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3.1 Requirements" sheetId="1" r:id="rId3"/>
    <sheet state="visible" name="3.2 Decisions - CBAM" sheetId="2" r:id="rId4"/>
    <sheet state="visible" name="3.2 Decisions - AHP" sheetId="3" r:id="rId5"/>
    <sheet state="visible" name="3.2 Decisions - CBAM-AHP" sheetId="4" r:id="rId6"/>
    <sheet state="visible" name="3.3 Design Decision Rationale Documentation" sheetId="5" r:id="rId7"/>
  </sheets>
  <definedNames/>
  <calcPr/>
</workbook>
</file>

<file path=xl/comments1.xml><?xml version="1.0" encoding="utf-8"?>
<comments xmlns="http://schemas.openxmlformats.org/spreadsheetml/2006/main">
  <authors>
    <author/>
  </authors>
  <commentList>
    <comment authorId="0" ref="J22">
      <text>
        <t xml:space="preserve">if we wanted to put it on the google play store, a developer license is 25$
	-diana chiu</t>
      </text>
    </comment>
    <comment authorId="0" ref="J21">
      <text>
        <t xml:space="preserve">Why is this cost 20?
	-Daniel Sabsay
Possibly domain name cost, although those average at 10 a year.
	-Arianna Olson</t>
      </text>
    </comment>
  </commentList>
</comments>
</file>

<file path=xl/comments2.xml><?xml version="1.0" encoding="utf-8"?>
<comments xmlns="http://schemas.openxmlformats.org/spreadsheetml/2006/main">
  <authors>
    <author/>
  </authors>
  <commentList>
    <comment authorId="0" ref="B43">
      <text>
        <t xml:space="preserve">Needs info
	-Daniel Sabsay</t>
      </text>
    </comment>
    <comment authorId="0" ref="B42">
      <text>
        <t xml:space="preserve">Needs info
	-Daniel Sabsay</t>
      </text>
    </comment>
    <comment authorId="0" ref="B41">
      <text>
        <t xml:space="preserve">Needs info
	-Daniel Sabsay</t>
      </text>
    </comment>
    <comment authorId="0" ref="B28">
      <text>
        <t xml:space="preserve">Needs info
	-Daniel Sabsay</t>
      </text>
    </comment>
    <comment authorId="0" ref="B26">
      <text>
        <t xml:space="preserve">Needs info
	-Daniel Sabsay</t>
      </text>
    </comment>
    <comment authorId="0" ref="B13">
      <text>
        <t xml:space="preserve">Needs info
	-Daniel Sabsay</t>
      </text>
    </comment>
    <comment authorId="0" ref="B12">
      <text>
        <t xml:space="preserve">Do these boxes need to be filled?
	-Daniel Sabsay
You remember the graph he showed us that displayed how "useful" each element was? The idea is that each of these is a field that *might* be useful for the documentation of any given decision. By that logic we do not need to fill in any elements that seem extraneous.
	-Arianna Olson</t>
      </text>
    </comment>
  </commentList>
</comments>
</file>

<file path=xl/sharedStrings.xml><?xml version="1.0" encoding="utf-8"?>
<sst xmlns="http://schemas.openxmlformats.org/spreadsheetml/2006/main" count="201" uniqueCount="89">
  <si>
    <t>Value</t>
  </si>
  <si>
    <t>Quality Attributes</t>
  </si>
  <si>
    <t>Performance</t>
  </si>
  <si>
    <t>Security</t>
  </si>
  <si>
    <t>Modifiability</t>
  </si>
  <si>
    <t>Availability</t>
  </si>
  <si>
    <t>Integrability</t>
  </si>
  <si>
    <t>Sum</t>
  </si>
  <si>
    <t>Constants Dictionary</t>
  </si>
  <si>
    <t>Topic Organization</t>
  </si>
  <si>
    <t>Solve Equation</t>
  </si>
  <si>
    <t>Animated Simulations</t>
  </si>
  <si>
    <t>Importance</t>
  </si>
  <si>
    <t>Percentage (V)</t>
  </si>
  <si>
    <t>Cost (Percentage)</t>
  </si>
  <si>
    <t>Value (Percentage)</t>
  </si>
  <si>
    <t>Quality Attribute 1</t>
  </si>
  <si>
    <t>Problem:</t>
  </si>
  <si>
    <t>Persistence mechanism (Database storage)</t>
  </si>
  <si>
    <t>Quality Attribute 2</t>
  </si>
  <si>
    <t>Usability</t>
  </si>
  <si>
    <t>Quality Attribute 3</t>
  </si>
  <si>
    <t>Accessibility</t>
  </si>
  <si>
    <t>Quality Attribute 4</t>
  </si>
  <si>
    <t>Quality Attribute 5</t>
  </si>
  <si>
    <t>Rating</t>
  </si>
  <si>
    <t>Risk</t>
  </si>
  <si>
    <t>Benefit</t>
  </si>
  <si>
    <t>Cost (USD)</t>
  </si>
  <si>
    <t>Desirability</t>
  </si>
  <si>
    <t>MySQL</t>
  </si>
  <si>
    <t>Normalised Table</t>
  </si>
  <si>
    <t>SQLite</t>
  </si>
  <si>
    <t>sum</t>
  </si>
  <si>
    <t>sum/4</t>
  </si>
  <si>
    <t>File System</t>
  </si>
  <si>
    <t>Percentage (Importance)</t>
  </si>
  <si>
    <t>Importance (Percentage)</t>
  </si>
  <si>
    <t>MongoDB</t>
  </si>
  <si>
    <t>Cost</t>
  </si>
  <si>
    <t>Programming Language</t>
  </si>
  <si>
    <t>Percentage (C)</t>
  </si>
  <si>
    <t>Java</t>
  </si>
  <si>
    <t>Js/PHP</t>
  </si>
  <si>
    <t>C</t>
  </si>
  <si>
    <t>Reliability</t>
  </si>
  <si>
    <t>Client Platform</t>
  </si>
  <si>
    <t>sum/5</t>
  </si>
  <si>
    <t>Web Application</t>
  </si>
  <si>
    <t>Desktop Application</t>
  </si>
  <si>
    <t>Mobile Application</t>
  </si>
  <si>
    <t>Issue</t>
  </si>
  <si>
    <t>Decision</t>
  </si>
  <si>
    <t>Status</t>
  </si>
  <si>
    <t>Pending</t>
  </si>
  <si>
    <t>Assumptions</t>
  </si>
  <si>
    <t>Team does not change, no budget</t>
  </si>
  <si>
    <t>Constraints</t>
  </si>
  <si>
    <t>Time limitation for implementation and learning</t>
  </si>
  <si>
    <t>Positions</t>
  </si>
  <si>
    <t>MySQL, SQLite, Filesystem</t>
  </si>
  <si>
    <t>Argument</t>
  </si>
  <si>
    <t>Familiarity, free product</t>
  </si>
  <si>
    <t>Implications</t>
  </si>
  <si>
    <t>MySQL is subject to SQL injection</t>
  </si>
  <si>
    <t>Related decisions</t>
  </si>
  <si>
    <t>Related requirements</t>
  </si>
  <si>
    <t>NFR #9: The system shall retrieve any variable or constant definition within 3 seconds of a user clicking on that variable or constant definition.</t>
  </si>
  <si>
    <t>Related artifacts</t>
  </si>
  <si>
    <t>Related principles</t>
  </si>
  <si>
    <t>Notes</t>
  </si>
  <si>
    <t>None</t>
  </si>
  <si>
    <t>PHP and JS</t>
  </si>
  <si>
    <t>We are able to choose our platform for our application. JS and PHP do not become obsolete in the next ten years. Our team knowledge base does not change significantly.</t>
  </si>
  <si>
    <t>Limited time to learn and implement.</t>
  </si>
  <si>
    <t>Java, PHP and JS, C++</t>
  </si>
  <si>
    <t>PHP and JS are universal, and can be run on any device (from the newest phones and computers to the nintendo ds). Our application would be able to reach the largest audience</t>
  </si>
  <si>
    <t>Possible features will change with the programming language. PHP and JS may not have as much computing power or ability to render 3D like C++ does.</t>
  </si>
  <si>
    <t>Persistence Mechanism, system structure, application type</t>
  </si>
  <si>
    <t>The architecture of the entire system will depend on what languge we can use. Java forces objects, whereas scripting languages provide a lot more freedom.</t>
  </si>
  <si>
    <t>Might be required to use Java</t>
  </si>
  <si>
    <t>Website</t>
  </si>
  <si>
    <t>Product will be free for general use</t>
  </si>
  <si>
    <t>Limited time, no funds</t>
  </si>
  <si>
    <t>Website, mobile app, desktop application</t>
  </si>
  <si>
    <t>Accessible</t>
  </si>
  <si>
    <t>Requires a domain name</t>
  </si>
  <si>
    <t>Navigation, system structure</t>
  </si>
  <si>
    <t>NFR #5, NFR #6</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</si>
</sst>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8">
    <fill>
      <patternFill patternType="none"/>
    </fill>
    <fill>
      <patternFill patternType="lightGray"/>
    </fill>
    <fill>
      <patternFill patternType="solid">
        <fgColor rgb="FFCCCCCC"/>
        <bgColor rgb="FFCCCCCC"/>
      </patternFill>
    </fill>
    <fill>
      <patternFill patternType="solid">
        <fgColor rgb="FFC9DAF8"/>
        <bgColor rgb="FFC9DAF8"/>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0">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xf>
    <xf borderId="1" fillId="0" fontId="1" numFmtId="0" xfId="0" applyAlignment="1" applyBorder="1" applyFont="1">
      <alignment/>
    </xf>
    <xf borderId="0" fillId="0" fontId="1" numFmtId="0" xfId="0" applyAlignment="1" applyFont="1">
      <alignment/>
    </xf>
    <xf borderId="2" fillId="0" fontId="2" numFmtId="0" xfId="0" applyAlignment="1" applyBorder="1" applyFont="1">
      <alignment/>
    </xf>
    <xf borderId="3" fillId="0" fontId="1" numFmtId="0" xfId="0" applyAlignment="1" applyBorder="1" applyFont="1">
      <alignment/>
    </xf>
    <xf borderId="4" fillId="0" fontId="2" numFmtId="0" xfId="0" applyAlignment="1" applyBorder="1" applyFont="1">
      <alignment/>
    </xf>
    <xf borderId="5" fillId="0" fontId="1" numFmtId="0" xfId="0" applyAlignment="1" applyBorder="1" applyFont="1">
      <alignment/>
    </xf>
    <xf borderId="6" fillId="2" fontId="2" numFmtId="0" xfId="0" applyAlignment="1" applyBorder="1" applyFill="1" applyFont="1">
      <alignment/>
    </xf>
    <xf borderId="4" fillId="0" fontId="1" numFmtId="0" xfId="0" applyAlignment="1" applyBorder="1" applyFont="1">
      <alignment/>
    </xf>
    <xf borderId="6" fillId="3" fontId="1" numFmtId="0" xfId="0" applyAlignment="1" applyBorder="1" applyFill="1" applyFont="1">
      <alignment/>
    </xf>
    <xf borderId="6" fillId="4" fontId="2" numFmtId="0" xfId="0" applyAlignment="1" applyBorder="1" applyFill="1" applyFont="1">
      <alignment/>
    </xf>
    <xf borderId="7" fillId="0" fontId="1" numFmtId="0" xfId="0" applyAlignment="1" applyBorder="1" applyFont="1">
      <alignment/>
    </xf>
    <xf borderId="6" fillId="0" fontId="1" numFmtId="0" xfId="0" applyAlignment="1" applyBorder="1" applyFont="1">
      <alignment horizontal="right"/>
    </xf>
    <xf borderId="6" fillId="3" fontId="1" numFmtId="0" xfId="0" applyAlignment="1" applyBorder="1" applyFont="1">
      <alignment horizontal="center"/>
    </xf>
    <xf borderId="6" fillId="0" fontId="1" numFmtId="0" xfId="0" applyAlignment="1" applyBorder="1" applyFont="1">
      <alignment horizontal="right"/>
    </xf>
    <xf borderId="4" fillId="3" fontId="1" numFmtId="0" xfId="0" applyAlignment="1" applyBorder="1" applyFont="1">
      <alignment/>
    </xf>
    <xf borderId="7" fillId="5" fontId="1" numFmtId="0" xfId="0" applyAlignment="1" applyBorder="1" applyFill="1" applyFont="1">
      <alignment/>
    </xf>
    <xf borderId="6" fillId="0" fontId="1" numFmtId="13" xfId="0" applyAlignment="1" applyBorder="1" applyFont="1" applyNumberFormat="1">
      <alignment horizontal="right"/>
    </xf>
    <xf borderId="0" fillId="0" fontId="2" numFmtId="0" xfId="0" applyAlignment="1" applyFont="1">
      <alignment/>
    </xf>
    <xf borderId="1" fillId="0" fontId="2" numFmtId="0" xfId="0" applyAlignment="1" applyBorder="1" applyFont="1">
      <alignment/>
    </xf>
    <xf borderId="6" fillId="0" fontId="1" numFmtId="0" xfId="0" applyAlignment="1" applyBorder="1" applyFont="1">
      <alignment horizontal="center"/>
    </xf>
    <xf borderId="0" fillId="0" fontId="1" numFmtId="0" xfId="0" applyAlignment="1" applyFont="1">
      <alignment/>
    </xf>
    <xf borderId="0" fillId="0" fontId="1" numFmtId="0" xfId="0" applyAlignment="1" applyFont="1">
      <alignment/>
    </xf>
    <xf borderId="1" fillId="0" fontId="3" numFmtId="0" xfId="0" applyBorder="1" applyFont="1"/>
    <xf borderId="0" fillId="0" fontId="2" numFmtId="0" xfId="0" applyAlignment="1" applyFont="1">
      <alignment/>
    </xf>
    <xf borderId="6" fillId="2" fontId="2" numFmtId="0" xfId="0" applyAlignment="1" applyBorder="1" applyFont="1">
      <alignment/>
    </xf>
    <xf borderId="8" fillId="6" fontId="2" numFmtId="0" xfId="0" applyAlignment="1" applyBorder="1" applyFill="1" applyFont="1">
      <alignment/>
    </xf>
    <xf borderId="6" fillId="2" fontId="2" numFmtId="0" xfId="0" applyAlignment="1" applyBorder="1" applyFont="1">
      <alignment/>
    </xf>
    <xf borderId="1" fillId="6" fontId="1" numFmtId="0" xfId="0" applyAlignment="1" applyBorder="1" applyFont="1">
      <alignment/>
    </xf>
    <xf borderId="0" fillId="0" fontId="1" numFmtId="13" xfId="0" applyAlignment="1" applyFont="1" applyNumberFormat="1">
      <alignment horizontal="right"/>
    </xf>
    <xf borderId="6" fillId="6" fontId="1" numFmtId="0" xfId="0" applyAlignment="1" applyBorder="1" applyFont="1">
      <alignment/>
    </xf>
    <xf borderId="6" fillId="3" fontId="1" numFmtId="0" xfId="0" applyAlignment="1" applyBorder="1" applyFont="1">
      <alignment horizontal="center"/>
    </xf>
    <xf borderId="4" fillId="0" fontId="1" numFmtId="0" xfId="0" applyAlignment="1" applyBorder="1" applyFont="1">
      <alignment/>
    </xf>
    <xf borderId="6" fillId="3" fontId="1" numFmtId="0" xfId="0" applyAlignment="1" applyBorder="1" applyFont="1">
      <alignment/>
    </xf>
    <xf borderId="6" fillId="0" fontId="1" numFmtId="0" xfId="0" applyAlignment="1" applyBorder="1" applyFont="1">
      <alignment horizontal="right"/>
    </xf>
    <xf borderId="6" fillId="3" fontId="1" numFmtId="0" xfId="0" applyAlignment="1" applyBorder="1" applyFont="1">
      <alignment horizontal="center"/>
    </xf>
    <xf borderId="6" fillId="0" fontId="1" numFmtId="0" xfId="0" applyAlignment="1" applyBorder="1" applyFont="1">
      <alignment horizontal="right"/>
    </xf>
    <xf borderId="8" fillId="0" fontId="2" numFmtId="0" xfId="0" applyAlignment="1" applyBorder="1" applyFont="1">
      <alignment/>
    </xf>
    <xf borderId="1" fillId="0" fontId="1" numFmtId="0" xfId="0" applyAlignment="1" applyBorder="1" applyFont="1">
      <alignment/>
    </xf>
    <xf borderId="6" fillId="0" fontId="1" numFmtId="0" xfId="0" applyAlignment="1" applyBorder="1" applyFont="1">
      <alignment/>
    </xf>
    <xf borderId="6" fillId="0" fontId="1" numFmtId="13" xfId="0" applyAlignment="1" applyBorder="1" applyFont="1" applyNumberFormat="1">
      <alignment horizontal="right"/>
    </xf>
    <xf borderId="1" fillId="0" fontId="2" numFmtId="0" xfId="0" applyAlignment="1" applyBorder="1" applyFont="1">
      <alignment/>
    </xf>
    <xf borderId="4" fillId="0" fontId="2" numFmtId="0" xfId="0" applyAlignment="1" applyBorder="1" applyFont="1">
      <alignment/>
    </xf>
    <xf borderId="6" fillId="0" fontId="1" numFmtId="12" xfId="0" applyAlignment="1" applyBorder="1" applyFont="1" applyNumberFormat="1">
      <alignment horizontal="right"/>
    </xf>
    <xf borderId="6" fillId="4" fontId="2" numFmtId="0" xfId="0" applyAlignment="1" applyBorder="1" applyFont="1">
      <alignment/>
    </xf>
    <xf borderId="6" fillId="2" fontId="1" numFmtId="0" xfId="0" applyAlignment="1" applyBorder="1" applyFont="1">
      <alignment/>
    </xf>
    <xf borderId="0" fillId="0" fontId="1" numFmtId="13" xfId="0" applyAlignment="1" applyFont="1" applyNumberFormat="1">
      <alignment horizontal="center"/>
    </xf>
    <xf borderId="6" fillId="3" fontId="1" numFmtId="0" xfId="0" applyAlignment="1" applyBorder="1" applyFont="1">
      <alignment horizontal="right"/>
    </xf>
    <xf borderId="6" fillId="0" fontId="1" numFmtId="13" xfId="0" applyAlignment="1" applyBorder="1" applyFont="1" applyNumberFormat="1">
      <alignment horizontal="center"/>
    </xf>
    <xf borderId="6" fillId="0" fontId="1" numFmtId="0" xfId="0" applyAlignment="1" applyBorder="1" applyFont="1">
      <alignment horizontal="center"/>
    </xf>
    <xf borderId="1" fillId="0" fontId="2" numFmtId="0" xfId="0" applyAlignment="1" applyBorder="1" applyFont="1">
      <alignment/>
    </xf>
    <xf borderId="4" fillId="0" fontId="1" numFmtId="0" xfId="0" applyAlignment="1" applyBorder="1" applyFont="1">
      <alignment/>
    </xf>
    <xf borderId="0" fillId="0" fontId="1" numFmtId="0" xfId="0" applyAlignment="1" applyFont="1">
      <alignment horizontal="right"/>
    </xf>
    <xf borderId="0" fillId="7" fontId="3" numFmtId="0" xfId="0" applyFill="1" applyFont="1"/>
    <xf borderId="9" fillId="0" fontId="3" numFmtId="0" xfId="0" applyAlignment="1" applyBorder="1" applyFont="1">
      <alignment/>
    </xf>
    <xf borderId="9" fillId="0" fontId="3" numFmtId="0" xfId="0" applyBorder="1" applyFont="1"/>
    <xf borderId="0" fillId="0" fontId="3" numFmtId="0" xfId="0" applyAlignment="1" applyFont="1">
      <alignment/>
    </xf>
    <xf borderId="0" fillId="6" fontId="3" numFmtId="0" xfId="0" applyFont="1"/>
  </cellXfs>
  <cellStyles count="1">
    <cellStyle xfId="0" name="Normal" builtinId="0"/>
  </cellStyles>
  <dxfs count="1">
    <dxf>
      <font/>
      <fill>
        <patternFill patternType="solid">
          <fgColor rgb="FFD0E0E3"/>
          <bgColor rgb="FFD0E0E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Importance (Percentage)</a:t>
            </a:r>
          </a:p>
        </c:rich>
      </c:tx>
      <c:overlay val="0"/>
    </c:title>
    <c:plotArea>
      <c:layout/>
      <c:scatterChart>
        <c:scatterStyle val="lineMarker"/>
        <c:ser>
          <c:idx val="0"/>
          <c:order val="0"/>
          <c:spPr>
            <a:ln w="47625">
              <a:noFill/>
            </a:ln>
          </c:spPr>
          <c:marker>
            <c:symbol val="circle"/>
            <c:size val="7"/>
            <c:spPr>
              <a:solidFill>
                <a:srgbClr val="3366CC"/>
              </a:solidFill>
              <a:ln cmpd="sng">
                <a:solidFill>
                  <a:srgbClr val="3366CC"/>
                </a:solidFill>
              </a:ln>
            </c:spPr>
          </c:marker>
          <c:xVal>
            <c:numRef>
              <c:f>'3.2 Decisions - AHP'!$K$8:$K$13</c:f>
            </c:numRef>
          </c:xVal>
          <c:yVal>
            <c:numRef>
              <c:f>'3.2 Decisions - AHP'!$L$8:$L$13</c:f>
            </c:numRef>
          </c:yVal>
        </c:ser>
        <c:ser>
          <c:idx val="1"/>
          <c:order val="1"/>
          <c:spPr>
            <a:ln w="47625">
              <a:noFill/>
            </a:ln>
          </c:spPr>
          <c:marker>
            <c:symbol val="circle"/>
            <c:size val="7"/>
            <c:spPr>
              <a:solidFill>
                <a:srgbClr val="DC3912"/>
              </a:solidFill>
              <a:ln cmpd="sng">
                <a:solidFill>
                  <a:srgbClr val="DC3912"/>
                </a:solidFill>
              </a:ln>
            </c:spPr>
          </c:marker>
          <c:xVal>
            <c:numRef>
              <c:f>'3.2 Decisions - AHP'!$K$8:$K$13</c:f>
            </c:numRef>
          </c:xVal>
          <c:yVal>
            <c:numRef>
              <c:f>'3.2 Decisions - AHP'!$M$8:$M$13</c:f>
            </c:numRef>
          </c:yVal>
        </c:ser>
        <c:dLbls>
          <c:showLegendKey val="0"/>
          <c:showVal val="0"/>
          <c:showCatName val="0"/>
          <c:showSerName val="0"/>
          <c:showPercent val="0"/>
          <c:showBubbleSize val="0"/>
        </c:dLbls>
        <c:axId val="818640077"/>
        <c:axId val="1308070172"/>
      </c:scatterChart>
      <c:valAx>
        <c:axId val="818640077"/>
        <c:scaling>
          <c:orientation val="minMax"/>
        </c:scaling>
        <c:delete val="0"/>
        <c:axPos val="b"/>
        <c:majorGridlines>
          <c:spPr>
            <a:ln>
              <a:solidFill>
                <a:srgbClr val="B7B7B7"/>
              </a:solidFill>
            </a:ln>
          </c:spPr>
        </c:majorGridlines>
        <c:title>
          <c:tx>
            <c:rich>
              <a:bodyPr/>
              <a:lstStyle/>
              <a:p>
                <a:pPr lvl="0">
                  <a:defRPr/>
                </a:pPr>
                <a:r>
                  <a:t/>
                </a:r>
              </a:p>
            </c:rich>
          </c:tx>
          <c:overlay val="0"/>
        </c:title>
        <c:numFmt formatCode="General" sourceLinked="1"/>
        <c:tickLblPos val="nextTo"/>
        <c:spPr>
          <a:ln w="47625">
            <a:noFill/>
          </a:ln>
        </c:spPr>
        <c:txPr>
          <a:bodyPr/>
          <a:lstStyle/>
          <a:p>
            <a:pPr lvl="0">
              <a:defRPr/>
            </a:pPr>
          </a:p>
        </c:txPr>
        <c:crossAx val="1308070172"/>
      </c:valAx>
      <c:valAx>
        <c:axId val="130807017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Importance (Percentage)</a:t>
                </a:r>
              </a:p>
            </c:rich>
          </c:tx>
          <c:overlay val="0"/>
        </c:title>
        <c:numFmt formatCode="General" sourceLinked="1"/>
        <c:tickLblPos val="nextTo"/>
        <c:spPr>
          <a:ln w="47625">
            <a:noFill/>
          </a:ln>
        </c:spPr>
        <c:txPr>
          <a:bodyPr/>
          <a:lstStyle/>
          <a:p>
            <a:pPr lvl="0">
              <a:defRPr/>
            </a:pPr>
          </a:p>
        </c:txPr>
        <c:crossAx val="818640077"/>
      </c:valAx>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0</xdr:colOff>
      <xdr:row>14</xdr:row>
      <xdr:rowOff>0</xdr:rowOff>
    </xdr:from>
    <xdr:to>
      <xdr:col>15</xdr:col>
      <xdr:colOff>180975</xdr:colOff>
      <xdr:row>31</xdr:row>
      <xdr:rowOff>133350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2.86"/>
    <col customWidth="1" min="3" max="3" width="19.43"/>
    <col customWidth="1" min="5" max="5" width="22.0"/>
  </cols>
  <sheetData>
    <row r="1">
      <c r="A1" s="3" t="s">
        <v>0</v>
      </c>
      <c r="B1" s="4"/>
      <c r="C1" s="4"/>
      <c r="D1" s="4"/>
      <c r="E1" s="4"/>
      <c r="F1" s="4"/>
      <c r="G1" s="4"/>
      <c r="H1" s="6"/>
      <c r="I1" s="2"/>
      <c r="J1" s="1"/>
      <c r="K1" s="1"/>
      <c r="L1" s="2"/>
    </row>
    <row r="2">
      <c r="A2" s="8"/>
      <c r="B2" s="9" t="s">
        <v>8</v>
      </c>
      <c r="C2" s="9" t="s">
        <v>9</v>
      </c>
      <c r="D2" s="9" t="s">
        <v>10</v>
      </c>
      <c r="E2" s="9" t="s">
        <v>11</v>
      </c>
      <c r="F2" s="11"/>
      <c r="G2" s="9" t="s">
        <v>13</v>
      </c>
      <c r="H2" s="2"/>
      <c r="I2" s="11"/>
      <c r="J2" s="13" t="s">
        <v>14</v>
      </c>
      <c r="K2" s="13" t="s">
        <v>15</v>
      </c>
      <c r="L2" s="2"/>
    </row>
    <row r="3">
      <c r="A3" s="15" t="s">
        <v>8</v>
      </c>
      <c r="B3" s="17">
        <v>1.0</v>
      </c>
      <c r="C3" s="17">
        <f>1/B4</f>
        <v>0.3333333333</v>
      </c>
      <c r="D3" s="17">
        <f>1/B5</f>
        <v>0.1428571429</v>
      </c>
      <c r="E3" s="17">
        <f>1/B6</f>
        <v>0.2</v>
      </c>
      <c r="F3" s="11"/>
      <c r="G3" s="12">
        <f t="shared" ref="G3:G6" si="1">TRUNC(H12 * 100,2)</f>
        <v>6.29</v>
      </c>
      <c r="H3" s="2"/>
      <c r="I3" s="11"/>
      <c r="J3" s="20">
        <f t="shared" ref="J3:J6" si="2">G22</f>
        <v>5.51</v>
      </c>
      <c r="K3" s="20">
        <f t="shared" ref="K3:K6" si="3">G3</f>
        <v>6.29</v>
      </c>
      <c r="L3" s="22" t="str">
        <f>B2</f>
        <v>Constants Dictionary</v>
      </c>
    </row>
    <row r="4">
      <c r="A4" s="15" t="str">
        <f> C2</f>
        <v>Topic Organization</v>
      </c>
      <c r="B4" s="17">
        <v>3.0</v>
      </c>
      <c r="C4" s="17">
        <v>1.0</v>
      </c>
      <c r="D4" s="17">
        <f> 1/C5</f>
        <v>0.5</v>
      </c>
      <c r="E4" s="17">
        <v>5.0</v>
      </c>
      <c r="F4" s="11"/>
      <c r="G4" s="12">
        <f t="shared" si="1"/>
        <v>28.23</v>
      </c>
      <c r="H4" s="2"/>
      <c r="I4" s="11"/>
      <c r="J4" s="20">
        <f t="shared" si="2"/>
        <v>13.39</v>
      </c>
      <c r="K4" s="20">
        <f t="shared" si="3"/>
        <v>28.23</v>
      </c>
      <c r="L4" s="22" t="str">
        <f>C2</f>
        <v>Topic Organization</v>
      </c>
    </row>
    <row r="5">
      <c r="A5" s="15" t="str">
        <f> D2</f>
        <v>Solve Equation</v>
      </c>
      <c r="B5" s="17">
        <v>7.0</v>
      </c>
      <c r="C5" s="17">
        <v>2.0</v>
      </c>
      <c r="D5" s="17">
        <v>1.0</v>
      </c>
      <c r="E5" s="17">
        <v>7.0</v>
      </c>
      <c r="F5" s="11"/>
      <c r="G5" s="12">
        <f t="shared" si="1"/>
        <v>52.34</v>
      </c>
      <c r="H5" s="2"/>
      <c r="I5" s="11"/>
      <c r="J5" s="20">
        <f t="shared" si="2"/>
        <v>8.57</v>
      </c>
      <c r="K5" s="20">
        <f t="shared" si="3"/>
        <v>52.34</v>
      </c>
      <c r="L5" s="22" t="str">
        <f>D2</f>
        <v>Solve Equation</v>
      </c>
    </row>
    <row r="6">
      <c r="A6" s="15" t="str">
        <f> E2</f>
        <v>Animated Simulations</v>
      </c>
      <c r="B6" s="17">
        <v>5.0</v>
      </c>
      <c r="C6" s="17">
        <f> 1/E4</f>
        <v>0.2</v>
      </c>
      <c r="D6" s="17">
        <f>1/E5</f>
        <v>0.1428571429</v>
      </c>
      <c r="E6" s="17">
        <v>1.0</v>
      </c>
      <c r="F6" s="11"/>
      <c r="G6" s="12">
        <f t="shared" si="1"/>
        <v>13.12</v>
      </c>
      <c r="H6" s="2"/>
      <c r="I6" s="11"/>
      <c r="J6" s="20">
        <f t="shared" si="2"/>
        <v>72.51</v>
      </c>
      <c r="K6" s="20">
        <f t="shared" si="3"/>
        <v>13.12</v>
      </c>
      <c r="L6" s="22" t="str">
        <f>E2</f>
        <v>Animated Simulations</v>
      </c>
    </row>
    <row r="7">
      <c r="A7" s="2"/>
      <c r="B7" s="29">
        <f t="shared" ref="B7:E7" si="4">sum(B3:B6)</f>
        <v>16</v>
      </c>
      <c r="C7" s="29">
        <f t="shared" si="4"/>
        <v>3.533333333</v>
      </c>
      <c r="D7" s="29">
        <f t="shared" si="4"/>
        <v>1.785714286</v>
      </c>
      <c r="E7" s="29">
        <f t="shared" si="4"/>
        <v>13.2</v>
      </c>
      <c r="F7" s="2"/>
      <c r="G7" s="2"/>
      <c r="H7" s="2"/>
      <c r="I7" s="2"/>
      <c r="J7" s="2"/>
      <c r="K7" s="2"/>
      <c r="L7" s="2"/>
    </row>
    <row r="8">
      <c r="A8" s="2"/>
      <c r="B8" s="2"/>
      <c r="C8" s="2"/>
      <c r="D8" s="2"/>
      <c r="E8" s="2"/>
      <c r="F8" s="2"/>
      <c r="G8" s="2"/>
      <c r="H8" s="2"/>
      <c r="I8" s="2"/>
      <c r="J8" s="2"/>
      <c r="K8" s="2"/>
      <c r="L8" s="2"/>
    </row>
    <row r="9">
      <c r="A9" s="2"/>
      <c r="B9" s="2"/>
      <c r="C9" s="2"/>
      <c r="D9" s="2"/>
      <c r="E9" s="2"/>
      <c r="F9" s="2"/>
      <c r="G9" s="2"/>
      <c r="H9" s="2"/>
      <c r="I9" s="2"/>
      <c r="J9" s="2"/>
      <c r="K9" s="2"/>
      <c r="L9" s="2"/>
    </row>
    <row r="10">
      <c r="A10" s="19" t="s">
        <v>31</v>
      </c>
      <c r="B10" s="1"/>
      <c r="C10" s="1"/>
      <c r="D10" s="1"/>
      <c r="E10" s="1"/>
      <c r="F10" s="2"/>
      <c r="G10" s="1"/>
      <c r="H10" s="1"/>
      <c r="I10" s="2"/>
      <c r="J10" s="2"/>
      <c r="K10" s="2"/>
      <c r="L10" s="2"/>
    </row>
    <row r="11">
      <c r="A11" s="8"/>
      <c r="B11" s="9" t="str">
        <f t="shared" ref="B11:E11" si="5">B2</f>
        <v>Constants Dictionary</v>
      </c>
      <c r="C11" s="9" t="str">
        <f t="shared" si="5"/>
        <v>Topic Organization</v>
      </c>
      <c r="D11" s="9" t="str">
        <f t="shared" si="5"/>
        <v>Solve Equation</v>
      </c>
      <c r="E11" s="9" t="str">
        <f t="shared" si="5"/>
        <v>Animated Simulations</v>
      </c>
      <c r="F11" s="11"/>
      <c r="G11" s="9" t="s">
        <v>33</v>
      </c>
      <c r="H11" s="9" t="s">
        <v>34</v>
      </c>
      <c r="I11" s="2"/>
      <c r="J11" s="2"/>
      <c r="K11" s="2"/>
      <c r="L11" s="2"/>
    </row>
    <row r="12">
      <c r="A12" s="15" t="str">
        <f>B11</f>
        <v>Constants Dictionary</v>
      </c>
      <c r="B12" s="17">
        <f t="shared" ref="B12:E12" si="6">B3/B7</f>
        <v>0.0625</v>
      </c>
      <c r="C12" s="17">
        <f t="shared" si="6"/>
        <v>0.09433962264</v>
      </c>
      <c r="D12" s="17">
        <f t="shared" si="6"/>
        <v>0.08</v>
      </c>
      <c r="E12" s="17">
        <f t="shared" si="6"/>
        <v>0.01515151515</v>
      </c>
      <c r="F12" s="11"/>
      <c r="G12" s="17">
        <f t="shared" ref="G12:G15" si="8">SUM(B12:E12)</f>
        <v>0.2519911378</v>
      </c>
      <c r="H12" s="12">
        <f t="shared" ref="H12:H15" si="9">G12/4</f>
        <v>0.06299778445</v>
      </c>
      <c r="I12" s="2"/>
      <c r="J12" s="2"/>
      <c r="K12" s="2"/>
      <c r="L12" s="2"/>
    </row>
    <row r="13">
      <c r="A13" s="15" t="str">
        <f>C11</f>
        <v>Topic Organization</v>
      </c>
      <c r="B13" s="17">
        <f> B4/B7</f>
        <v>0.1875</v>
      </c>
      <c r="C13" s="17">
        <f>C4/C7</f>
        <v>0.2830188679</v>
      </c>
      <c r="D13" s="17">
        <f t="shared" ref="D13:E13" si="7"> D4/D7</f>
        <v>0.28</v>
      </c>
      <c r="E13" s="17">
        <f t="shared" si="7"/>
        <v>0.3787878788</v>
      </c>
      <c r="F13" s="11"/>
      <c r="G13" s="17">
        <f t="shared" si="8"/>
        <v>1.129306747</v>
      </c>
      <c r="H13" s="12">
        <f t="shared" si="9"/>
        <v>0.2823266867</v>
      </c>
      <c r="I13" s="2"/>
      <c r="J13" s="2"/>
      <c r="K13" s="2"/>
      <c r="L13" s="2"/>
    </row>
    <row r="14">
      <c r="A14" s="15" t="str">
        <f>D11</f>
        <v>Solve Equation</v>
      </c>
      <c r="B14" s="17">
        <f> B5/B7</f>
        <v>0.4375</v>
      </c>
      <c r="C14" s="17">
        <f>C5/C7</f>
        <v>0.5660377358</v>
      </c>
      <c r="D14" s="17">
        <f t="shared" ref="D14:E14" si="10"> D5/D7</f>
        <v>0.56</v>
      </c>
      <c r="E14" s="17">
        <f t="shared" si="10"/>
        <v>0.5303030303</v>
      </c>
      <c r="F14" s="11"/>
      <c r="G14" s="17">
        <f t="shared" si="8"/>
        <v>2.093840766</v>
      </c>
      <c r="H14" s="12">
        <f t="shared" si="9"/>
        <v>0.5234601915</v>
      </c>
      <c r="I14" s="2"/>
      <c r="J14" s="2"/>
      <c r="K14" s="2"/>
      <c r="L14" s="2"/>
    </row>
    <row r="15">
      <c r="A15" s="15" t="str">
        <f>E11</f>
        <v>Animated Simulations</v>
      </c>
      <c r="B15" s="17">
        <f t="shared" ref="B15:E15" si="11">B6/B7</f>
        <v>0.3125</v>
      </c>
      <c r="C15" s="17">
        <f t="shared" si="11"/>
        <v>0.05660377358</v>
      </c>
      <c r="D15" s="17">
        <f t="shared" si="11"/>
        <v>0.08</v>
      </c>
      <c r="E15" s="17">
        <f t="shared" si="11"/>
        <v>0.07575757576</v>
      </c>
      <c r="F15" s="11"/>
      <c r="G15" s="17">
        <f t="shared" si="8"/>
        <v>0.5248613493</v>
      </c>
      <c r="H15" s="12">
        <f t="shared" si="9"/>
        <v>0.1312153373</v>
      </c>
      <c r="I15" s="2"/>
      <c r="J15" s="2"/>
      <c r="K15" s="2"/>
      <c r="L15" s="2"/>
    </row>
    <row r="16">
      <c r="A16" s="2"/>
      <c r="B16" s="2"/>
      <c r="C16" s="2"/>
      <c r="D16" s="2"/>
      <c r="E16" s="2"/>
      <c r="F16" s="2"/>
      <c r="G16" s="2"/>
      <c r="H16" s="2"/>
      <c r="I16" s="2"/>
      <c r="J16" s="2"/>
      <c r="K16" s="2"/>
      <c r="L16" s="2"/>
    </row>
    <row r="17">
      <c r="A17" s="2"/>
      <c r="B17" s="2"/>
      <c r="C17" s="2"/>
      <c r="D17" s="2"/>
      <c r="E17" s="2"/>
      <c r="F17" s="2"/>
      <c r="G17" s="2"/>
      <c r="H17" s="2"/>
      <c r="I17" s="2"/>
      <c r="J17" s="2"/>
      <c r="K17" s="2"/>
      <c r="L17" s="2"/>
    </row>
    <row r="18">
      <c r="A18" s="2"/>
      <c r="B18" s="2"/>
      <c r="C18" s="2"/>
      <c r="D18" s="2"/>
      <c r="E18" s="2"/>
      <c r="F18" s="2"/>
      <c r="G18" s="2"/>
      <c r="H18" s="2"/>
      <c r="I18" s="2"/>
      <c r="J18" s="2"/>
      <c r="K18" s="2"/>
      <c r="L18" s="2"/>
    </row>
    <row r="19">
      <c r="A19" s="1"/>
      <c r="B19" s="1"/>
      <c r="C19" s="1"/>
      <c r="D19" s="1"/>
      <c r="E19" s="1"/>
      <c r="F19" s="1"/>
      <c r="G19" s="1"/>
      <c r="H19" s="1"/>
      <c r="I19" s="2"/>
      <c r="J19" s="2"/>
      <c r="K19" s="2"/>
      <c r="L19" s="2"/>
    </row>
    <row r="20">
      <c r="A20" s="37" t="s">
        <v>39</v>
      </c>
      <c r="B20" s="1"/>
      <c r="C20" s="1"/>
      <c r="D20" s="1"/>
      <c r="E20" s="1"/>
      <c r="F20" s="1"/>
      <c r="G20" s="1"/>
      <c r="H20" s="39"/>
      <c r="I20" s="2"/>
      <c r="J20" s="2"/>
      <c r="K20" s="2"/>
      <c r="L20" s="2"/>
    </row>
    <row r="21">
      <c r="A21" s="8"/>
      <c r="B21" s="9" t="s">
        <v>8</v>
      </c>
      <c r="C21" s="9" t="s">
        <v>9</v>
      </c>
      <c r="D21" s="9" t="s">
        <v>10</v>
      </c>
      <c r="E21" s="9" t="s">
        <v>11</v>
      </c>
      <c r="F21" s="11"/>
      <c r="G21" s="9" t="s">
        <v>41</v>
      </c>
      <c r="H21" s="2"/>
      <c r="I21" s="2"/>
      <c r="J21" s="2"/>
      <c r="K21" s="2"/>
      <c r="L21" s="2"/>
    </row>
    <row r="22">
      <c r="A22" s="15" t="s">
        <v>8</v>
      </c>
      <c r="B22" s="17">
        <v>1.0</v>
      </c>
      <c r="C22" s="17">
        <f>1/B23</f>
        <v>0.3333333333</v>
      </c>
      <c r="D22" s="17">
        <f> 1/B24</f>
        <v>0.5</v>
      </c>
      <c r="E22" s="17">
        <f>1/B25</f>
        <v>0.1111111111</v>
      </c>
      <c r="F22" s="11"/>
      <c r="G22" s="12">
        <f t="shared" ref="G22:G25" si="12">TRUNC(H31 * 100,2)</f>
        <v>5.51</v>
      </c>
      <c r="H22" s="2"/>
      <c r="I22" s="2"/>
      <c r="J22" s="2"/>
      <c r="K22" s="2"/>
      <c r="L22" s="2"/>
    </row>
    <row r="23">
      <c r="A23" s="15" t="str">
        <f> C21</f>
        <v>Topic Organization</v>
      </c>
      <c r="B23" s="17">
        <v>3.0</v>
      </c>
      <c r="C23" s="17">
        <v>1.0</v>
      </c>
      <c r="D23" s="17">
        <v>2.0</v>
      </c>
      <c r="E23" s="17">
        <f>1/C25</f>
        <v>0.1111111111</v>
      </c>
      <c r="F23" s="11"/>
      <c r="G23" s="12">
        <f t="shared" si="12"/>
        <v>13.39</v>
      </c>
      <c r="H23" s="2"/>
      <c r="I23" s="2"/>
      <c r="J23" s="2"/>
      <c r="K23" s="2"/>
      <c r="L23" s="2"/>
    </row>
    <row r="24">
      <c r="A24" s="15" t="str">
        <f> D21</f>
        <v>Solve Equation</v>
      </c>
      <c r="B24" s="17">
        <v>2.0</v>
      </c>
      <c r="C24" s="17">
        <f>1/D23</f>
        <v>0.5</v>
      </c>
      <c r="D24" s="17">
        <v>1.0</v>
      </c>
      <c r="E24" s="17">
        <f>1/D25</f>
        <v>0.1111111111</v>
      </c>
      <c r="F24" s="11"/>
      <c r="G24" s="12">
        <f t="shared" si="12"/>
        <v>8.57</v>
      </c>
      <c r="H24" s="2"/>
      <c r="I24" s="2"/>
      <c r="J24" s="2"/>
      <c r="K24" s="2"/>
      <c r="L24" s="2"/>
    </row>
    <row r="25">
      <c r="A25" s="15" t="str">
        <f> E21</f>
        <v>Animated Simulations</v>
      </c>
      <c r="B25" s="17">
        <v>9.0</v>
      </c>
      <c r="C25" s="17">
        <v>9.0</v>
      </c>
      <c r="D25" s="17">
        <v>9.0</v>
      </c>
      <c r="E25" s="17">
        <v>1.0</v>
      </c>
      <c r="F25" s="11"/>
      <c r="G25" s="12">
        <f t="shared" si="12"/>
        <v>72.51</v>
      </c>
      <c r="H25" s="2"/>
      <c r="I25" s="2"/>
      <c r="J25" s="2"/>
      <c r="K25" s="2"/>
      <c r="L25" s="2"/>
    </row>
    <row r="26">
      <c r="A26" s="2"/>
      <c r="B26" s="29">
        <f t="shared" ref="B26:E26" si="13">sum(B22:B25)</f>
        <v>15</v>
      </c>
      <c r="C26" s="29">
        <f t="shared" si="13"/>
        <v>10.83333333</v>
      </c>
      <c r="D26" s="29">
        <f t="shared" si="13"/>
        <v>12.5</v>
      </c>
      <c r="E26" s="29">
        <f t="shared" si="13"/>
        <v>1.333333333</v>
      </c>
      <c r="F26" s="2"/>
      <c r="G26" s="2"/>
      <c r="H26" s="2"/>
      <c r="I26" s="2"/>
      <c r="J26" s="2"/>
      <c r="K26" s="2"/>
      <c r="L26" s="2"/>
    </row>
    <row r="27">
      <c r="A27" s="2"/>
      <c r="B27" s="2"/>
      <c r="C27" s="2"/>
      <c r="D27" s="2"/>
      <c r="E27" s="2"/>
      <c r="F27" s="2"/>
      <c r="G27" s="2"/>
      <c r="H27" s="2"/>
      <c r="I27" s="2"/>
      <c r="J27" s="2"/>
      <c r="K27" s="2"/>
      <c r="L27" s="2"/>
    </row>
    <row r="28">
      <c r="A28" s="2"/>
      <c r="B28" s="2"/>
      <c r="C28" s="2"/>
      <c r="D28" s="2"/>
      <c r="E28" s="2"/>
      <c r="F28" s="2"/>
      <c r="G28" s="2"/>
      <c r="H28" s="2"/>
      <c r="I28" s="2"/>
      <c r="J28" s="2"/>
      <c r="K28" s="2"/>
      <c r="L28" s="2"/>
    </row>
    <row r="29">
      <c r="A29" s="19" t="s">
        <v>31</v>
      </c>
      <c r="B29" s="1"/>
      <c r="C29" s="1"/>
      <c r="D29" s="1"/>
      <c r="E29" s="1"/>
      <c r="F29" s="2"/>
      <c r="G29" s="1"/>
      <c r="H29" s="1"/>
      <c r="I29" s="2"/>
      <c r="J29" s="2"/>
      <c r="K29" s="2"/>
      <c r="L29" s="2"/>
    </row>
    <row r="30">
      <c r="A30" s="8"/>
      <c r="B30" s="9" t="str">
        <f t="shared" ref="B30:E30" si="14">B21</f>
        <v>Constants Dictionary</v>
      </c>
      <c r="C30" s="9" t="str">
        <f t="shared" si="14"/>
        <v>Topic Organization</v>
      </c>
      <c r="D30" s="9" t="str">
        <f t="shared" si="14"/>
        <v>Solve Equation</v>
      </c>
      <c r="E30" s="9" t="str">
        <f t="shared" si="14"/>
        <v>Animated Simulations</v>
      </c>
      <c r="F30" s="11"/>
      <c r="G30" s="9" t="s">
        <v>33</v>
      </c>
      <c r="H30" s="9" t="s">
        <v>34</v>
      </c>
      <c r="I30" s="2"/>
      <c r="J30" s="2"/>
      <c r="K30" s="2"/>
      <c r="L30" s="2"/>
    </row>
    <row r="31">
      <c r="A31" s="15" t="str">
        <f>B30</f>
        <v>Constants Dictionary</v>
      </c>
      <c r="B31" s="17">
        <f t="shared" ref="B31:E31" si="15">B22/B26</f>
        <v>0.06666666667</v>
      </c>
      <c r="C31" s="17">
        <f t="shared" si="15"/>
        <v>0.03076923077</v>
      </c>
      <c r="D31" s="17">
        <f t="shared" si="15"/>
        <v>0.04</v>
      </c>
      <c r="E31" s="17">
        <f t="shared" si="15"/>
        <v>0.08333333333</v>
      </c>
      <c r="F31" s="11"/>
      <c r="G31" s="17">
        <f t="shared" ref="G31:G34" si="17">SUM(B31:E31)</f>
        <v>0.2207692308</v>
      </c>
      <c r="H31" s="12">
        <f t="shared" ref="H31:H34" si="18">G31/4</f>
        <v>0.05519230769</v>
      </c>
      <c r="I31" s="2"/>
      <c r="J31" s="2"/>
      <c r="K31" s="2"/>
      <c r="L31" s="2"/>
    </row>
    <row r="32">
      <c r="A32" s="15" t="str">
        <f>C30</f>
        <v>Topic Organization</v>
      </c>
      <c r="B32" s="17">
        <f> B23/B26</f>
        <v>0.2</v>
      </c>
      <c r="C32" s="17">
        <f>C23/C26</f>
        <v>0.09230769231</v>
      </c>
      <c r="D32" s="17">
        <f t="shared" ref="D32:E32" si="16"> D23/D26</f>
        <v>0.16</v>
      </c>
      <c r="E32" s="17">
        <f t="shared" si="16"/>
        <v>0.08333333333</v>
      </c>
      <c r="F32" s="11"/>
      <c r="G32" s="17">
        <f t="shared" si="17"/>
        <v>0.5356410256</v>
      </c>
      <c r="H32" s="12">
        <f t="shared" si="18"/>
        <v>0.1339102564</v>
      </c>
      <c r="I32" s="2"/>
      <c r="J32" s="2"/>
      <c r="K32" s="2"/>
      <c r="L32" s="2"/>
    </row>
    <row r="33">
      <c r="A33" s="15" t="str">
        <f>D30</f>
        <v>Solve Equation</v>
      </c>
      <c r="B33" s="17">
        <f> B24/B26</f>
        <v>0.1333333333</v>
      </c>
      <c r="C33" s="17">
        <f>C24/C26</f>
        <v>0.04615384615</v>
      </c>
      <c r="D33" s="17">
        <f t="shared" ref="D33:E33" si="19"> D24/D26</f>
        <v>0.08</v>
      </c>
      <c r="E33" s="17">
        <f t="shared" si="19"/>
        <v>0.08333333333</v>
      </c>
      <c r="F33" s="11"/>
      <c r="G33" s="17">
        <f t="shared" si="17"/>
        <v>0.3428205128</v>
      </c>
      <c r="H33" s="12">
        <f t="shared" si="18"/>
        <v>0.08570512821</v>
      </c>
      <c r="I33" s="2"/>
      <c r="J33" s="2"/>
      <c r="K33" s="2"/>
      <c r="L33" s="2"/>
    </row>
    <row r="34">
      <c r="A34" s="15" t="str">
        <f>E30</f>
        <v>Animated Simulations</v>
      </c>
      <c r="B34" s="17">
        <f t="shared" ref="B34:E34" si="20">B25/B26</f>
        <v>0.6</v>
      </c>
      <c r="C34" s="17">
        <f t="shared" si="20"/>
        <v>0.8307692308</v>
      </c>
      <c r="D34" s="17">
        <f t="shared" si="20"/>
        <v>0.72</v>
      </c>
      <c r="E34" s="17">
        <f t="shared" si="20"/>
        <v>0.75</v>
      </c>
      <c r="F34" s="11"/>
      <c r="G34" s="17">
        <f t="shared" si="17"/>
        <v>2.900769231</v>
      </c>
      <c r="H34" s="12">
        <f t="shared" si="18"/>
        <v>0.7251923077</v>
      </c>
      <c r="I34" s="2"/>
      <c r="J34" s="2"/>
      <c r="K34" s="2"/>
      <c r="L3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s="1"/>
      <c r="C1" s="1"/>
      <c r="D1" s="1"/>
      <c r="E1" s="1"/>
      <c r="F1" s="1"/>
      <c r="G1" s="2"/>
      <c r="H1" s="2"/>
      <c r="I1" s="2"/>
      <c r="J1" s="2"/>
      <c r="K1" s="2"/>
      <c r="L1" s="2"/>
      <c r="M1" s="2"/>
      <c r="N1" s="2"/>
      <c r="O1" s="2"/>
      <c r="P1" s="2"/>
      <c r="Q1" s="2"/>
      <c r="R1" s="2"/>
      <c r="S1" s="2"/>
      <c r="T1" s="2"/>
      <c r="U1" s="2"/>
      <c r="V1" s="2"/>
      <c r="W1" s="2"/>
      <c r="X1" s="2"/>
      <c r="Y1" s="2"/>
      <c r="Z1" s="2"/>
      <c r="AA1" s="2"/>
    </row>
    <row r="2">
      <c r="A2" s="5" t="s">
        <v>1</v>
      </c>
      <c r="B2" s="7" t="s">
        <v>2</v>
      </c>
      <c r="C2" s="7" t="s">
        <v>3</v>
      </c>
      <c r="D2" s="7" t="s">
        <v>4</v>
      </c>
      <c r="E2" s="7" t="s">
        <v>5</v>
      </c>
      <c r="F2" s="7" t="s">
        <v>6</v>
      </c>
      <c r="G2" s="2"/>
      <c r="H2" s="10" t="s">
        <v>7</v>
      </c>
      <c r="I2" s="2"/>
      <c r="J2" s="2"/>
      <c r="K2" s="2"/>
      <c r="M2" s="2"/>
      <c r="N2" s="2"/>
      <c r="O2" s="2"/>
      <c r="P2" s="2"/>
      <c r="Q2" s="2"/>
      <c r="R2" s="2"/>
      <c r="S2" s="2"/>
      <c r="T2" s="2"/>
      <c r="U2" s="2"/>
      <c r="V2" s="2"/>
      <c r="W2" s="2"/>
      <c r="X2" s="2"/>
      <c r="Y2" s="2"/>
      <c r="Z2" s="2"/>
      <c r="AA2" s="2"/>
    </row>
    <row r="3">
      <c r="A3" s="8" t="s">
        <v>12</v>
      </c>
      <c r="B3" s="12">
        <v>15.0</v>
      </c>
      <c r="C3" s="12">
        <v>5.0</v>
      </c>
      <c r="D3" s="12">
        <v>30.0</v>
      </c>
      <c r="E3" s="12">
        <v>30.0</v>
      </c>
      <c r="F3" s="14">
        <v>20.0</v>
      </c>
      <c r="G3" s="16"/>
      <c r="H3" s="12">
        <f>sum(B3:F3)</f>
        <v>100</v>
      </c>
      <c r="I3" s="2"/>
      <c r="J3" s="2"/>
      <c r="K3" s="2"/>
      <c r="M3" s="2"/>
      <c r="N3" s="2"/>
      <c r="O3" s="2"/>
      <c r="P3" s="2"/>
      <c r="Q3" s="2"/>
      <c r="R3" s="2"/>
      <c r="S3" s="2"/>
      <c r="T3" s="2"/>
      <c r="U3" s="2"/>
      <c r="V3" s="2"/>
      <c r="W3" s="2"/>
      <c r="X3" s="2"/>
      <c r="Y3" s="2"/>
      <c r="Z3" s="2"/>
      <c r="AA3" s="2"/>
    </row>
    <row r="4">
      <c r="A4" s="2"/>
      <c r="B4" s="2"/>
      <c r="C4" s="2"/>
      <c r="D4" s="2"/>
      <c r="E4" s="2"/>
      <c r="F4" s="2"/>
      <c r="G4" s="2"/>
      <c r="H4" s="2"/>
      <c r="I4" s="2"/>
      <c r="J4" s="2"/>
      <c r="K4" s="2"/>
      <c r="M4" s="2"/>
      <c r="N4" s="2"/>
      <c r="O4" s="2"/>
      <c r="P4" s="2"/>
      <c r="Q4" s="2"/>
      <c r="R4" s="2"/>
      <c r="S4" s="2"/>
      <c r="T4" s="2"/>
      <c r="U4" s="2"/>
      <c r="V4" s="2"/>
      <c r="W4" s="2"/>
      <c r="X4" s="2"/>
      <c r="Y4" s="2"/>
      <c r="Z4" s="2"/>
      <c r="AA4" s="2"/>
    </row>
    <row r="5">
      <c r="A5" s="1" t="s">
        <v>17</v>
      </c>
      <c r="B5" s="19" t="s">
        <v>18</v>
      </c>
      <c r="C5" s="23"/>
      <c r="D5" s="23"/>
      <c r="E5" s="23"/>
      <c r="F5" s="23"/>
      <c r="G5" s="2"/>
      <c r="H5" s="2"/>
      <c r="I5" s="1"/>
      <c r="J5" s="1"/>
      <c r="K5" s="1"/>
      <c r="M5" s="2"/>
      <c r="N5" s="2"/>
      <c r="O5" s="2"/>
      <c r="P5" s="2"/>
      <c r="Q5" s="2"/>
      <c r="R5" s="2"/>
      <c r="S5" s="2"/>
      <c r="T5" s="2"/>
      <c r="U5" s="2"/>
      <c r="V5" s="2"/>
      <c r="W5" s="2"/>
      <c r="X5" s="2"/>
      <c r="Y5" s="2"/>
      <c r="Z5" s="2"/>
      <c r="AA5" s="2"/>
    </row>
    <row r="6">
      <c r="A6" s="5" t="s">
        <v>25</v>
      </c>
      <c r="B6" s="25" t="s">
        <v>2</v>
      </c>
      <c r="C6" s="25" t="s">
        <v>3</v>
      </c>
      <c r="D6" s="25" t="s">
        <v>4</v>
      </c>
      <c r="E6" s="25" t="s">
        <v>5</v>
      </c>
      <c r="F6" s="27" t="s">
        <v>6</v>
      </c>
      <c r="G6" s="16"/>
      <c r="H6" s="7" t="s">
        <v>26</v>
      </c>
      <c r="I6" s="7" t="s">
        <v>27</v>
      </c>
      <c r="J6" s="7" t="s">
        <v>28</v>
      </c>
      <c r="K6" s="7" t="s">
        <v>29</v>
      </c>
      <c r="M6" s="2"/>
      <c r="N6" s="2"/>
      <c r="O6" s="2"/>
      <c r="P6" s="2"/>
      <c r="Q6" s="2"/>
      <c r="R6" s="2"/>
      <c r="S6" s="2"/>
      <c r="T6" s="2"/>
      <c r="U6" s="2"/>
      <c r="V6" s="2"/>
      <c r="W6" s="2"/>
      <c r="X6" s="2"/>
      <c r="Y6" s="2"/>
      <c r="Z6" s="2"/>
      <c r="AA6" s="2"/>
    </row>
    <row r="7">
      <c r="A7" s="8" t="s">
        <v>30</v>
      </c>
      <c r="B7" s="12">
        <v>0.98</v>
      </c>
      <c r="C7" s="12">
        <v>0.0</v>
      </c>
      <c r="D7" s="12">
        <v>1.0</v>
      </c>
      <c r="E7" s="12">
        <v>0.5</v>
      </c>
      <c r="F7" s="12">
        <v>1.0</v>
      </c>
      <c r="G7" s="16"/>
      <c r="H7" s="12">
        <v>0.12</v>
      </c>
      <c r="I7" s="12">
        <f>(B7*B3 + C7*C3 + D7*D3 + E3*E7 + F3*F7) * abs(H7 - 1)</f>
        <v>70.136</v>
      </c>
      <c r="J7" s="12">
        <v>1.0</v>
      </c>
      <c r="K7" s="12">
        <f t="shared" ref="K7:K10" si="1">I7/max(J7, 0.01)</f>
        <v>70.136</v>
      </c>
      <c r="M7" s="2"/>
      <c r="N7" s="2"/>
      <c r="O7" s="2"/>
      <c r="P7" s="2"/>
      <c r="Q7" s="2"/>
      <c r="R7" s="2"/>
      <c r="S7" s="2"/>
      <c r="T7" s="2"/>
      <c r="U7" s="2"/>
      <c r="V7" s="2"/>
      <c r="W7" s="2"/>
      <c r="X7" s="2"/>
      <c r="Y7" s="2"/>
      <c r="Z7" s="2"/>
      <c r="AA7" s="2"/>
    </row>
    <row r="8">
      <c r="A8" s="8" t="s">
        <v>32</v>
      </c>
      <c r="B8" s="12">
        <v>0.9</v>
      </c>
      <c r="C8" s="12">
        <v>0.0</v>
      </c>
      <c r="D8" s="12">
        <v>-1.0</v>
      </c>
      <c r="E8" s="12">
        <v>0.5</v>
      </c>
      <c r="F8" s="14">
        <v>1.0</v>
      </c>
      <c r="G8" s="16"/>
      <c r="H8" s="12">
        <v>0.5</v>
      </c>
      <c r="I8" s="12">
        <f>(B8*B3 + C8*C3 + D8*D3 + E8*E3 + F8*F3)*abs(1-H8)</f>
        <v>9.25</v>
      </c>
      <c r="J8" s="12">
        <v>1.0</v>
      </c>
      <c r="K8" s="12">
        <f t="shared" si="1"/>
        <v>9.25</v>
      </c>
      <c r="M8" s="2"/>
      <c r="N8" s="2"/>
      <c r="O8" s="2"/>
      <c r="P8" s="2"/>
      <c r="Q8" s="2"/>
      <c r="R8" s="2"/>
      <c r="S8" s="2"/>
      <c r="T8" s="2"/>
      <c r="U8" s="2"/>
      <c r="V8" s="2"/>
      <c r="W8" s="2"/>
      <c r="X8" s="2"/>
      <c r="Y8" s="2"/>
      <c r="Z8" s="2"/>
      <c r="AA8" s="2"/>
    </row>
    <row r="9">
      <c r="A9" s="32" t="s">
        <v>35</v>
      </c>
      <c r="B9" s="34">
        <v>-0.5</v>
      </c>
      <c r="C9" s="34">
        <v>-1.0</v>
      </c>
      <c r="D9" s="34">
        <v>0.5</v>
      </c>
      <c r="E9" s="34">
        <v>1.0</v>
      </c>
      <c r="F9" s="36">
        <v>1.0</v>
      </c>
      <c r="G9" s="16"/>
      <c r="H9" s="12">
        <v>0.5</v>
      </c>
      <c r="I9" s="12">
        <f>(B9*B3 + C9*C3 + D9*D3 + E9*E3 + F9*F3)*abs(1-H9)</f>
        <v>26.25</v>
      </c>
      <c r="J9" s="12">
        <v>1.0</v>
      </c>
      <c r="K9" s="12">
        <f t="shared" si="1"/>
        <v>26.25</v>
      </c>
      <c r="M9" s="2"/>
      <c r="N9" s="2"/>
      <c r="O9" s="2"/>
      <c r="P9" s="2"/>
      <c r="Q9" s="2"/>
      <c r="R9" s="2"/>
      <c r="S9" s="2"/>
      <c r="T9" s="2"/>
      <c r="U9" s="2"/>
      <c r="V9" s="2"/>
      <c r="W9" s="2"/>
      <c r="X9" s="2"/>
      <c r="Y9" s="2"/>
      <c r="Z9" s="2"/>
      <c r="AA9" s="2"/>
    </row>
    <row r="10">
      <c r="A10" s="32" t="s">
        <v>38</v>
      </c>
      <c r="B10" s="34">
        <v>0.98</v>
      </c>
      <c r="C10" s="34">
        <v>-0.01</v>
      </c>
      <c r="D10" s="34">
        <v>0.98</v>
      </c>
      <c r="E10" s="34">
        <v>0.5</v>
      </c>
      <c r="F10" s="34">
        <v>1.0</v>
      </c>
      <c r="G10" s="16"/>
      <c r="H10" s="12">
        <v>0.5</v>
      </c>
      <c r="I10" s="12">
        <f>(B10*B3 + C10*C3 + D10*D3 + E10*E3 + F10*F3)*abs(1-H10)</f>
        <v>39.525</v>
      </c>
      <c r="J10" s="12">
        <v>1.0</v>
      </c>
      <c r="K10" s="12">
        <f t="shared" si="1"/>
        <v>39.525</v>
      </c>
      <c r="M10" s="2"/>
      <c r="N10" s="2"/>
      <c r="O10" s="2"/>
      <c r="P10" s="2"/>
      <c r="Q10" s="2"/>
      <c r="R10" s="2"/>
      <c r="S10" s="2"/>
      <c r="T10" s="2"/>
      <c r="U10" s="2"/>
      <c r="V10" s="2"/>
      <c r="W10" s="2"/>
      <c r="X10" s="2"/>
      <c r="Y10" s="2"/>
      <c r="Z10" s="2"/>
      <c r="AA10" s="2"/>
    </row>
    <row r="11">
      <c r="A11" s="2"/>
      <c r="B11" s="2"/>
      <c r="C11" s="2"/>
      <c r="D11" s="2"/>
      <c r="E11" s="2"/>
      <c r="F11" s="2"/>
      <c r="G11" s="2"/>
      <c r="H11" s="2"/>
      <c r="I11" s="2"/>
      <c r="J11" s="2"/>
      <c r="K11" s="2"/>
      <c r="M11" s="2"/>
      <c r="N11" s="2"/>
      <c r="O11" s="2"/>
      <c r="P11" s="2"/>
      <c r="Q11" s="2"/>
      <c r="R11" s="2"/>
      <c r="S11" s="2"/>
      <c r="T11" s="2"/>
      <c r="U11" s="2"/>
      <c r="V11" s="2"/>
      <c r="W11" s="2"/>
      <c r="X11" s="2"/>
      <c r="Y11" s="2"/>
      <c r="Z11" s="2"/>
      <c r="AA11" s="2"/>
    </row>
    <row r="12">
      <c r="A12" s="2"/>
      <c r="B12" s="2"/>
      <c r="C12" s="2"/>
      <c r="D12" s="2"/>
      <c r="E12" s="2"/>
      <c r="F12" s="2"/>
      <c r="G12" s="2"/>
      <c r="H12" s="2"/>
      <c r="I12" s="2"/>
      <c r="J12" s="2"/>
      <c r="K12" s="2"/>
      <c r="M12" s="2"/>
      <c r="N12" s="2"/>
      <c r="O12" s="2"/>
      <c r="P12" s="2"/>
      <c r="Q12" s="2"/>
      <c r="R12" s="2"/>
      <c r="S12" s="2"/>
      <c r="T12" s="2"/>
      <c r="U12" s="2"/>
      <c r="V12" s="2"/>
      <c r="W12" s="2"/>
      <c r="X12" s="2"/>
      <c r="Y12" s="2"/>
      <c r="Z12" s="2"/>
      <c r="AA12" s="2"/>
    </row>
    <row r="13">
      <c r="A13" s="38" t="s">
        <v>17</v>
      </c>
      <c r="B13" s="41" t="s">
        <v>40</v>
      </c>
      <c r="C13" s="23"/>
      <c r="D13" s="23"/>
      <c r="E13" s="23"/>
      <c r="F13" s="23"/>
      <c r="G13" s="2"/>
      <c r="H13" s="2"/>
      <c r="I13" s="1"/>
      <c r="J13" s="1"/>
      <c r="K13" s="1"/>
      <c r="M13" s="2"/>
      <c r="N13" s="2"/>
      <c r="O13" s="2"/>
      <c r="P13" s="2"/>
      <c r="Q13" s="2"/>
      <c r="R13" s="2"/>
      <c r="S13" s="2"/>
      <c r="T13" s="2"/>
      <c r="U13" s="2"/>
      <c r="V13" s="2"/>
      <c r="W13" s="2"/>
      <c r="X13" s="2"/>
      <c r="Y13" s="2"/>
      <c r="Z13" s="2"/>
      <c r="AA13" s="2"/>
    </row>
    <row r="14">
      <c r="A14" s="42" t="s">
        <v>25</v>
      </c>
      <c r="B14" s="25" t="s">
        <v>2</v>
      </c>
      <c r="C14" s="25" t="s">
        <v>3</v>
      </c>
      <c r="D14" s="25" t="s">
        <v>4</v>
      </c>
      <c r="E14" s="25" t="s">
        <v>5</v>
      </c>
      <c r="F14" s="27" t="s">
        <v>6</v>
      </c>
      <c r="G14" s="16"/>
      <c r="H14" s="25" t="s">
        <v>26</v>
      </c>
      <c r="I14" s="25" t="s">
        <v>27</v>
      </c>
      <c r="J14" s="25" t="s">
        <v>28</v>
      </c>
      <c r="K14" s="25" t="s">
        <v>29</v>
      </c>
      <c r="M14" s="2"/>
      <c r="N14" s="2"/>
      <c r="O14" s="2"/>
      <c r="P14" s="2"/>
      <c r="Q14" s="2"/>
      <c r="R14" s="2"/>
      <c r="S14" s="2"/>
      <c r="T14" s="2"/>
      <c r="U14" s="2"/>
      <c r="V14" s="2"/>
      <c r="W14" s="2"/>
      <c r="X14" s="2"/>
      <c r="Y14" s="2"/>
      <c r="Z14" s="2"/>
      <c r="AA14" s="2"/>
    </row>
    <row r="15">
      <c r="A15" s="32" t="s">
        <v>42</v>
      </c>
      <c r="B15" s="34">
        <v>0.0</v>
      </c>
      <c r="C15" s="34">
        <v>0.94</v>
      </c>
      <c r="D15" s="34">
        <v>0.75</v>
      </c>
      <c r="E15" s="34">
        <v>0.75</v>
      </c>
      <c r="F15" s="34">
        <v>1.0</v>
      </c>
      <c r="G15" s="16"/>
      <c r="H15" s="34">
        <v>0.5</v>
      </c>
      <c r="I15" s="34">
        <f>(B15*B3 + C15*C3 + D15*D3 + E3*E15 + F3*F15) * abs(H15 - 1)</f>
        <v>34.85</v>
      </c>
      <c r="J15" s="34">
        <v>20.0</v>
      </c>
      <c r="K15" s="34">
        <f t="shared" ref="K15:K17" si="2">I15/max(J15, 0.01)</f>
        <v>1.7425</v>
      </c>
      <c r="M15" s="2"/>
      <c r="N15" s="2"/>
      <c r="O15" s="2"/>
      <c r="P15" s="2"/>
      <c r="Q15" s="2"/>
      <c r="R15" s="2"/>
      <c r="S15" s="2"/>
      <c r="T15" s="2"/>
      <c r="U15" s="2"/>
      <c r="V15" s="2"/>
      <c r="W15" s="2"/>
      <c r="X15" s="2"/>
      <c r="Y15" s="2"/>
      <c r="Z15" s="2"/>
      <c r="AA15" s="2"/>
    </row>
    <row r="16">
      <c r="A16" s="32" t="s">
        <v>43</v>
      </c>
      <c r="B16" s="34">
        <v>1.0</v>
      </c>
      <c r="C16" s="34">
        <v>0.05</v>
      </c>
      <c r="D16" s="34">
        <v>1.0</v>
      </c>
      <c r="E16" s="34">
        <v>1.0</v>
      </c>
      <c r="F16" s="34">
        <v>1.0</v>
      </c>
      <c r="G16" s="16"/>
      <c r="H16" s="34">
        <v>0.2</v>
      </c>
      <c r="I16" s="34">
        <f>(B16*B3 + C16*C3 + D16*D3 + E16*E3 + F16*F3)*abs(1-H16)</f>
        <v>76.2</v>
      </c>
      <c r="J16" s="34">
        <v>1.0</v>
      </c>
      <c r="K16" s="34">
        <f t="shared" si="2"/>
        <v>76.2</v>
      </c>
      <c r="M16" s="2"/>
      <c r="N16" s="2"/>
      <c r="O16" s="2"/>
      <c r="P16" s="2"/>
      <c r="Q16" s="2"/>
      <c r="R16" s="2"/>
      <c r="S16" s="2"/>
      <c r="T16" s="2"/>
      <c r="U16" s="2"/>
      <c r="V16" s="2"/>
      <c r="W16" s="2"/>
      <c r="X16" s="2"/>
      <c r="Y16" s="2"/>
      <c r="Z16" s="2"/>
      <c r="AA16" s="2"/>
    </row>
    <row r="17">
      <c r="A17" s="32" t="s">
        <v>44</v>
      </c>
      <c r="B17" s="34">
        <v>1.0</v>
      </c>
      <c r="C17" s="34">
        <v>0.98</v>
      </c>
      <c r="D17" s="34">
        <v>0.5</v>
      </c>
      <c r="E17" s="34">
        <v>0.5</v>
      </c>
      <c r="F17" s="34">
        <v>0.75</v>
      </c>
      <c r="G17" s="16"/>
      <c r="H17" s="34">
        <v>0.7</v>
      </c>
      <c r="I17" s="34">
        <f>(B17*B3 + C17*C3 + D17*D3 + E17*E3 + F17*F3)*abs(1-H17)</f>
        <v>19.47</v>
      </c>
      <c r="J17" s="34">
        <v>120.0</v>
      </c>
      <c r="K17" s="34">
        <f t="shared" si="2"/>
        <v>0.16225</v>
      </c>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1"/>
      <c r="B20" s="1"/>
      <c r="C20" s="1"/>
      <c r="D20" s="1"/>
      <c r="E20" s="1"/>
      <c r="F20" s="1"/>
      <c r="G20" s="2"/>
      <c r="H20" s="1"/>
      <c r="I20" s="2"/>
      <c r="J20" s="2"/>
      <c r="K20" s="2"/>
      <c r="L20" s="2"/>
      <c r="M20" s="2"/>
      <c r="N20" s="2"/>
      <c r="O20" s="2"/>
      <c r="P20" s="2"/>
      <c r="Q20" s="2"/>
      <c r="R20" s="2"/>
      <c r="S20" s="2"/>
      <c r="T20" s="2"/>
      <c r="U20" s="2"/>
      <c r="V20" s="2"/>
      <c r="W20" s="2"/>
      <c r="X20" s="2"/>
      <c r="Y20" s="2"/>
      <c r="Z20" s="2"/>
      <c r="AA20" s="2"/>
    </row>
    <row r="21">
      <c r="A21" s="5" t="s">
        <v>1</v>
      </c>
      <c r="B21" s="7" t="s">
        <v>2</v>
      </c>
      <c r="C21" s="7" t="s">
        <v>3</v>
      </c>
      <c r="D21" s="7" t="s">
        <v>20</v>
      </c>
      <c r="E21" s="7" t="s">
        <v>45</v>
      </c>
      <c r="F21" s="7" t="s">
        <v>22</v>
      </c>
      <c r="G21" s="11"/>
      <c r="H21" s="10" t="s">
        <v>7</v>
      </c>
      <c r="I21" s="2"/>
      <c r="J21" s="2"/>
      <c r="K21" s="2"/>
      <c r="L21" s="2"/>
      <c r="M21" s="2"/>
      <c r="N21" s="2"/>
      <c r="O21" s="2"/>
      <c r="P21" s="2"/>
      <c r="Q21" s="2"/>
      <c r="R21" s="2"/>
      <c r="S21" s="2"/>
      <c r="T21" s="2"/>
      <c r="U21" s="2"/>
      <c r="V21" s="2"/>
      <c r="W21" s="2"/>
      <c r="X21" s="2"/>
      <c r="Y21" s="2"/>
      <c r="Z21" s="2"/>
      <c r="AA21" s="2"/>
    </row>
    <row r="22">
      <c r="A22" s="8" t="s">
        <v>12</v>
      </c>
      <c r="B22" s="12">
        <v>15.0</v>
      </c>
      <c r="C22" s="12">
        <v>5.0</v>
      </c>
      <c r="D22" s="12">
        <v>30.0</v>
      </c>
      <c r="E22" s="12">
        <v>30.0</v>
      </c>
      <c r="F22" s="14">
        <v>20.0</v>
      </c>
      <c r="G22" s="11"/>
      <c r="H22" s="12">
        <f>sum(B22:G22)</f>
        <v>100</v>
      </c>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1" t="s">
        <v>17</v>
      </c>
      <c r="B24" s="19" t="s">
        <v>46</v>
      </c>
      <c r="C24" s="23"/>
      <c r="D24" s="23"/>
      <c r="E24" s="23"/>
      <c r="F24" s="23"/>
      <c r="G24" s="2"/>
      <c r="H24" s="1"/>
      <c r="I24" s="1"/>
      <c r="J24" s="1"/>
      <c r="K24" s="1"/>
      <c r="L24" s="2"/>
      <c r="M24" s="2"/>
      <c r="N24" s="2"/>
      <c r="O24" s="2"/>
      <c r="P24" s="2"/>
      <c r="Q24" s="2"/>
      <c r="R24" s="2"/>
      <c r="S24" s="2"/>
      <c r="T24" s="2"/>
      <c r="U24" s="2"/>
      <c r="V24" s="2"/>
      <c r="W24" s="2"/>
      <c r="X24" s="2"/>
      <c r="Y24" s="2"/>
      <c r="Z24" s="2"/>
      <c r="AA24" s="2"/>
    </row>
    <row r="25">
      <c r="A25" s="5" t="s">
        <v>25</v>
      </c>
      <c r="B25" s="44" t="s">
        <v>2</v>
      </c>
      <c r="C25" s="44" t="str">
        <f t="shared" ref="C25:F25" si="3">C21</f>
        <v>Security</v>
      </c>
      <c r="D25" s="44" t="str">
        <f t="shared" si="3"/>
        <v>Usability</v>
      </c>
      <c r="E25" s="10" t="str">
        <f t="shared" si="3"/>
        <v>Reliability</v>
      </c>
      <c r="F25" s="10" t="str">
        <f t="shared" si="3"/>
        <v>Accessibility</v>
      </c>
      <c r="G25" s="11"/>
      <c r="H25" s="7" t="s">
        <v>26</v>
      </c>
      <c r="I25" s="7" t="s">
        <v>27</v>
      </c>
      <c r="J25" s="7" t="s">
        <v>28</v>
      </c>
      <c r="K25" s="7" t="s">
        <v>29</v>
      </c>
      <c r="L25" s="2"/>
      <c r="M25" s="2"/>
      <c r="N25" s="2"/>
      <c r="O25" s="2"/>
      <c r="P25" s="2"/>
      <c r="Q25" s="2"/>
      <c r="R25" s="2"/>
      <c r="S25" s="2"/>
      <c r="T25" s="2"/>
      <c r="U25" s="2"/>
      <c r="V25" s="2"/>
      <c r="W25" s="2"/>
      <c r="X25" s="2"/>
      <c r="Y25" s="2"/>
      <c r="Z25" s="2"/>
      <c r="AA25" s="2"/>
    </row>
    <row r="26">
      <c r="A26" s="8" t="s">
        <v>48</v>
      </c>
      <c r="B26" s="12">
        <v>0.98</v>
      </c>
      <c r="C26" s="12">
        <v>0.5</v>
      </c>
      <c r="D26" s="12">
        <v>1.0</v>
      </c>
      <c r="E26" s="12">
        <v>0.5</v>
      </c>
      <c r="F26" s="12">
        <v>1.0</v>
      </c>
      <c r="G26" s="11"/>
      <c r="H26" s="12">
        <v>0.25</v>
      </c>
      <c r="I26" s="12">
        <f>sum(B26*B22 + C26*C22 + D26*D22 + E26*E22 + F26*F22)*abs(H26 - 1)</f>
        <v>61.65</v>
      </c>
      <c r="J26" s="12">
        <v>1.0</v>
      </c>
      <c r="K26" s="12">
        <f t="shared" ref="K26:K28" si="4">I26/max(J26, 0.01)</f>
        <v>61.65</v>
      </c>
      <c r="L26" s="2"/>
      <c r="M26" s="2"/>
      <c r="N26" s="2"/>
      <c r="O26" s="2"/>
      <c r="P26" s="2"/>
      <c r="Q26" s="2"/>
      <c r="R26" s="2"/>
      <c r="S26" s="2"/>
      <c r="T26" s="2"/>
      <c r="U26" s="2"/>
      <c r="V26" s="2"/>
      <c r="W26" s="2"/>
      <c r="X26" s="2"/>
      <c r="Y26" s="2"/>
      <c r="Z26" s="2"/>
      <c r="AA26" s="2"/>
    </row>
    <row r="27">
      <c r="A27" s="8" t="s">
        <v>49</v>
      </c>
      <c r="B27" s="12">
        <v>0.8</v>
      </c>
      <c r="C27" s="12">
        <v>0.0</v>
      </c>
      <c r="D27" s="12">
        <v>0.98</v>
      </c>
      <c r="E27" s="12">
        <v>0.7</v>
      </c>
      <c r="F27" s="12">
        <v>-0.03</v>
      </c>
      <c r="G27" s="11"/>
      <c r="H27" s="12">
        <v>0.5</v>
      </c>
      <c r="I27" s="12">
        <f>sum(B27*B22 + C27*C22 + D27*D22 + E27*E22 + F27*F22)*abs(H27 - 1)</f>
        <v>30.9</v>
      </c>
      <c r="J27" s="12">
        <v>1.0</v>
      </c>
      <c r="K27" s="12">
        <f t="shared" si="4"/>
        <v>30.9</v>
      </c>
      <c r="L27" s="2"/>
      <c r="M27" s="2"/>
      <c r="N27" s="2"/>
      <c r="O27" s="2"/>
      <c r="P27" s="2"/>
      <c r="Q27" s="2"/>
      <c r="R27" s="2"/>
      <c r="S27" s="2"/>
      <c r="T27" s="2"/>
      <c r="U27" s="2"/>
      <c r="V27" s="2"/>
      <c r="W27" s="2"/>
      <c r="X27" s="2"/>
      <c r="Y27" s="2"/>
      <c r="Z27" s="2"/>
      <c r="AA27" s="2"/>
    </row>
    <row r="28">
      <c r="A28" s="8" t="s">
        <v>50</v>
      </c>
      <c r="B28" s="12">
        <v>0.8</v>
      </c>
      <c r="C28" s="12">
        <v>0.5</v>
      </c>
      <c r="D28" s="12">
        <v>0.98</v>
      </c>
      <c r="E28" s="12">
        <v>0.7</v>
      </c>
      <c r="F28" s="12">
        <v>0.75</v>
      </c>
      <c r="G28" s="11"/>
      <c r="H28" s="12">
        <v>0.35</v>
      </c>
      <c r="I28" s="12">
        <f>sum(B28*B22 + C28*C22 + D28*D22 + E28*E22 + F28*F22)*abs(H28 - 1)</f>
        <v>51.935</v>
      </c>
      <c r="J28" s="12">
        <v>1.0</v>
      </c>
      <c r="K28" s="12">
        <f t="shared" si="4"/>
        <v>51.935</v>
      </c>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sheetData>
  <mergeCells count="3">
    <mergeCell ref="B5:F5"/>
    <mergeCell ref="B13:F13"/>
    <mergeCell ref="B24:F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14"/>
    <col customWidth="1" min="2" max="6" width="15.71"/>
    <col customWidth="1" min="8" max="8" width="23.86"/>
    <col customWidth="1" min="11" max="11" width="16.0"/>
    <col customWidth="1" min="12" max="12" width="22.43"/>
    <col customWidth="1" min="13" max="13" width="15.71"/>
  </cols>
  <sheetData>
    <row r="1">
      <c r="A1" s="18" t="s">
        <v>16</v>
      </c>
      <c r="B1" s="2" t="s">
        <v>2</v>
      </c>
      <c r="C1" s="2"/>
      <c r="D1" s="2"/>
      <c r="E1" s="2"/>
      <c r="F1" s="2"/>
      <c r="G1" s="2"/>
      <c r="H1" s="2"/>
      <c r="I1" s="2"/>
      <c r="J1" s="2"/>
      <c r="K1" s="2"/>
      <c r="L1" s="2"/>
      <c r="M1" s="2"/>
      <c r="N1" s="2"/>
      <c r="O1" s="2"/>
      <c r="P1" s="2"/>
      <c r="Q1" s="2"/>
      <c r="R1" s="2"/>
      <c r="S1" s="2"/>
      <c r="T1" s="2"/>
      <c r="U1" s="2"/>
      <c r="V1" s="2"/>
      <c r="W1" s="2"/>
      <c r="X1" s="2"/>
      <c r="Y1" s="2"/>
      <c r="Z1" s="2"/>
      <c r="AA1" s="2"/>
    </row>
    <row r="2">
      <c r="A2" s="18" t="s">
        <v>19</v>
      </c>
      <c r="B2" s="2" t="s">
        <v>20</v>
      </c>
      <c r="C2" s="2"/>
      <c r="D2" s="2"/>
      <c r="E2" s="2"/>
      <c r="F2" s="2"/>
      <c r="G2" s="2"/>
      <c r="H2" s="2"/>
      <c r="I2" s="2"/>
      <c r="J2" s="2"/>
      <c r="K2" s="2"/>
      <c r="L2" s="2"/>
      <c r="M2" s="2"/>
      <c r="N2" s="2"/>
      <c r="O2" s="2"/>
      <c r="P2" s="2"/>
      <c r="Q2" s="2"/>
      <c r="R2" s="2"/>
      <c r="S2" s="2"/>
      <c r="T2" s="2"/>
      <c r="U2" s="2"/>
      <c r="V2" s="2"/>
      <c r="W2" s="2"/>
      <c r="X2" s="2"/>
      <c r="Y2" s="2"/>
      <c r="Z2" s="2"/>
      <c r="AA2" s="2"/>
    </row>
    <row r="3">
      <c r="A3" s="18" t="s">
        <v>21</v>
      </c>
      <c r="B3" s="2" t="s">
        <v>22</v>
      </c>
      <c r="C3" s="2"/>
      <c r="D3" s="2"/>
      <c r="E3" s="2"/>
      <c r="F3" s="21"/>
      <c r="G3" s="2"/>
      <c r="H3" s="2"/>
      <c r="I3" s="2"/>
      <c r="J3" s="2"/>
      <c r="K3" s="2"/>
      <c r="L3" s="2"/>
      <c r="M3" s="2"/>
      <c r="N3" s="2"/>
      <c r="O3" s="2"/>
      <c r="P3" s="2"/>
      <c r="Q3" s="2"/>
      <c r="R3" s="2"/>
      <c r="S3" s="2"/>
      <c r="T3" s="2"/>
      <c r="U3" s="2"/>
      <c r="V3" s="2"/>
      <c r="W3" s="2"/>
      <c r="X3" s="2"/>
      <c r="Y3" s="2"/>
      <c r="Z3" s="2"/>
      <c r="AA3" s="2"/>
    </row>
    <row r="4">
      <c r="A4" s="18" t="s">
        <v>23</v>
      </c>
      <c r="B4" s="2" t="s">
        <v>4</v>
      </c>
      <c r="C4" s="2"/>
      <c r="D4" s="2"/>
      <c r="E4" s="2"/>
      <c r="F4" s="21"/>
      <c r="G4" s="2"/>
      <c r="H4" s="2"/>
      <c r="I4" s="2"/>
      <c r="J4" s="2"/>
      <c r="K4" s="2"/>
      <c r="L4" s="2"/>
      <c r="M4" s="2"/>
      <c r="N4" s="2"/>
      <c r="O4" s="2"/>
      <c r="P4" s="2"/>
      <c r="Q4" s="2"/>
      <c r="R4" s="2"/>
      <c r="S4" s="2"/>
      <c r="T4" s="2"/>
      <c r="U4" s="2"/>
      <c r="V4" s="2"/>
      <c r="W4" s="2"/>
      <c r="X4" s="2"/>
      <c r="Y4" s="2"/>
      <c r="Z4" s="2"/>
      <c r="AA4" s="2"/>
    </row>
    <row r="5">
      <c r="A5" s="18" t="s">
        <v>24</v>
      </c>
      <c r="B5" s="2" t="s">
        <v>3</v>
      </c>
      <c r="C5" s="2"/>
      <c r="D5" s="2"/>
      <c r="E5" s="2"/>
      <c r="F5" s="21"/>
      <c r="G5" s="2"/>
      <c r="H5" s="24"/>
      <c r="I5" s="21"/>
      <c r="J5" s="2"/>
      <c r="K5" s="2"/>
      <c r="L5" s="2"/>
      <c r="M5" s="2"/>
      <c r="N5" s="2"/>
      <c r="O5" s="2"/>
      <c r="P5" s="2"/>
      <c r="Q5" s="2"/>
      <c r="R5" s="2"/>
      <c r="S5" s="2"/>
      <c r="T5" s="2"/>
      <c r="U5" s="2"/>
      <c r="V5" s="2"/>
      <c r="W5" s="2"/>
      <c r="X5" s="2"/>
      <c r="Y5" s="2"/>
      <c r="Z5" s="2"/>
      <c r="AA5" s="2"/>
    </row>
    <row r="6">
      <c r="A6" s="1"/>
      <c r="B6" s="1"/>
      <c r="C6" s="1"/>
      <c r="D6" s="1"/>
      <c r="E6" s="1"/>
      <c r="F6" s="1"/>
      <c r="G6" s="1"/>
      <c r="H6" s="1"/>
      <c r="I6" s="1"/>
      <c r="J6" s="2"/>
      <c r="K6" s="2"/>
      <c r="L6" s="2"/>
      <c r="M6" s="2"/>
      <c r="N6" s="2"/>
      <c r="O6" s="2"/>
      <c r="P6" s="2"/>
      <c r="Q6" s="2"/>
      <c r="R6" s="2"/>
      <c r="S6" s="2"/>
      <c r="T6" s="2"/>
      <c r="U6" s="2"/>
      <c r="V6" s="2"/>
      <c r="W6" s="2"/>
      <c r="X6" s="2"/>
      <c r="Y6" s="2"/>
      <c r="Z6" s="2"/>
      <c r="AA6" s="2"/>
    </row>
    <row r="7">
      <c r="A7" s="26" t="s">
        <v>12</v>
      </c>
      <c r="B7" s="28"/>
      <c r="C7" s="28"/>
      <c r="D7" s="28"/>
      <c r="E7" s="28"/>
      <c r="F7" s="28"/>
      <c r="G7" s="28"/>
      <c r="H7" s="28"/>
      <c r="I7" s="30"/>
      <c r="J7" s="2"/>
      <c r="K7" s="2"/>
      <c r="L7" s="1"/>
      <c r="M7" s="2"/>
      <c r="N7" s="2"/>
      <c r="O7" s="2"/>
      <c r="P7" s="2"/>
      <c r="Q7" s="2"/>
      <c r="R7" s="2"/>
      <c r="S7" s="2"/>
      <c r="T7" s="2"/>
      <c r="U7" s="2"/>
      <c r="V7" s="2"/>
      <c r="W7" s="2"/>
      <c r="X7" s="2"/>
      <c r="Y7" s="2"/>
      <c r="Z7" s="2"/>
      <c r="AA7" s="2"/>
    </row>
    <row r="8">
      <c r="A8" s="8"/>
      <c r="B8" s="31" t="str">
        <f>A1</f>
        <v>Quality Attribute 1</v>
      </c>
      <c r="C8" s="31" t="str">
        <f>A2</f>
        <v>Quality Attribute 2</v>
      </c>
      <c r="D8" s="31" t="str">
        <f>A3</f>
        <v>Quality Attribute 3</v>
      </c>
      <c r="E8" s="31" t="str">
        <f>A4</f>
        <v>Quality Attribute 4</v>
      </c>
      <c r="F8" s="31" t="str">
        <f>A5</f>
        <v>Quality Attribute 5</v>
      </c>
      <c r="G8" s="11"/>
      <c r="H8" s="33" t="s">
        <v>36</v>
      </c>
      <c r="I8" s="2"/>
      <c r="J8" s="2"/>
      <c r="K8" s="2"/>
      <c r="L8" s="35" t="s">
        <v>37</v>
      </c>
      <c r="M8" s="2"/>
      <c r="N8" s="21"/>
      <c r="O8" s="2"/>
      <c r="P8" s="2"/>
      <c r="Q8" s="2"/>
      <c r="R8" s="2"/>
      <c r="S8" s="2"/>
      <c r="T8" s="2"/>
      <c r="U8" s="2"/>
      <c r="V8" s="2"/>
      <c r="W8" s="2"/>
      <c r="X8" s="2"/>
      <c r="Y8" s="2"/>
      <c r="Z8" s="2"/>
      <c r="AA8" s="2"/>
    </row>
    <row r="9">
      <c r="A9" s="15" t="str">
        <f>B8</f>
        <v>Quality Attribute 1</v>
      </c>
      <c r="B9" s="17">
        <v>1.0</v>
      </c>
      <c r="C9" s="17">
        <f>1/B10</f>
        <v>0.2</v>
      </c>
      <c r="D9" s="17">
        <f>1/B11</f>
        <v>0.1111111111</v>
      </c>
      <c r="E9" s="17">
        <f>1/B12</f>
        <v>0.3333333333</v>
      </c>
      <c r="F9" s="17">
        <v>3.0</v>
      </c>
      <c r="G9" s="11"/>
      <c r="H9" s="12">
        <f t="shared" ref="H9:H13" si="1">TRUNC(I19 * 100,2)</f>
        <v>5.97</v>
      </c>
      <c r="I9" s="2"/>
      <c r="J9" s="2"/>
      <c r="K9" s="2"/>
      <c r="L9" s="20">
        <f t="shared" ref="L9:L13" si="2">H9</f>
        <v>5.97</v>
      </c>
      <c r="M9" s="22" t="str">
        <f>B8</f>
        <v>Quality Attribute 1</v>
      </c>
      <c r="N9" s="2"/>
      <c r="O9" s="2"/>
      <c r="P9" s="2"/>
      <c r="Q9" s="2"/>
      <c r="R9" s="2"/>
      <c r="S9" s="2"/>
      <c r="T9" s="2"/>
      <c r="U9" s="2"/>
      <c r="V9" s="2"/>
      <c r="W9" s="2"/>
      <c r="X9" s="2"/>
      <c r="Y9" s="2"/>
      <c r="Z9" s="2"/>
      <c r="AA9" s="2"/>
    </row>
    <row r="10">
      <c r="A10" s="15" t="str">
        <f> C8</f>
        <v>Quality Attribute 2</v>
      </c>
      <c r="B10" s="17">
        <f>5</f>
        <v>5</v>
      </c>
      <c r="C10" s="17">
        <v>1.0</v>
      </c>
      <c r="D10" s="17">
        <f>1/C11</f>
        <v>0.5</v>
      </c>
      <c r="E10" s="17">
        <f>1/C12</f>
        <v>6</v>
      </c>
      <c r="F10" s="17">
        <v>7.0</v>
      </c>
      <c r="G10" s="11"/>
      <c r="H10" s="12">
        <f t="shared" si="1"/>
        <v>30.2</v>
      </c>
      <c r="I10" s="2"/>
      <c r="J10" s="2"/>
      <c r="K10" s="2"/>
      <c r="L10" s="20">
        <f t="shared" si="2"/>
        <v>30.2</v>
      </c>
      <c r="M10" s="22" t="str">
        <f>C8</f>
        <v>Quality Attribute 2</v>
      </c>
      <c r="N10" s="2"/>
      <c r="O10" s="2"/>
      <c r="P10" s="2"/>
      <c r="Q10" s="2"/>
      <c r="R10" s="2"/>
      <c r="S10" s="2"/>
      <c r="T10" s="2"/>
      <c r="U10" s="2"/>
      <c r="V10" s="2"/>
      <c r="W10" s="2"/>
      <c r="X10" s="2"/>
      <c r="Y10" s="2"/>
      <c r="Z10" s="2"/>
      <c r="AA10" s="2"/>
    </row>
    <row r="11">
      <c r="A11" s="15" t="str">
        <f> D8</f>
        <v>Quality Attribute 3</v>
      </c>
      <c r="B11" s="12">
        <v>9.0</v>
      </c>
      <c r="C11" s="17">
        <v>2.0</v>
      </c>
      <c r="D11" s="17">
        <v>1.0</v>
      </c>
      <c r="E11" s="17">
        <v>6.0</v>
      </c>
      <c r="F11" s="40">
        <v>9.0</v>
      </c>
      <c r="G11" s="11"/>
      <c r="H11" s="12">
        <f t="shared" si="1"/>
        <v>46.93</v>
      </c>
      <c r="I11" s="2"/>
      <c r="J11" s="2"/>
      <c r="K11" s="2"/>
      <c r="L11" s="20">
        <f t="shared" si="2"/>
        <v>46.93</v>
      </c>
      <c r="M11" s="22" t="str">
        <f>D8</f>
        <v>Quality Attribute 3</v>
      </c>
      <c r="N11" s="2"/>
      <c r="O11" s="2"/>
      <c r="P11" s="2"/>
      <c r="Q11" s="2"/>
      <c r="R11" s="2"/>
      <c r="S11" s="2"/>
      <c r="T11" s="2"/>
      <c r="U11" s="2"/>
      <c r="V11" s="2"/>
      <c r="W11" s="2"/>
      <c r="X11" s="2"/>
      <c r="Y11" s="2"/>
      <c r="Z11" s="2"/>
      <c r="AA11" s="2"/>
    </row>
    <row r="12">
      <c r="A12" s="15" t="str">
        <f>E8</f>
        <v>Quality Attribute 4</v>
      </c>
      <c r="B12" s="17">
        <v>3.0</v>
      </c>
      <c r="C12" s="17">
        <f>1/E11</f>
        <v>0.1666666667</v>
      </c>
      <c r="D12" s="17">
        <f> 1/E11</f>
        <v>0.1666666667</v>
      </c>
      <c r="E12" s="17">
        <v>1.0</v>
      </c>
      <c r="F12" s="17">
        <v>9.0</v>
      </c>
      <c r="G12" s="11"/>
      <c r="H12" s="12">
        <f t="shared" si="1"/>
        <v>13.68</v>
      </c>
      <c r="I12" s="2"/>
      <c r="J12" s="2"/>
      <c r="K12" s="2"/>
      <c r="L12" s="20">
        <f t="shared" si="2"/>
        <v>13.68</v>
      </c>
      <c r="M12" s="22" t="str">
        <f>E8</f>
        <v>Quality Attribute 4</v>
      </c>
      <c r="N12" s="2"/>
      <c r="O12" s="2"/>
      <c r="P12" s="2"/>
      <c r="Q12" s="2"/>
      <c r="R12" s="2"/>
      <c r="S12" s="2"/>
      <c r="T12" s="2"/>
      <c r="U12" s="2"/>
      <c r="V12" s="2"/>
      <c r="W12" s="2"/>
      <c r="X12" s="2"/>
      <c r="Y12" s="2"/>
      <c r="Z12" s="2"/>
      <c r="AA12" s="2"/>
    </row>
    <row r="13">
      <c r="A13" s="15" t="str">
        <f> F8</f>
        <v>Quality Attribute 5</v>
      </c>
      <c r="B13" s="17">
        <f>1/F9</f>
        <v>0.3333333333</v>
      </c>
      <c r="C13" s="17">
        <f>1/F10</f>
        <v>0.1428571429</v>
      </c>
      <c r="D13" s="43">
        <f>1/F11</f>
        <v>0.1111111111</v>
      </c>
      <c r="E13" s="17">
        <f>1/F12</f>
        <v>0.1111111111</v>
      </c>
      <c r="F13" s="17">
        <v>1.0</v>
      </c>
      <c r="G13" s="11"/>
      <c r="H13" s="12">
        <f t="shared" si="1"/>
        <v>3.2</v>
      </c>
      <c r="I13" s="2"/>
      <c r="J13" s="2"/>
      <c r="K13" s="2"/>
      <c r="L13" s="20">
        <f t="shared" si="2"/>
        <v>3.2</v>
      </c>
      <c r="M13" s="22" t="str">
        <f>F8</f>
        <v>Quality Attribute 5</v>
      </c>
      <c r="N13" s="2"/>
      <c r="O13" s="2"/>
      <c r="P13" s="2"/>
      <c r="Q13" s="2"/>
      <c r="R13" s="2"/>
      <c r="S13" s="2"/>
      <c r="T13" s="2"/>
      <c r="U13" s="2"/>
      <c r="V13" s="2"/>
      <c r="W13" s="2"/>
      <c r="X13" s="2"/>
      <c r="Y13" s="2"/>
      <c r="Z13" s="2"/>
      <c r="AA13" s="2"/>
    </row>
    <row r="14">
      <c r="A14" s="2"/>
      <c r="B14" s="29">
        <f t="shared" ref="B14:F14" si="3">sum(B9:B13)</f>
        <v>18.33333333</v>
      </c>
      <c r="C14" s="29">
        <f t="shared" si="3"/>
        <v>3.50952381</v>
      </c>
      <c r="D14" s="29">
        <f t="shared" si="3"/>
        <v>1.888888889</v>
      </c>
      <c r="E14" s="29">
        <f t="shared" si="3"/>
        <v>13.44444444</v>
      </c>
      <c r="F14" s="29">
        <f t="shared" si="3"/>
        <v>29</v>
      </c>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19" t="s">
        <v>31</v>
      </c>
      <c r="B17" s="1"/>
      <c r="C17" s="1"/>
      <c r="D17" s="1"/>
      <c r="E17" s="1"/>
      <c r="F17" s="1"/>
      <c r="G17" s="2"/>
      <c r="H17" s="1"/>
      <c r="I17" s="1"/>
      <c r="J17" s="2"/>
      <c r="K17" s="2"/>
      <c r="L17" s="2"/>
      <c r="M17" s="2"/>
      <c r="N17" s="2"/>
      <c r="O17" s="2"/>
      <c r="P17" s="2"/>
      <c r="Q17" s="2"/>
      <c r="R17" s="2"/>
      <c r="S17" s="2"/>
      <c r="T17" s="2"/>
      <c r="U17" s="2"/>
      <c r="V17" s="2"/>
      <c r="W17" s="2"/>
      <c r="X17" s="2"/>
      <c r="Y17" s="2"/>
      <c r="Z17" s="2"/>
      <c r="AA17" s="2"/>
    </row>
    <row r="18">
      <c r="A18" s="8"/>
      <c r="B18" s="31" t="str">
        <f t="shared" ref="B18:F18" si="4">B8</f>
        <v>Quality Attribute 1</v>
      </c>
      <c r="C18" s="31" t="str">
        <f t="shared" si="4"/>
        <v>Quality Attribute 2</v>
      </c>
      <c r="D18" s="31" t="str">
        <f t="shared" si="4"/>
        <v>Quality Attribute 3</v>
      </c>
      <c r="E18" s="31" t="str">
        <f t="shared" si="4"/>
        <v>Quality Attribute 4</v>
      </c>
      <c r="F18" s="31" t="str">
        <f t="shared" si="4"/>
        <v>Quality Attribute 5</v>
      </c>
      <c r="G18" s="11"/>
      <c r="H18" s="9" t="s">
        <v>33</v>
      </c>
      <c r="I18" s="9" t="s">
        <v>47</v>
      </c>
      <c r="J18" s="2"/>
      <c r="K18" s="2"/>
      <c r="L18" s="2"/>
      <c r="M18" s="2"/>
      <c r="N18" s="2"/>
      <c r="O18" s="2"/>
      <c r="P18" s="2"/>
      <c r="Q18" s="2"/>
      <c r="R18" s="2"/>
      <c r="S18" s="2"/>
      <c r="T18" s="2"/>
      <c r="U18" s="2"/>
      <c r="V18" s="2"/>
      <c r="W18" s="2"/>
      <c r="X18" s="2"/>
      <c r="Y18" s="2"/>
      <c r="Z18" s="2"/>
      <c r="AA18" s="2"/>
    </row>
    <row r="19">
      <c r="A19" s="15" t="str">
        <f>B18</f>
        <v>Quality Attribute 1</v>
      </c>
      <c r="B19" s="17">
        <f t="shared" ref="B19:F19" si="5">B9/B14</f>
        <v>0.05454545455</v>
      </c>
      <c r="C19" s="17">
        <f t="shared" si="5"/>
        <v>0.05698778833</v>
      </c>
      <c r="D19" s="17">
        <f t="shared" si="5"/>
        <v>0.05882352941</v>
      </c>
      <c r="E19" s="17">
        <f t="shared" si="5"/>
        <v>0.02479338843</v>
      </c>
      <c r="F19" s="17">
        <f t="shared" si="5"/>
        <v>0.1034482759</v>
      </c>
      <c r="G19" s="11"/>
      <c r="H19" s="17">
        <f t="shared" ref="H19:H23" si="7">SUM(B19:F19)</f>
        <v>0.2985984366</v>
      </c>
      <c r="I19" s="12">
        <f t="shared" ref="I19:I23" si="8">H19/5</f>
        <v>0.05971968732</v>
      </c>
      <c r="J19" s="2"/>
      <c r="K19" s="2"/>
      <c r="L19" s="2"/>
      <c r="M19" s="2"/>
      <c r="N19" s="2"/>
      <c r="O19" s="2"/>
      <c r="P19" s="2"/>
      <c r="Q19" s="2"/>
      <c r="R19" s="2"/>
      <c r="S19" s="2"/>
      <c r="T19" s="2"/>
      <c r="U19" s="2"/>
      <c r="V19" s="2"/>
      <c r="W19" s="2"/>
      <c r="X19" s="2"/>
      <c r="Y19" s="2"/>
      <c r="Z19" s="2"/>
      <c r="AA19" s="2"/>
    </row>
    <row r="20">
      <c r="A20" s="15" t="str">
        <f>C18</f>
        <v>Quality Attribute 2</v>
      </c>
      <c r="B20" s="17">
        <f> B10/B14</f>
        <v>0.2727272727</v>
      </c>
      <c r="C20" s="17">
        <f>C10/C14</f>
        <v>0.2849389417</v>
      </c>
      <c r="D20" s="17">
        <f t="shared" ref="D20:F20" si="6"> D10/D14</f>
        <v>0.2647058824</v>
      </c>
      <c r="E20" s="17">
        <f t="shared" si="6"/>
        <v>0.4462809917</v>
      </c>
      <c r="F20" s="17">
        <f t="shared" si="6"/>
        <v>0.2413793103</v>
      </c>
      <c r="G20" s="11"/>
      <c r="H20" s="17">
        <f t="shared" si="7"/>
        <v>1.510032399</v>
      </c>
      <c r="I20" s="12">
        <f t="shared" si="8"/>
        <v>0.3020064798</v>
      </c>
      <c r="J20" s="2"/>
      <c r="K20" s="2"/>
      <c r="L20" s="2"/>
      <c r="M20" s="2"/>
      <c r="N20" s="2"/>
      <c r="O20" s="2"/>
      <c r="P20" s="2"/>
      <c r="Q20" s="2"/>
      <c r="R20" s="2"/>
      <c r="S20" s="2"/>
      <c r="T20" s="2"/>
      <c r="U20" s="2"/>
      <c r="V20" s="2"/>
      <c r="W20" s="2"/>
      <c r="X20" s="2"/>
      <c r="Y20" s="2"/>
      <c r="Z20" s="2"/>
      <c r="AA20" s="2"/>
    </row>
    <row r="21">
      <c r="A21" s="15" t="str">
        <f>D18</f>
        <v>Quality Attribute 3</v>
      </c>
      <c r="B21" s="17">
        <f> B11/B14</f>
        <v>0.4909090909</v>
      </c>
      <c r="C21" s="17">
        <f>C11/C14</f>
        <v>0.5698778833</v>
      </c>
      <c r="D21" s="17">
        <f t="shared" ref="D21:F21" si="9"> D11/D14</f>
        <v>0.5294117647</v>
      </c>
      <c r="E21" s="17">
        <f t="shared" si="9"/>
        <v>0.4462809917</v>
      </c>
      <c r="F21" s="17">
        <f t="shared" si="9"/>
        <v>0.3103448276</v>
      </c>
      <c r="G21" s="11"/>
      <c r="H21" s="17">
        <f t="shared" si="7"/>
        <v>2.346824558</v>
      </c>
      <c r="I21" s="12">
        <f t="shared" si="8"/>
        <v>0.4693649116</v>
      </c>
      <c r="J21" s="2"/>
      <c r="K21" s="2"/>
      <c r="L21" s="2"/>
      <c r="M21" s="2"/>
      <c r="N21" s="2"/>
      <c r="O21" s="2"/>
      <c r="P21" s="2"/>
      <c r="Q21" s="2"/>
      <c r="R21" s="2"/>
      <c r="S21" s="2"/>
      <c r="T21" s="2"/>
      <c r="U21" s="2"/>
      <c r="V21" s="2"/>
      <c r="W21" s="2"/>
      <c r="X21" s="2"/>
      <c r="Y21" s="2"/>
      <c r="Z21" s="2"/>
      <c r="AA21" s="2"/>
    </row>
    <row r="22">
      <c r="A22" s="15" t="str">
        <f>A12</f>
        <v>Quality Attribute 4</v>
      </c>
      <c r="B22" s="17">
        <f t="shared" ref="B22:E22" si="10"> B12/B14</f>
        <v>0.1636363636</v>
      </c>
      <c r="C22" s="17">
        <f t="shared" si="10"/>
        <v>0.04748982361</v>
      </c>
      <c r="D22" s="17">
        <f t="shared" si="10"/>
        <v>0.08823529412</v>
      </c>
      <c r="E22" s="17">
        <f t="shared" si="10"/>
        <v>0.07438016529</v>
      </c>
      <c r="F22" s="17">
        <f>F12/F14</f>
        <v>0.3103448276</v>
      </c>
      <c r="G22" s="11"/>
      <c r="H22" s="17">
        <f t="shared" si="7"/>
        <v>0.6840864742</v>
      </c>
      <c r="I22" s="12">
        <f t="shared" si="8"/>
        <v>0.1368172948</v>
      </c>
      <c r="J22" s="2"/>
      <c r="K22" s="2"/>
      <c r="L22" s="2"/>
      <c r="M22" s="2"/>
      <c r="N22" s="2"/>
      <c r="O22" s="2"/>
      <c r="P22" s="2"/>
      <c r="Q22" s="2"/>
      <c r="R22" s="2"/>
      <c r="S22" s="2"/>
      <c r="T22" s="2"/>
      <c r="U22" s="2"/>
      <c r="V22" s="2"/>
      <c r="W22" s="2"/>
      <c r="X22" s="2"/>
      <c r="Y22" s="2"/>
      <c r="Z22" s="2"/>
      <c r="AA22" s="2"/>
    </row>
    <row r="23">
      <c r="A23" s="15" t="str">
        <f>F18</f>
        <v>Quality Attribute 5</v>
      </c>
      <c r="B23" s="17">
        <f t="shared" ref="B23:F23" si="11">B13/B14</f>
        <v>0.01818181818</v>
      </c>
      <c r="C23" s="17">
        <f t="shared" si="11"/>
        <v>0.04070556309</v>
      </c>
      <c r="D23" s="17">
        <f t="shared" si="11"/>
        <v>0.05882352941</v>
      </c>
      <c r="E23" s="17">
        <f t="shared" si="11"/>
        <v>0.00826446281</v>
      </c>
      <c r="F23" s="17">
        <f t="shared" si="11"/>
        <v>0.03448275862</v>
      </c>
      <c r="G23" s="11"/>
      <c r="H23" s="17">
        <f t="shared" si="7"/>
        <v>0.1604581321</v>
      </c>
      <c r="I23" s="12">
        <f t="shared" si="8"/>
        <v>0.03209162642</v>
      </c>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9"/>
      <c r="C35" s="29"/>
      <c r="D35" s="46"/>
      <c r="E35" s="46"/>
      <c r="F35" s="46"/>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19"/>
      <c r="B38" s="1"/>
      <c r="C38" s="1"/>
      <c r="D38" s="1"/>
      <c r="E38" s="1"/>
      <c r="F38" s="1"/>
      <c r="G38" s="2"/>
      <c r="H38" s="1"/>
      <c r="I38" s="1"/>
      <c r="J38" s="2"/>
      <c r="K38" s="2"/>
      <c r="L38" s="2"/>
      <c r="M38" s="2"/>
      <c r="N38" s="2"/>
      <c r="O38" s="2"/>
      <c r="P38" s="2"/>
      <c r="Q38" s="2"/>
      <c r="R38" s="2"/>
      <c r="S38" s="2"/>
      <c r="T38" s="2"/>
      <c r="U38" s="2"/>
      <c r="V38" s="2"/>
      <c r="W38" s="2"/>
      <c r="X38" s="2"/>
      <c r="Y38" s="2"/>
      <c r="Z38" s="2"/>
      <c r="AA38" s="2"/>
    </row>
    <row r="39">
      <c r="A39" s="8"/>
      <c r="B39" s="9"/>
      <c r="C39" s="9"/>
      <c r="D39" s="9"/>
      <c r="E39" s="9"/>
      <c r="F39" s="9"/>
      <c r="G39" s="11"/>
      <c r="H39" s="33"/>
      <c r="I39" s="47"/>
      <c r="J39" s="2"/>
      <c r="K39" s="2"/>
      <c r="L39" s="2"/>
      <c r="M39" s="2"/>
      <c r="N39" s="2"/>
      <c r="O39" s="2"/>
      <c r="P39" s="2"/>
      <c r="Q39" s="2"/>
      <c r="R39" s="2"/>
      <c r="S39" s="2"/>
      <c r="T39" s="2"/>
      <c r="U39" s="2"/>
      <c r="V39" s="2"/>
      <c r="W39" s="2"/>
      <c r="X39" s="2"/>
      <c r="Y39" s="2"/>
      <c r="Z39" s="2"/>
      <c r="AA39" s="2"/>
    </row>
    <row r="40">
      <c r="A40" s="15"/>
      <c r="B40" s="17"/>
      <c r="C40" s="17"/>
      <c r="D40" s="48"/>
      <c r="E40" s="48"/>
      <c r="F40" s="48"/>
      <c r="G40" s="11"/>
      <c r="H40" s="49"/>
      <c r="I40" s="49"/>
      <c r="J40" s="2"/>
      <c r="K40" s="2"/>
      <c r="L40" s="2"/>
      <c r="M40" s="2"/>
      <c r="N40" s="2"/>
      <c r="O40" s="2"/>
      <c r="P40" s="2"/>
      <c r="Q40" s="2"/>
      <c r="R40" s="2"/>
      <c r="S40" s="2"/>
      <c r="T40" s="2"/>
      <c r="U40" s="2"/>
      <c r="V40" s="2"/>
      <c r="W40" s="2"/>
      <c r="X40" s="2"/>
      <c r="Y40" s="2"/>
      <c r="Z40" s="2"/>
      <c r="AA40" s="2"/>
    </row>
    <row r="41">
      <c r="A41" s="15"/>
      <c r="B41" s="17"/>
      <c r="C41" s="17"/>
      <c r="D41" s="48"/>
      <c r="E41" s="48"/>
      <c r="F41" s="48"/>
      <c r="G41" s="11"/>
      <c r="H41" s="49"/>
      <c r="I41" s="49"/>
      <c r="J41" s="2"/>
      <c r="K41" s="2"/>
      <c r="L41" s="2"/>
      <c r="M41" s="2"/>
      <c r="N41" s="2"/>
      <c r="O41" s="2"/>
      <c r="P41" s="2"/>
      <c r="Q41" s="2"/>
      <c r="R41" s="2"/>
      <c r="S41" s="2"/>
      <c r="T41" s="2"/>
      <c r="U41" s="2"/>
      <c r="V41" s="2"/>
      <c r="W41" s="2"/>
      <c r="X41" s="2"/>
      <c r="Y41" s="2"/>
      <c r="Z41" s="2"/>
      <c r="AA41" s="2"/>
    </row>
    <row r="42">
      <c r="A42" s="15"/>
      <c r="B42" s="17"/>
      <c r="C42" s="17"/>
      <c r="D42" s="48"/>
      <c r="E42" s="48"/>
      <c r="F42" s="48"/>
      <c r="G42" s="11"/>
      <c r="H42" s="49"/>
      <c r="I42" s="49"/>
      <c r="J42" s="2"/>
      <c r="K42" s="2"/>
      <c r="L42" s="2"/>
      <c r="M42" s="2"/>
      <c r="N42" s="2"/>
      <c r="O42" s="2"/>
      <c r="P42" s="2"/>
      <c r="Q42" s="2"/>
      <c r="R42" s="2"/>
      <c r="S42" s="2"/>
      <c r="T42" s="2"/>
      <c r="U42" s="2"/>
      <c r="V42" s="2"/>
      <c r="W42" s="2"/>
      <c r="X42" s="2"/>
      <c r="Y42" s="2"/>
      <c r="Z42" s="2"/>
      <c r="AA42" s="2"/>
    </row>
    <row r="43">
      <c r="A43" s="15"/>
      <c r="B43" s="17"/>
      <c r="C43" s="17"/>
      <c r="D43" s="48"/>
      <c r="E43" s="48"/>
      <c r="F43" s="48"/>
      <c r="G43" s="11"/>
      <c r="H43" s="49"/>
      <c r="I43" s="49"/>
      <c r="J43" s="2"/>
      <c r="K43" s="2"/>
      <c r="L43" s="2"/>
      <c r="M43" s="2"/>
      <c r="N43" s="2"/>
      <c r="O43" s="2"/>
      <c r="P43" s="2"/>
      <c r="Q43" s="2"/>
      <c r="R43" s="2"/>
      <c r="S43" s="2"/>
      <c r="T43" s="2"/>
      <c r="U43" s="2"/>
      <c r="V43" s="2"/>
      <c r="W43" s="2"/>
      <c r="X43" s="2"/>
      <c r="Y43" s="2"/>
      <c r="Z43" s="2"/>
      <c r="AA43" s="2"/>
    </row>
    <row r="44">
      <c r="A44" s="15"/>
      <c r="B44" s="17"/>
      <c r="C44" s="17"/>
      <c r="D44" s="48"/>
      <c r="E44" s="48"/>
      <c r="F44" s="48"/>
      <c r="G44" s="11"/>
      <c r="H44" s="49"/>
      <c r="I44" s="49"/>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sheetData>
  <conditionalFormatting sqref="N8">
    <cfRule type="notContainsBlanks" dxfId="0" priority="1">
      <formula>LEN(TRIM(N8))&gt;0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57"/>
    <col customWidth="1" min="2" max="2" width="13.0"/>
    <col customWidth="1" min="3" max="3" width="8.71"/>
    <col customWidth="1" min="4" max="4" width="12.29"/>
    <col customWidth="1" min="5" max="5" width="11.86"/>
    <col customWidth="1" min="6" max="6" width="8.29"/>
  </cols>
  <sheetData>
    <row r="1">
      <c r="A1" s="1"/>
      <c r="B1" s="1"/>
      <c r="C1" s="1"/>
      <c r="D1" s="1"/>
      <c r="E1" s="1"/>
      <c r="F1" s="1"/>
      <c r="G1" s="2"/>
      <c r="H1" s="1"/>
      <c r="I1" s="2"/>
      <c r="J1" s="2"/>
      <c r="K1" s="2"/>
      <c r="L1" s="2"/>
      <c r="M1" s="2"/>
      <c r="N1" s="2"/>
      <c r="O1" s="2"/>
      <c r="P1" s="2"/>
      <c r="Q1" s="2"/>
      <c r="R1" s="2"/>
      <c r="S1" s="2"/>
      <c r="T1" s="2"/>
      <c r="U1" s="2"/>
      <c r="V1" s="2"/>
      <c r="W1" s="2"/>
      <c r="X1" s="2"/>
      <c r="Y1" s="2"/>
      <c r="Z1" s="2"/>
    </row>
    <row r="2">
      <c r="A2" s="5" t="s">
        <v>1</v>
      </c>
      <c r="B2" s="45" t="str">
        <f>'3.2 Decisions - AHP'!B1</f>
        <v>Performance</v>
      </c>
      <c r="C2" s="45" t="str">
        <f>'3.2 Decisions - AHP'!B2</f>
        <v>Usability</v>
      </c>
      <c r="D2" s="45" t="str">
        <f>'3.2 Decisions - AHP'!B3</f>
        <v>Accessibility</v>
      </c>
      <c r="E2" s="45" t="str">
        <f>'3.2 Decisions - AHP'!B4</f>
        <v>Modifiability</v>
      </c>
      <c r="F2" s="45" t="str">
        <f>'3.2 Decisions - AHP'!B5</f>
        <v>Security</v>
      </c>
      <c r="G2" s="16"/>
      <c r="H2" s="10" t="s">
        <v>7</v>
      </c>
      <c r="I2" s="2"/>
      <c r="J2" s="2"/>
      <c r="K2" s="2"/>
      <c r="L2" s="2"/>
      <c r="M2" s="2"/>
      <c r="N2" s="2"/>
      <c r="O2" s="2"/>
      <c r="P2" s="2"/>
      <c r="Q2" s="2"/>
      <c r="R2" s="2"/>
      <c r="S2" s="2"/>
      <c r="T2" s="2"/>
      <c r="U2" s="2"/>
      <c r="V2" s="2"/>
      <c r="W2" s="2"/>
      <c r="X2" s="2"/>
      <c r="Y2" s="2"/>
      <c r="Z2" s="2"/>
    </row>
    <row r="3">
      <c r="A3" s="8" t="s">
        <v>12</v>
      </c>
      <c r="B3" s="12">
        <f>'3.2 Decisions - AHP'!H9</f>
        <v>5.97</v>
      </c>
      <c r="C3" s="12">
        <f>'3.2 Decisions - AHP'!H10</f>
        <v>30.2</v>
      </c>
      <c r="D3" s="12">
        <f>'3.2 Decisions - AHP'!H11</f>
        <v>46.93</v>
      </c>
      <c r="E3" s="12">
        <f>'3.2 Decisions - AHP'!H12</f>
        <v>13.68</v>
      </c>
      <c r="F3" s="12">
        <f>'3.2 Decisions - AHP'!H13</f>
        <v>3.2</v>
      </c>
      <c r="G3" s="11"/>
      <c r="H3" s="12">
        <f>sum(B3:F3)</f>
        <v>99.98</v>
      </c>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17</v>
      </c>
      <c r="B5" s="19" t="s">
        <v>18</v>
      </c>
      <c r="C5" s="23"/>
      <c r="D5" s="23"/>
      <c r="E5" s="23"/>
      <c r="F5" s="23"/>
      <c r="G5" s="2"/>
      <c r="H5" s="1"/>
      <c r="I5" s="1"/>
      <c r="J5" s="1"/>
      <c r="K5" s="1"/>
      <c r="L5" s="2"/>
      <c r="M5" s="2"/>
      <c r="N5" s="2"/>
      <c r="O5" s="2"/>
      <c r="P5" s="2"/>
      <c r="Q5" s="2"/>
      <c r="R5" s="2"/>
      <c r="S5" s="2"/>
      <c r="T5" s="2"/>
      <c r="U5" s="2"/>
      <c r="V5" s="2"/>
      <c r="W5" s="2"/>
      <c r="X5" s="2"/>
      <c r="Y5" s="2"/>
      <c r="Z5" s="2"/>
    </row>
    <row r="6">
      <c r="A6" s="5" t="s">
        <v>25</v>
      </c>
      <c r="B6" s="25" t="str">
        <f t="shared" ref="B6:F6" si="1">B2</f>
        <v>Performance</v>
      </c>
      <c r="C6" s="25" t="str">
        <f t="shared" si="1"/>
        <v>Usability</v>
      </c>
      <c r="D6" s="25" t="str">
        <f t="shared" si="1"/>
        <v>Accessibility</v>
      </c>
      <c r="E6" s="25" t="str">
        <f t="shared" si="1"/>
        <v>Modifiability</v>
      </c>
      <c r="F6" s="25" t="str">
        <f t="shared" si="1"/>
        <v>Security</v>
      </c>
      <c r="G6" s="11"/>
      <c r="H6" s="7" t="s">
        <v>26</v>
      </c>
      <c r="I6" s="7" t="s">
        <v>27</v>
      </c>
      <c r="J6" s="7" t="s">
        <v>28</v>
      </c>
      <c r="K6" s="7" t="s">
        <v>29</v>
      </c>
      <c r="L6" s="2"/>
      <c r="M6" s="2"/>
      <c r="N6" s="2"/>
      <c r="O6" s="2"/>
      <c r="P6" s="2"/>
      <c r="Q6" s="2"/>
      <c r="R6" s="2"/>
      <c r="S6" s="2"/>
      <c r="T6" s="2"/>
      <c r="U6" s="2"/>
      <c r="V6" s="2"/>
      <c r="W6" s="2"/>
      <c r="X6" s="2"/>
      <c r="Y6" s="2"/>
      <c r="Z6" s="2"/>
    </row>
    <row r="7">
      <c r="A7" s="8" t="s">
        <v>30</v>
      </c>
      <c r="B7" s="12">
        <v>0.98</v>
      </c>
      <c r="C7" s="14">
        <v>1.0</v>
      </c>
      <c r="D7" s="12">
        <v>0.5</v>
      </c>
      <c r="E7" s="12">
        <v>1.0</v>
      </c>
      <c r="F7" s="12">
        <v>0.0</v>
      </c>
      <c r="G7" s="11"/>
      <c r="H7" s="12">
        <v>0.12</v>
      </c>
      <c r="I7" s="12">
        <f>(B7*B3 + C7*C3 + D7*D3 + E3*E7 + F3*F7) * abs(H7 - 1)</f>
        <v>64.412128</v>
      </c>
      <c r="J7" s="12">
        <v>1.0</v>
      </c>
      <c r="K7" s="12">
        <f t="shared" ref="K7:K9" si="2">I7/max(J7, 0.01)</f>
        <v>64.412128</v>
      </c>
      <c r="L7" s="2"/>
      <c r="M7" s="2"/>
      <c r="N7" s="2"/>
      <c r="O7" s="2"/>
      <c r="P7" s="2"/>
      <c r="Q7" s="2"/>
      <c r="R7" s="2"/>
      <c r="S7" s="2"/>
      <c r="T7" s="2"/>
      <c r="U7" s="2"/>
      <c r="V7" s="2"/>
      <c r="W7" s="2"/>
      <c r="X7" s="2"/>
      <c r="Y7" s="2"/>
      <c r="Z7" s="2"/>
    </row>
    <row r="8">
      <c r="A8" s="8" t="s">
        <v>32</v>
      </c>
      <c r="B8" s="12">
        <v>0.9</v>
      </c>
      <c r="C8" s="14">
        <v>0.8</v>
      </c>
      <c r="D8" s="12">
        <v>0.5</v>
      </c>
      <c r="E8" s="12">
        <v>-1.0</v>
      </c>
      <c r="F8" s="12">
        <v>0.0</v>
      </c>
      <c r="G8" s="11"/>
      <c r="H8" s="12">
        <v>0.5</v>
      </c>
      <c r="I8" s="12">
        <f>(B8*B3 + C8*C3 + D8*D3 + E8*E3 + F8*F3)*abs(1-H8)</f>
        <v>19.659</v>
      </c>
      <c r="J8" s="12">
        <v>1.0</v>
      </c>
      <c r="K8" s="12">
        <f t="shared" si="2"/>
        <v>19.659</v>
      </c>
      <c r="L8" s="2"/>
      <c r="M8" s="2"/>
      <c r="N8" s="2"/>
      <c r="O8" s="2"/>
      <c r="P8" s="2"/>
      <c r="Q8" s="2"/>
      <c r="R8" s="2"/>
      <c r="S8" s="2"/>
      <c r="T8" s="2"/>
      <c r="U8" s="2"/>
      <c r="V8" s="2"/>
      <c r="W8" s="2"/>
      <c r="X8" s="2"/>
      <c r="Y8" s="2"/>
      <c r="Z8" s="2"/>
    </row>
    <row r="9">
      <c r="A9" s="32" t="s">
        <v>35</v>
      </c>
      <c r="B9" s="34">
        <v>-0.5</v>
      </c>
      <c r="C9" s="36">
        <v>0.5</v>
      </c>
      <c r="D9" s="34">
        <v>1.0</v>
      </c>
      <c r="E9" s="34">
        <v>0.5</v>
      </c>
      <c r="F9" s="34">
        <v>-1.0</v>
      </c>
      <c r="G9" s="11"/>
      <c r="H9" s="12">
        <v>0.5</v>
      </c>
      <c r="I9" s="12">
        <f>(B9*B3 + C9*C3 + D9*D3 + E9*E3 + F9*F3)*abs(1-H9)</f>
        <v>31.3425</v>
      </c>
      <c r="J9" s="12">
        <v>1.0</v>
      </c>
      <c r="K9" s="12">
        <f t="shared" si="2"/>
        <v>31.3425</v>
      </c>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38" t="s">
        <v>17</v>
      </c>
      <c r="B12" s="41" t="s">
        <v>40</v>
      </c>
      <c r="C12" s="23"/>
      <c r="D12" s="23"/>
      <c r="E12" s="23"/>
      <c r="F12" s="23"/>
      <c r="G12" s="2"/>
      <c r="H12" s="1"/>
      <c r="I12" s="1"/>
      <c r="J12" s="1"/>
      <c r="K12" s="1"/>
      <c r="L12" s="2"/>
      <c r="M12" s="2"/>
      <c r="N12" s="2"/>
      <c r="O12" s="2"/>
      <c r="P12" s="2"/>
      <c r="Q12" s="2"/>
      <c r="R12" s="2"/>
      <c r="S12" s="2"/>
      <c r="T12" s="2"/>
      <c r="U12" s="2"/>
      <c r="V12" s="2"/>
      <c r="W12" s="2"/>
      <c r="X12" s="2"/>
      <c r="Y12" s="2"/>
      <c r="Z12" s="2"/>
    </row>
    <row r="13">
      <c r="A13" s="42" t="s">
        <v>25</v>
      </c>
      <c r="B13" s="25" t="str">
        <f t="shared" ref="B13:F13" si="3">B6</f>
        <v>Performance</v>
      </c>
      <c r="C13" s="25" t="str">
        <f t="shared" si="3"/>
        <v>Usability</v>
      </c>
      <c r="D13" s="25" t="str">
        <f t="shared" si="3"/>
        <v>Accessibility</v>
      </c>
      <c r="E13" s="25" t="str">
        <f t="shared" si="3"/>
        <v>Modifiability</v>
      </c>
      <c r="F13" s="25" t="str">
        <f t="shared" si="3"/>
        <v>Security</v>
      </c>
      <c r="G13" s="11"/>
      <c r="H13" s="25" t="s">
        <v>26</v>
      </c>
      <c r="I13" s="25" t="s">
        <v>27</v>
      </c>
      <c r="J13" s="25" t="s">
        <v>28</v>
      </c>
      <c r="K13" s="25" t="s">
        <v>29</v>
      </c>
      <c r="L13" s="2"/>
      <c r="M13" s="2"/>
      <c r="N13" s="2"/>
      <c r="O13" s="2"/>
      <c r="P13" s="2"/>
      <c r="Q13" s="2"/>
      <c r="R13" s="2"/>
      <c r="S13" s="2"/>
      <c r="T13" s="2"/>
      <c r="U13" s="2"/>
      <c r="V13" s="2"/>
      <c r="W13" s="2"/>
      <c r="X13" s="2"/>
      <c r="Y13" s="2"/>
      <c r="Z13" s="2"/>
    </row>
    <row r="14">
      <c r="A14" s="32" t="s">
        <v>42</v>
      </c>
      <c r="B14" s="34">
        <v>0.0</v>
      </c>
      <c r="C14" s="36">
        <v>0.8</v>
      </c>
      <c r="D14" s="34">
        <v>0.75</v>
      </c>
      <c r="E14" s="34">
        <v>0.75</v>
      </c>
      <c r="F14" s="34">
        <v>0.94</v>
      </c>
      <c r="G14" s="11"/>
      <c r="H14" s="34">
        <v>0.5</v>
      </c>
      <c r="I14" s="34">
        <f>(B14*B3 + C14*C3 + D14*D3 + E3*E14 + F3*F14) * abs(H14 - 1)</f>
        <v>36.31275</v>
      </c>
      <c r="J14" s="34">
        <v>20.0</v>
      </c>
      <c r="K14" s="34">
        <f t="shared" ref="K14:K16" si="4">I14/max(J14, 0.01)</f>
        <v>1.8156375</v>
      </c>
      <c r="L14" s="2"/>
      <c r="M14" s="2"/>
      <c r="N14" s="2"/>
      <c r="O14" s="2"/>
      <c r="P14" s="2"/>
      <c r="Q14" s="2"/>
      <c r="R14" s="2"/>
      <c r="S14" s="2"/>
      <c r="T14" s="2"/>
      <c r="U14" s="2"/>
      <c r="V14" s="2"/>
      <c r="W14" s="2"/>
      <c r="X14" s="2"/>
      <c r="Y14" s="2"/>
      <c r="Z14" s="2"/>
    </row>
    <row r="15">
      <c r="A15" s="32" t="s">
        <v>43</v>
      </c>
      <c r="B15" s="34">
        <v>1.0</v>
      </c>
      <c r="C15" s="36">
        <v>0.8</v>
      </c>
      <c r="D15" s="34">
        <v>1.0</v>
      </c>
      <c r="E15" s="34">
        <v>1.0</v>
      </c>
      <c r="F15" s="34">
        <v>0.05</v>
      </c>
      <c r="G15" s="11"/>
      <c r="H15" s="34">
        <v>0.2</v>
      </c>
      <c r="I15" s="34">
        <f>(B15*B3 + C15*C3 + D15*D3 + E15*E3 + F15*F3)*abs(1-H15)</f>
        <v>72.72</v>
      </c>
      <c r="J15" s="34">
        <v>1.0</v>
      </c>
      <c r="K15" s="34">
        <f t="shared" si="4"/>
        <v>72.72</v>
      </c>
      <c r="L15" s="2"/>
      <c r="M15" s="2"/>
      <c r="N15" s="2"/>
      <c r="O15" s="2"/>
      <c r="P15" s="2"/>
      <c r="Q15" s="2"/>
      <c r="R15" s="2"/>
      <c r="S15" s="2"/>
      <c r="T15" s="2"/>
      <c r="U15" s="2"/>
      <c r="V15" s="2"/>
      <c r="W15" s="2"/>
      <c r="X15" s="2"/>
      <c r="Y15" s="2"/>
      <c r="Z15" s="2"/>
    </row>
    <row r="16">
      <c r="A16" s="32" t="s">
        <v>44</v>
      </c>
      <c r="B16" s="34">
        <v>1.0</v>
      </c>
      <c r="C16" s="36">
        <v>0.5</v>
      </c>
      <c r="D16" s="34">
        <v>0.5</v>
      </c>
      <c r="E16" s="34">
        <v>0.5</v>
      </c>
      <c r="F16" s="34">
        <v>0.98</v>
      </c>
      <c r="G16" s="11"/>
      <c r="H16" s="34">
        <v>0.7</v>
      </c>
      <c r="I16" s="34">
        <f>(B16*B3 + C16*C3 + D16*D3 + E16*E3 + F16*F3)*abs(1-H16)</f>
        <v>16.3533</v>
      </c>
      <c r="J16" s="34">
        <v>120.0</v>
      </c>
      <c r="K16" s="34">
        <f t="shared" si="4"/>
        <v>0.1362775</v>
      </c>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38" t="s">
        <v>17</v>
      </c>
      <c r="B19" s="50" t="s">
        <v>46</v>
      </c>
      <c r="C19" s="23"/>
      <c r="D19" s="23"/>
      <c r="E19" s="23"/>
      <c r="F19" s="23"/>
      <c r="G19" s="2"/>
      <c r="H19" s="1"/>
      <c r="I19" s="1"/>
      <c r="J19" s="1"/>
      <c r="K19" s="1"/>
      <c r="L19" s="2"/>
      <c r="M19" s="2"/>
      <c r="N19" s="2"/>
      <c r="O19" s="2"/>
      <c r="P19" s="2"/>
      <c r="Q19" s="2"/>
      <c r="R19" s="2"/>
      <c r="S19" s="2"/>
      <c r="T19" s="2"/>
      <c r="U19" s="2"/>
      <c r="V19" s="2"/>
      <c r="W19" s="2"/>
      <c r="X19" s="2"/>
      <c r="Y19" s="2"/>
      <c r="Z19" s="2"/>
    </row>
    <row r="20">
      <c r="A20" s="42" t="s">
        <v>25</v>
      </c>
      <c r="B20" s="25" t="str">
        <f t="shared" ref="B20:F20" si="5">B6</f>
        <v>Performance</v>
      </c>
      <c r="C20" s="25" t="str">
        <f t="shared" si="5"/>
        <v>Usability</v>
      </c>
      <c r="D20" s="25" t="str">
        <f t="shared" si="5"/>
        <v>Accessibility</v>
      </c>
      <c r="E20" s="25" t="str">
        <f t="shared" si="5"/>
        <v>Modifiability</v>
      </c>
      <c r="F20" s="25" t="str">
        <f t="shared" si="5"/>
        <v>Security</v>
      </c>
      <c r="G20" s="11"/>
      <c r="H20" s="25" t="s">
        <v>26</v>
      </c>
      <c r="I20" s="25" t="s">
        <v>27</v>
      </c>
      <c r="J20" s="25" t="s">
        <v>28</v>
      </c>
      <c r="K20" s="25" t="s">
        <v>29</v>
      </c>
      <c r="L20" s="2"/>
      <c r="M20" s="2"/>
      <c r="N20" s="2"/>
      <c r="O20" s="2"/>
      <c r="P20" s="2"/>
      <c r="Q20" s="2"/>
      <c r="R20" s="2"/>
      <c r="S20" s="2"/>
      <c r="T20" s="2"/>
      <c r="U20" s="2"/>
      <c r="V20" s="2"/>
      <c r="W20" s="2"/>
      <c r="X20" s="2"/>
      <c r="Y20" s="2"/>
      <c r="Z20" s="2"/>
    </row>
    <row r="21">
      <c r="A21" s="51" t="s">
        <v>48</v>
      </c>
      <c r="B21" s="12">
        <v>0.98</v>
      </c>
      <c r="C21" s="12">
        <v>1.0</v>
      </c>
      <c r="D21" s="12">
        <v>1.0</v>
      </c>
      <c r="E21" s="12">
        <v>0.5</v>
      </c>
      <c r="F21" s="12">
        <v>0.5</v>
      </c>
      <c r="G21" s="11"/>
      <c r="H21" s="34">
        <v>0.5</v>
      </c>
      <c r="I21" s="34">
        <f>(B21*B3 + C21*C3 + D21*D3 + E10*E3 + F10*F3) * abs(H21 - 1)</f>
        <v>41.4903</v>
      </c>
      <c r="J21" s="34">
        <v>20.0</v>
      </c>
      <c r="K21" s="34">
        <f t="shared" ref="K21:K23" si="6">I21/max(J21, 0.01)</f>
        <v>2.074515</v>
      </c>
      <c r="L21" s="2"/>
      <c r="M21" s="2"/>
      <c r="N21" s="2"/>
      <c r="O21" s="2"/>
      <c r="P21" s="2"/>
      <c r="Q21" s="2"/>
      <c r="R21" s="2"/>
      <c r="S21" s="2"/>
      <c r="T21" s="2"/>
      <c r="U21" s="2"/>
      <c r="V21" s="2"/>
      <c r="W21" s="2"/>
      <c r="X21" s="2"/>
      <c r="Y21" s="2"/>
      <c r="Z21" s="2"/>
    </row>
    <row r="22">
      <c r="A22" s="51" t="s">
        <v>50</v>
      </c>
      <c r="B22" s="12">
        <v>0.8</v>
      </c>
      <c r="C22" s="12">
        <v>0.98</v>
      </c>
      <c r="D22" s="12">
        <v>-0.03</v>
      </c>
      <c r="E22" s="12">
        <v>0.7</v>
      </c>
      <c r="F22" s="12">
        <v>0.0</v>
      </c>
      <c r="G22" s="11"/>
      <c r="H22" s="34">
        <v>0.2</v>
      </c>
      <c r="I22" s="34">
        <f>(B22*B3 + C22*C3 + D22*D3 + E22*E3 + F22*F3)*abs(1-H22)</f>
        <v>34.03208</v>
      </c>
      <c r="J22" s="36">
        <v>25.0</v>
      </c>
      <c r="K22" s="34">
        <f t="shared" si="6"/>
        <v>1.3612832</v>
      </c>
      <c r="L22" s="2"/>
      <c r="M22" s="2"/>
      <c r="N22" s="2"/>
      <c r="O22" s="2"/>
      <c r="P22" s="2"/>
      <c r="Q22" s="2"/>
      <c r="R22" s="2"/>
      <c r="S22" s="2"/>
      <c r="T22" s="2"/>
      <c r="U22" s="2"/>
      <c r="V22" s="2"/>
      <c r="W22" s="2"/>
      <c r="X22" s="2"/>
      <c r="Y22" s="2"/>
      <c r="Z22" s="2"/>
    </row>
    <row r="23">
      <c r="A23" s="51" t="s">
        <v>49</v>
      </c>
      <c r="B23" s="12">
        <v>0.8</v>
      </c>
      <c r="C23" s="12">
        <v>0.98</v>
      </c>
      <c r="D23" s="12">
        <v>0.75</v>
      </c>
      <c r="E23" s="12">
        <v>0.7</v>
      </c>
      <c r="F23" s="12">
        <v>0.5</v>
      </c>
      <c r="G23" s="11"/>
      <c r="H23" s="34">
        <v>0.7</v>
      </c>
      <c r="I23" s="34">
        <f>(B23*B3 + C23*C3 + D23*D3 + E23*E3 + F23*F3)*abs(1-H23)</f>
        <v>24.22365</v>
      </c>
      <c r="J23" s="34">
        <v>120.0</v>
      </c>
      <c r="K23" s="34">
        <f t="shared" si="6"/>
        <v>0.20186375</v>
      </c>
      <c r="L23" s="2"/>
      <c r="M23" s="2"/>
      <c r="N23" s="2"/>
      <c r="O23" s="2"/>
      <c r="P23" s="2"/>
      <c r="Q23" s="2"/>
      <c r="R23" s="2"/>
      <c r="S23" s="2"/>
      <c r="T23" s="2"/>
      <c r="U23" s="2"/>
      <c r="V23" s="2"/>
      <c r="W23" s="2"/>
      <c r="X23" s="2"/>
      <c r="Y23" s="2"/>
      <c r="Z23" s="2"/>
    </row>
    <row r="24">
      <c r="A24" s="18"/>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52"/>
      <c r="C25" s="52"/>
      <c r="D25" s="52"/>
      <c r="E25" s="52"/>
      <c r="F25" s="52"/>
      <c r="G25" s="52"/>
      <c r="H25" s="52"/>
      <c r="I25" s="52"/>
      <c r="J25" s="52"/>
      <c r="K25" s="2"/>
      <c r="L25" s="2"/>
      <c r="M25" s="2"/>
      <c r="N25" s="2"/>
      <c r="O25" s="2"/>
      <c r="P25" s="2"/>
      <c r="Q25" s="2"/>
      <c r="R25" s="2"/>
      <c r="S25" s="2"/>
      <c r="T25" s="2"/>
      <c r="U25" s="2"/>
      <c r="V25" s="2"/>
      <c r="W25" s="2"/>
      <c r="X25" s="2"/>
      <c r="Y25" s="2"/>
      <c r="Z25" s="2"/>
    </row>
    <row r="26">
      <c r="A26" s="2"/>
      <c r="B26" s="52"/>
      <c r="C26" s="52"/>
      <c r="D26" s="52"/>
      <c r="E26" s="52"/>
      <c r="F26" s="52"/>
      <c r="G26" s="52"/>
      <c r="H26" s="52"/>
      <c r="I26" s="52"/>
      <c r="J26" s="52"/>
      <c r="K26" s="2"/>
      <c r="L26" s="2"/>
      <c r="M26" s="2"/>
      <c r="N26" s="2"/>
      <c r="O26" s="2"/>
      <c r="P26" s="2"/>
      <c r="Q26" s="2"/>
      <c r="R26" s="2"/>
      <c r="S26" s="2"/>
      <c r="T26" s="2"/>
      <c r="U26" s="2"/>
      <c r="V26" s="2"/>
      <c r="W26" s="2"/>
      <c r="X26" s="2"/>
      <c r="Y26" s="2"/>
      <c r="Z26" s="2"/>
    </row>
    <row r="27">
      <c r="A27" s="2"/>
      <c r="B27" s="52"/>
      <c r="C27" s="52"/>
      <c r="D27" s="52"/>
      <c r="E27" s="52"/>
      <c r="F27" s="52"/>
      <c r="G27" s="52"/>
      <c r="H27" s="52"/>
      <c r="I27" s="52"/>
      <c r="J27" s="5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3">
    <mergeCell ref="B5:F5"/>
    <mergeCell ref="B12:F12"/>
    <mergeCell ref="B19:F19"/>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71"/>
    <col customWidth="1" min="2" max="2" width="148.0"/>
  </cols>
  <sheetData>
    <row r="1">
      <c r="A1" s="53"/>
      <c r="B1" s="53"/>
    </row>
    <row r="2">
      <c r="A2" s="54" t="s">
        <v>51</v>
      </c>
      <c r="B2" s="55" t="s">
        <v>18</v>
      </c>
    </row>
    <row r="3">
      <c r="A3" s="54" t="s">
        <v>52</v>
      </c>
      <c r="B3" s="54" t="s">
        <v>30</v>
      </c>
    </row>
    <row r="4">
      <c r="A4" s="54" t="s">
        <v>53</v>
      </c>
      <c r="B4" s="54" t="s">
        <v>54</v>
      </c>
    </row>
    <row r="5">
      <c r="A5" s="54" t="s">
        <v>55</v>
      </c>
      <c r="B5" s="54" t="s">
        <v>56</v>
      </c>
    </row>
    <row r="6">
      <c r="A6" s="54" t="s">
        <v>57</v>
      </c>
      <c r="B6" s="54" t="s">
        <v>58</v>
      </c>
    </row>
    <row r="7">
      <c r="A7" s="54" t="s">
        <v>59</v>
      </c>
      <c r="B7" s="56" t="s">
        <v>60</v>
      </c>
    </row>
    <row r="8">
      <c r="A8" s="54" t="s">
        <v>61</v>
      </c>
      <c r="B8" s="54" t="s">
        <v>62</v>
      </c>
    </row>
    <row r="9">
      <c r="A9" s="54" t="s">
        <v>63</v>
      </c>
      <c r="B9" s="54" t="s">
        <v>64</v>
      </c>
    </row>
    <row r="10">
      <c r="A10" s="54" t="s">
        <v>65</v>
      </c>
      <c r="B10" s="54" t="s">
        <v>40</v>
      </c>
    </row>
    <row r="11">
      <c r="A11" s="54" t="s">
        <v>66</v>
      </c>
      <c r="B11" s="54" t="s">
        <v>67</v>
      </c>
    </row>
    <row r="12">
      <c r="A12" s="54" t="s">
        <v>68</v>
      </c>
      <c r="B12" s="55"/>
    </row>
    <row r="13">
      <c r="A13" s="54" t="s">
        <v>69</v>
      </c>
      <c r="B13" s="54"/>
    </row>
    <row r="14">
      <c r="A14" s="54" t="s">
        <v>70</v>
      </c>
      <c r="B14" s="54" t="s">
        <v>71</v>
      </c>
    </row>
    <row r="16">
      <c r="A16" s="57"/>
      <c r="B16" s="57"/>
    </row>
    <row r="17">
      <c r="A17" s="54" t="s">
        <v>51</v>
      </c>
      <c r="B17" s="55" t="s">
        <v>40</v>
      </c>
    </row>
    <row r="18">
      <c r="A18" s="54" t="s">
        <v>52</v>
      </c>
      <c r="B18" s="54" t="s">
        <v>72</v>
      </c>
    </row>
    <row r="19">
      <c r="A19" s="54" t="s">
        <v>53</v>
      </c>
      <c r="B19" s="54" t="s">
        <v>54</v>
      </c>
    </row>
    <row r="20">
      <c r="A20" s="54" t="s">
        <v>55</v>
      </c>
      <c r="B20" s="54" t="s">
        <v>73</v>
      </c>
    </row>
    <row r="21">
      <c r="A21" s="54" t="s">
        <v>57</v>
      </c>
      <c r="B21" s="54" t="s">
        <v>74</v>
      </c>
    </row>
    <row r="22">
      <c r="A22" s="54" t="s">
        <v>59</v>
      </c>
      <c r="B22" s="54" t="s">
        <v>75</v>
      </c>
    </row>
    <row r="23">
      <c r="A23" s="54" t="s">
        <v>61</v>
      </c>
      <c r="B23" s="54" t="s">
        <v>76</v>
      </c>
    </row>
    <row r="24">
      <c r="A24" s="54" t="s">
        <v>63</v>
      </c>
      <c r="B24" s="54" t="s">
        <v>77</v>
      </c>
    </row>
    <row r="25">
      <c r="A25" s="54" t="s">
        <v>65</v>
      </c>
      <c r="B25" s="54" t="s">
        <v>78</v>
      </c>
    </row>
    <row r="26">
      <c r="A26" s="54" t="s">
        <v>66</v>
      </c>
      <c r="B26" s="54"/>
    </row>
    <row r="27">
      <c r="A27" s="54" t="s">
        <v>68</v>
      </c>
      <c r="B27" s="54" t="s">
        <v>79</v>
      </c>
    </row>
    <row r="28">
      <c r="A28" s="54" t="s">
        <v>69</v>
      </c>
      <c r="B28" s="55"/>
    </row>
    <row r="29">
      <c r="A29" s="54" t="s">
        <v>70</v>
      </c>
      <c r="B29" s="54" t="s">
        <v>80</v>
      </c>
    </row>
    <row r="31">
      <c r="A31" s="57"/>
      <c r="B31" s="57"/>
    </row>
    <row r="32">
      <c r="A32" s="54" t="s">
        <v>51</v>
      </c>
      <c r="B32" s="54" t="s">
        <v>46</v>
      </c>
    </row>
    <row r="33">
      <c r="A33" s="54" t="s">
        <v>52</v>
      </c>
      <c r="B33" s="54" t="s">
        <v>81</v>
      </c>
    </row>
    <row r="34">
      <c r="A34" s="54" t="s">
        <v>53</v>
      </c>
      <c r="B34" s="54" t="s">
        <v>54</v>
      </c>
    </row>
    <row r="35">
      <c r="A35" s="54" t="s">
        <v>55</v>
      </c>
      <c r="B35" s="54" t="s">
        <v>82</v>
      </c>
    </row>
    <row r="36">
      <c r="A36" s="54" t="s">
        <v>57</v>
      </c>
      <c r="B36" s="54" t="s">
        <v>83</v>
      </c>
    </row>
    <row r="37">
      <c r="A37" s="54" t="s">
        <v>59</v>
      </c>
      <c r="B37" s="54" t="s">
        <v>84</v>
      </c>
    </row>
    <row r="38">
      <c r="A38" s="54" t="s">
        <v>61</v>
      </c>
      <c r="B38" s="54" t="s">
        <v>85</v>
      </c>
    </row>
    <row r="39">
      <c r="A39" s="54" t="s">
        <v>63</v>
      </c>
      <c r="B39" s="54" t="s">
        <v>86</v>
      </c>
    </row>
    <row r="40">
      <c r="A40" s="54" t="s">
        <v>65</v>
      </c>
      <c r="B40" s="54" t="s">
        <v>87</v>
      </c>
    </row>
    <row r="41">
      <c r="A41" s="54" t="s">
        <v>66</v>
      </c>
      <c r="B41" s="54" t="s">
        <v>88</v>
      </c>
    </row>
    <row r="42">
      <c r="A42" s="54" t="s">
        <v>68</v>
      </c>
      <c r="B42" s="55"/>
    </row>
    <row r="43">
      <c r="A43" s="54" t="s">
        <v>69</v>
      </c>
      <c r="B43" s="55"/>
    </row>
    <row r="44">
      <c r="A44" s="54" t="s">
        <v>70</v>
      </c>
      <c r="B44" s="54" t="s">
        <v>71</v>
      </c>
    </row>
  </sheetData>
  <drawing r:id="rId2"/>
  <legacyDrawing r:id="rId3"/>
</worksheet>
</file>