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89736\Desktop\"/>
    </mc:Choice>
  </mc:AlternateContent>
  <xr:revisionPtr revIDLastSave="0" documentId="13_ncr:1_{90A1D783-96C2-45D5-BDA7-76E545BDE5B8}" xr6:coauthVersionLast="47" xr6:coauthVersionMax="47" xr10:uidLastSave="{00000000-0000-0000-0000-000000000000}"/>
  <bookViews>
    <workbookView xWindow="8220" yWindow="490" windowWidth="10230" windowHeight="9680" activeTab="1" xr2:uid="{64140418-809C-4750-B3D4-1F57A70560B3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Q6" i="2" s="1"/>
  <c r="P12" i="2"/>
  <c r="Q3" i="2"/>
  <c r="Q4" i="2"/>
  <c r="Q5" i="2"/>
  <c r="Q2" i="2"/>
  <c r="S3" i="2"/>
  <c r="S4" i="2"/>
  <c r="S5" i="2"/>
  <c r="S6" i="2"/>
  <c r="S2" i="2"/>
  <c r="J19" i="1"/>
  <c r="I19" i="1"/>
  <c r="H19" i="1"/>
  <c r="F20" i="1"/>
  <c r="F21" i="1"/>
  <c r="F22" i="1"/>
  <c r="F23" i="1"/>
  <c r="F19" i="1"/>
  <c r="G19" i="1"/>
  <c r="E20" i="1"/>
  <c r="E21" i="1"/>
  <c r="E22" i="1"/>
  <c r="E23" i="1"/>
  <c r="E19" i="1"/>
  <c r="D20" i="1"/>
  <c r="D21" i="1"/>
  <c r="D22" i="1"/>
  <c r="D23" i="1"/>
  <c r="D19" i="1"/>
  <c r="O5" i="2"/>
  <c r="H3" i="2"/>
  <c r="H4" i="2"/>
  <c r="H5" i="2"/>
  <c r="H6" i="2"/>
  <c r="H2" i="2"/>
  <c r="O2" i="2"/>
  <c r="O6" i="2"/>
  <c r="O3" i="2"/>
  <c r="O4" i="2"/>
  <c r="M3" i="2"/>
  <c r="M4" i="2"/>
  <c r="K2" i="2"/>
  <c r="J6" i="2"/>
  <c r="J5" i="2"/>
  <c r="J4" i="2"/>
  <c r="J3" i="2"/>
  <c r="J2" i="2"/>
  <c r="I6" i="2"/>
  <c r="I5" i="2"/>
  <c r="I4" i="2"/>
  <c r="I3" i="2"/>
  <c r="I2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G12" i="1"/>
  <c r="G13" i="1"/>
  <c r="G14" i="1"/>
  <c r="I12" i="1"/>
  <c r="I13" i="1"/>
  <c r="I14" i="1"/>
  <c r="I15" i="1"/>
  <c r="I11" i="1"/>
  <c r="G15" i="1"/>
  <c r="G11" i="1"/>
  <c r="F15" i="1"/>
  <c r="F14" i="1"/>
  <c r="F12" i="1"/>
  <c r="F13" i="1"/>
  <c r="F11" i="1"/>
  <c r="K8" i="2" l="1"/>
  <c r="M5" i="2"/>
  <c r="M2" i="2"/>
  <c r="O8" i="2"/>
  <c r="L8" i="2"/>
  <c r="M6" i="2"/>
  <c r="M8" i="2" l="1"/>
  <c r="N8" i="2" s="1"/>
  <c r="P8" i="2" s="1"/>
  <c r="K10" i="2" s="1"/>
  <c r="T4" i="2" l="1"/>
  <c r="U4" i="2" s="1"/>
  <c r="T5" i="2"/>
  <c r="U5" i="2" s="1"/>
  <c r="T2" i="2"/>
  <c r="U2" i="2" s="1"/>
  <c r="T3" i="2"/>
  <c r="U3" i="2" s="1"/>
  <c r="T6" i="2"/>
  <c r="U6" i="2" s="1"/>
  <c r="U8" i="2" l="1"/>
  <c r="U9" i="2" s="1"/>
  <c r="U10" i="2" s="1"/>
</calcChain>
</file>

<file path=xl/sharedStrings.xml><?xml version="1.0" encoding="utf-8"?>
<sst xmlns="http://schemas.openxmlformats.org/spreadsheetml/2006/main" count="33" uniqueCount="30">
  <si>
    <t>x,m</t>
  </si>
  <si>
    <t>x', m</t>
  </si>
  <si>
    <t>h0, mm</t>
  </si>
  <si>
    <t>h0', mm</t>
  </si>
  <si>
    <t>номер</t>
  </si>
  <si>
    <t>измеренные величины</t>
  </si>
  <si>
    <t>Расчитанные величины</t>
  </si>
  <si>
    <t>x1, m</t>
  </si>
  <si>
    <t>x2, m</t>
  </si>
  <si>
    <t>t1, c</t>
  </si>
  <si>
    <t>t2,c</t>
  </si>
  <si>
    <t>x2-x1, m</t>
  </si>
  <si>
    <t>(t2^2 - t1^2)/2, c^2</t>
  </si>
  <si>
    <t>h, mm</t>
  </si>
  <si>
    <t>h', mm</t>
  </si>
  <si>
    <t>количество пластин</t>
  </si>
  <si>
    <t>a</t>
  </si>
  <si>
    <t>h0</t>
  </si>
  <si>
    <t>h1</t>
  </si>
  <si>
    <t>x</t>
  </si>
  <si>
    <t>x1</t>
  </si>
  <si>
    <t>&lt;t1&gt;</t>
  </si>
  <si>
    <t>&lt;t2&gt;</t>
  </si>
  <si>
    <t>ziyi</t>
  </si>
  <si>
    <t>zi^2</t>
  </si>
  <si>
    <t>ср кв a</t>
  </si>
  <si>
    <t>(Yi - aZi)^2</t>
  </si>
  <si>
    <t>доверительная a</t>
  </si>
  <si>
    <t>относительная погрешность a</t>
  </si>
  <si>
    <t>дельта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</si>
</sst>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55904-502B-4D33-A33F-78D4D0C9898C}">
  <dimension ref="A1:J23"/>
  <sheetViews>
    <sheetView topLeftCell="A10" workbookViewId="0">
      <selection activeCell="J19" sqref="J19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</row>
    <row r="9" spans="1:9" x14ac:dyDescent="0.35">
      <c r="A9" t="s">
        <v>4</v>
      </c>
      <c r="B9" t="s">
        <v>5</v>
      </c>
      <c r="F9" t="s">
        <v>6</v>
      </c>
    </row>
    <row r="10" spans="1:9" x14ac:dyDescent="0.35"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</row>
    <row r="11" spans="1:9" x14ac:dyDescent="0.35">
      <c r="A11">
        <v>1</v>
      </c>
      <c r="B11">
        <v>0.15</v>
      </c>
      <c r="C11">
        <v>0.4</v>
      </c>
      <c r="D11">
        <v>1.9</v>
      </c>
      <c r="E11">
        <v>3.3</v>
      </c>
      <c r="F11">
        <f>C11-B11</f>
        <v>0.25</v>
      </c>
      <c r="G11">
        <f>(E11*E11 - D11*D11)/2</f>
        <v>3.6399999999999997</v>
      </c>
      <c r="I11">
        <f>SQRT(POWER(E11*3/2*0.1,2)+POWER(D11*3/2*0.1,2))</f>
        <v>0.57118298293979308</v>
      </c>
    </row>
    <row r="12" spans="1:9" x14ac:dyDescent="0.35">
      <c r="A12">
        <v>2</v>
      </c>
      <c r="B12">
        <v>0.15</v>
      </c>
      <c r="C12">
        <v>0.5</v>
      </c>
      <c r="D12">
        <v>1.8</v>
      </c>
      <c r="E12">
        <v>3.6</v>
      </c>
      <c r="F12">
        <f t="shared" ref="F12:F13" si="0">C12-B12</f>
        <v>0.35</v>
      </c>
      <c r="G12">
        <f t="shared" ref="G12:G15" si="1">(E12*E12 - D12*D12)/2</f>
        <v>4.8600000000000003</v>
      </c>
      <c r="I12">
        <f t="shared" ref="I12:I15" si="2">SQRT(POWER(E12*3/2*0.1,2)+POWER(D12*3/2*0.1,2))</f>
        <v>0.60373835392494324</v>
      </c>
    </row>
    <row r="13" spans="1:9" x14ac:dyDescent="0.35">
      <c r="A13">
        <v>3</v>
      </c>
      <c r="B13">
        <v>0.15</v>
      </c>
      <c r="C13">
        <v>0.7</v>
      </c>
      <c r="D13">
        <v>1.8</v>
      </c>
      <c r="E13">
        <v>4.2</v>
      </c>
      <c r="F13">
        <f t="shared" si="0"/>
        <v>0.54999999999999993</v>
      </c>
      <c r="G13">
        <f t="shared" si="1"/>
        <v>7.2</v>
      </c>
      <c r="I13">
        <f t="shared" si="2"/>
        <v>0.6854195795277519</v>
      </c>
    </row>
    <row r="14" spans="1:9" x14ac:dyDescent="0.35">
      <c r="A14">
        <v>4</v>
      </c>
      <c r="B14">
        <v>0.15</v>
      </c>
      <c r="C14">
        <v>0.9</v>
      </c>
      <c r="D14">
        <v>1.9</v>
      </c>
      <c r="E14">
        <v>4.8</v>
      </c>
      <c r="F14">
        <f>C14-B14</f>
        <v>0.75</v>
      </c>
      <c r="G14">
        <f t="shared" si="1"/>
        <v>9.7149999999999999</v>
      </c>
      <c r="I14">
        <f t="shared" si="2"/>
        <v>0.77435456994841834</v>
      </c>
    </row>
    <row r="15" spans="1:9" x14ac:dyDescent="0.35">
      <c r="A15">
        <v>5</v>
      </c>
      <c r="B15">
        <v>0.15</v>
      </c>
      <c r="C15">
        <v>1.1000000000000001</v>
      </c>
      <c r="D15">
        <v>2</v>
      </c>
      <c r="E15">
        <v>5.5</v>
      </c>
      <c r="F15">
        <f>C15-B15</f>
        <v>0.95000000000000007</v>
      </c>
      <c r="G15">
        <f t="shared" si="1"/>
        <v>13.125</v>
      </c>
      <c r="I15">
        <f t="shared" si="2"/>
        <v>0.87785249330397197</v>
      </c>
    </row>
    <row r="18" spans="4:10" x14ac:dyDescent="0.35">
      <c r="D18" t="s">
        <v>23</v>
      </c>
      <c r="E18" t="s">
        <v>24</v>
      </c>
      <c r="F18" t="s">
        <v>26</v>
      </c>
      <c r="G18" t="s">
        <v>16</v>
      </c>
      <c r="H18" t="s">
        <v>25</v>
      </c>
      <c r="I18" t="s">
        <v>27</v>
      </c>
      <c r="J18" t="s">
        <v>28</v>
      </c>
    </row>
    <row r="19" spans="4:10" x14ac:dyDescent="0.35">
      <c r="D19">
        <f>G11*F11</f>
        <v>0.90999999999999992</v>
      </c>
      <c r="E19">
        <f>G11*G11</f>
        <v>13.249599999999997</v>
      </c>
      <c r="F19">
        <f>(F11- $G$19*G11)*(F11- $G$19*G11)</f>
        <v>3.866625075897103E-4</v>
      </c>
      <c r="G19">
        <f>SUM(D19:D23)/SUM(E19:E23)</f>
        <v>7.408344391491295E-2</v>
      </c>
      <c r="H19">
        <f>SQRT(SUM(F19:F23)/(SUM(E19:E23)*4))</f>
        <v>1.2382040563103493E-3</v>
      </c>
      <c r="I19">
        <f>2*H19</f>
        <v>2.4764081126206986E-3</v>
      </c>
      <c r="J19">
        <f>I19/G19*100</f>
        <v>3.3427281208267359</v>
      </c>
    </row>
    <row r="20" spans="4:10" x14ac:dyDescent="0.35">
      <c r="D20">
        <f t="shared" ref="D20:D23" si="3">G12*F12</f>
        <v>1.7010000000000001</v>
      </c>
      <c r="E20">
        <f t="shared" ref="E20:E23" si="4">G12*G12</f>
        <v>23.619600000000002</v>
      </c>
      <c r="F20">
        <f t="shared" ref="F20:F23" si="5">(F12- $G$19*G12)*(F12- $G$19*G12)</f>
        <v>1.0091282218674931E-4</v>
      </c>
    </row>
    <row r="21" spans="4:10" x14ac:dyDescent="0.35">
      <c r="D21">
        <f t="shared" si="3"/>
        <v>3.9599999999999995</v>
      </c>
      <c r="E21">
        <f t="shared" si="4"/>
        <v>51.84</v>
      </c>
      <c r="F21">
        <f t="shared" si="5"/>
        <v>2.7553356721312061E-4</v>
      </c>
    </row>
    <row r="22" spans="4:10" x14ac:dyDescent="0.35">
      <c r="D22">
        <f t="shared" si="3"/>
        <v>7.2862499999999999</v>
      </c>
      <c r="E22">
        <f t="shared" si="4"/>
        <v>94.381225000000001</v>
      </c>
      <c r="F22">
        <f t="shared" si="5"/>
        <v>9.1683857415502919E-4</v>
      </c>
    </row>
    <row r="23" spans="4:10" x14ac:dyDescent="0.35">
      <c r="D23">
        <f t="shared" si="3"/>
        <v>12.46875</v>
      </c>
      <c r="E23">
        <f t="shared" si="4"/>
        <v>172.265625</v>
      </c>
      <c r="F23">
        <f t="shared" si="5"/>
        <v>4.9930802485720989E-4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068D1-A222-4739-BF5A-180CD8D90363}">
  <dimension ref="A1:U32"/>
  <sheetViews>
    <sheetView tabSelected="1" topLeftCell="D1" zoomScaleNormal="100" workbookViewId="0">
      <selection activeCell="N12" sqref="N12"/>
    </sheetView>
  </sheetViews>
  <sheetFormatPr defaultRowHeight="14.5" x14ac:dyDescent="0.35"/>
  <cols>
    <col min="21" max="21" width="11.81640625" bestFit="1" customWidth="1"/>
  </cols>
  <sheetData>
    <row r="1" spans="1:21" x14ac:dyDescent="0.35">
      <c r="A1" t="s">
        <v>15</v>
      </c>
      <c r="B1" t="s">
        <v>13</v>
      </c>
      <c r="C1" t="s">
        <v>14</v>
      </c>
      <c r="D1" t="s">
        <v>4</v>
      </c>
      <c r="E1" t="s">
        <v>9</v>
      </c>
      <c r="F1" t="s">
        <v>10</v>
      </c>
      <c r="I1" t="s">
        <v>21</v>
      </c>
      <c r="J1" t="s">
        <v>22</v>
      </c>
      <c r="Q1" t="s">
        <v>29</v>
      </c>
    </row>
    <row r="2" spans="1:21" x14ac:dyDescent="0.35">
      <c r="A2">
        <v>1</v>
      </c>
      <c r="B2">
        <v>0.28000000000000003</v>
      </c>
      <c r="C2">
        <v>0.27500000000000002</v>
      </c>
      <c r="D2">
        <v>1</v>
      </c>
      <c r="E2">
        <v>1.9</v>
      </c>
      <c r="F2">
        <v>5.3</v>
      </c>
      <c r="H2">
        <f>-(($B$29 - $B$30) - (B2-C2))/($B$32-$B$31)</f>
        <v>5.7692307692307739E-3</v>
      </c>
      <c r="I2">
        <f>SUM(E2:E6)/5</f>
        <v>1.64</v>
      </c>
      <c r="J2">
        <f>SUM(F2:F6)/5</f>
        <v>5.08</v>
      </c>
      <c r="K2">
        <f>2*($B$32-$B$31)/(J2*J2-I2*I2)</f>
        <v>6.7483388704318942E-2</v>
      </c>
      <c r="L2">
        <v>5.7692307692307739E-3</v>
      </c>
      <c r="M2">
        <f>K2*L2</f>
        <v>3.8932724252491727E-4</v>
      </c>
      <c r="O2">
        <f>L2*L2</f>
        <v>3.3284023668639106E-5</v>
      </c>
      <c r="Q2">
        <f>K2*S2</f>
        <v>5.5822240403211034E-3</v>
      </c>
      <c r="S2">
        <f>SQRT((0.005 * 0.005 + 0.005 *0.005)/(($B$32 - $B$31)* ($B$32 - $B$31)) + 4 * (0.1*0.1 + 0.1* 0.1)/((J2 - I2)* (J2-I2)))</f>
        <v>8.2719972240573633E-2</v>
      </c>
      <c r="T2">
        <f>K2-($K$10 + $P$8*L2)</f>
        <v>-7.5158351056719419E-3</v>
      </c>
      <c r="U2">
        <f>T2*T2</f>
        <v>5.6487777335650773E-5</v>
      </c>
    </row>
    <row r="3" spans="1:21" x14ac:dyDescent="0.35">
      <c r="B3">
        <v>0.28000000000000003</v>
      </c>
      <c r="C3">
        <v>0.27500000000000002</v>
      </c>
      <c r="D3">
        <v>2</v>
      </c>
      <c r="E3">
        <v>1.8</v>
      </c>
      <c r="F3">
        <v>5.2</v>
      </c>
      <c r="H3">
        <f t="shared" ref="H3:H6" si="0">-(($B$29 - $B$30) - (B3-C3))/($B$32-$B$31)</f>
        <v>5.7692307692307739E-3</v>
      </c>
      <c r="I3">
        <f>SUM(E7:E11)/5</f>
        <v>1.3399999999999999</v>
      </c>
      <c r="J3">
        <f>SUM(F7:F11)/5</f>
        <v>3.5799999999999996</v>
      </c>
      <c r="K3">
        <f t="shared" ref="K3:K7" si="1">2*($B$32-$B$31)/(J3*J3-I3*I3)</f>
        <v>0.14155052264808365</v>
      </c>
      <c r="L3">
        <v>1.5384615384615326E-2</v>
      </c>
      <c r="M3">
        <f t="shared" ref="M3:M6" si="2">K3*L3</f>
        <v>2.1777003484320478E-3</v>
      </c>
      <c r="O3">
        <f t="shared" ref="O3:O6" si="3">L3*L3</f>
        <v>2.3668639053254259E-4</v>
      </c>
      <c r="Q3">
        <f t="shared" ref="Q3:Q6" si="4">K3*S3</f>
        <v>1.7919457760163498E-2</v>
      </c>
      <c r="S3">
        <f t="shared" ref="S3:S6" si="5">SQRT((0.005 * 0.005 + 0.005 *0.005)/(($B$32 - $B$31)* ($B$32 - $B$31)) + 4 * (0.1*0.1 + 0.1* 0.1)/((J3 - I3)* (J3-I3)))</f>
        <v>0.12659407697641656</v>
      </c>
      <c r="T3">
        <f t="shared" ref="T3:T6" si="6">K3-($K$10 + $P$8*L3)</f>
        <v>-1.5717024738005236E-2</v>
      </c>
      <c r="U3">
        <f t="shared" ref="U3:U6" si="7">T3*T3</f>
        <v>2.4702486661506859E-4</v>
      </c>
    </row>
    <row r="4" spans="1:21" x14ac:dyDescent="0.35">
      <c r="B4">
        <v>0.28000000000000003</v>
      </c>
      <c r="C4">
        <v>0.27500000000000002</v>
      </c>
      <c r="D4">
        <v>3</v>
      </c>
      <c r="E4">
        <v>1.9</v>
      </c>
      <c r="F4">
        <v>5.3</v>
      </c>
      <c r="H4">
        <f t="shared" si="0"/>
        <v>5.7692307692307739E-3</v>
      </c>
      <c r="I4">
        <f>SUM(E12:E16)/5</f>
        <v>1.1000000000000001</v>
      </c>
      <c r="J4">
        <f>SUM(F12:F16)/5</f>
        <v>2.9400000000000004</v>
      </c>
      <c r="K4">
        <f t="shared" si="1"/>
        <v>0.20985794231597066</v>
      </c>
      <c r="L4">
        <v>2.5641025641025592E-2</v>
      </c>
      <c r="M4">
        <f t="shared" si="2"/>
        <v>5.3809728798966732E-3</v>
      </c>
      <c r="O4">
        <f t="shared" si="3"/>
        <v>6.5746219592373182E-4</v>
      </c>
      <c r="Q4">
        <f t="shared" si="4"/>
        <v>3.2315174326450598E-2</v>
      </c>
      <c r="S4">
        <f t="shared" si="5"/>
        <v>0.15398594863660464</v>
      </c>
      <c r="T4">
        <f t="shared" si="6"/>
        <v>-3.5162483551290064E-2</v>
      </c>
      <c r="U4">
        <f t="shared" si="7"/>
        <v>1.2364002494947442E-3</v>
      </c>
    </row>
    <row r="5" spans="1:21" x14ac:dyDescent="0.35">
      <c r="B5">
        <v>0.28000000000000003</v>
      </c>
      <c r="C5">
        <v>0.27500000000000002</v>
      </c>
      <c r="D5">
        <v>4</v>
      </c>
      <c r="E5">
        <v>1.2</v>
      </c>
      <c r="F5">
        <v>4.7</v>
      </c>
      <c r="H5">
        <f t="shared" si="0"/>
        <v>5.7692307692307739E-3</v>
      </c>
      <c r="I5">
        <f>SUM(E17:E21)/5</f>
        <v>0.93999999999999984</v>
      </c>
      <c r="J5">
        <f>SUM(F17:F21)/5</f>
        <v>2.5599999999999996</v>
      </c>
      <c r="K5">
        <f t="shared" si="1"/>
        <v>0.27513227513227523</v>
      </c>
      <c r="L5">
        <v>2.1794871794871742E-2</v>
      </c>
      <c r="M5">
        <f t="shared" si="2"/>
        <v>5.996472663139317E-3</v>
      </c>
      <c r="O5">
        <f t="shared" si="3"/>
        <v>4.7501643655489578E-4</v>
      </c>
      <c r="Q5">
        <f t="shared" si="4"/>
        <v>4.810122767676564E-2</v>
      </c>
      <c r="S5">
        <f t="shared" si="5"/>
        <v>0.17482946213285966</v>
      </c>
      <c r="T5">
        <f t="shared" si="6"/>
        <v>6.3019178695453953E-2</v>
      </c>
      <c r="U5">
        <f t="shared" si="7"/>
        <v>3.9714168834495576E-3</v>
      </c>
    </row>
    <row r="6" spans="1:21" x14ac:dyDescent="0.35">
      <c r="B6">
        <v>0.28000000000000003</v>
      </c>
      <c r="C6">
        <v>0.27500000000000002</v>
      </c>
      <c r="D6">
        <v>5</v>
      </c>
      <c r="E6">
        <v>1.4</v>
      </c>
      <c r="F6">
        <v>4.9000000000000004</v>
      </c>
      <c r="H6">
        <f t="shared" si="0"/>
        <v>5.7692307692307739E-3</v>
      </c>
      <c r="I6">
        <f>SUM(E22:E26)/5</f>
        <v>0.82000000000000006</v>
      </c>
      <c r="J6">
        <f>SUM(F22:F26)/5</f>
        <v>2.2200000000000002</v>
      </c>
      <c r="K6">
        <f t="shared" si="1"/>
        <v>0.36654135338345861</v>
      </c>
      <c r="L6">
        <v>4.0384615384615345E-2</v>
      </c>
      <c r="M6">
        <f t="shared" si="2"/>
        <v>1.4802631578947352E-2</v>
      </c>
      <c r="O6">
        <f t="shared" si="3"/>
        <v>1.6309171597633104E-3</v>
      </c>
      <c r="Q6">
        <f t="shared" si="4"/>
        <v>7.4127050246802981E-2</v>
      </c>
      <c r="S6">
        <f t="shared" si="5"/>
        <v>0.20223379862204713</v>
      </c>
      <c r="T6">
        <f t="shared" si="6"/>
        <v>-4.6238353004866006E-3</v>
      </c>
      <c r="U6">
        <f t="shared" si="7"/>
        <v>2.1379852886026011E-5</v>
      </c>
    </row>
    <row r="7" spans="1:21" x14ac:dyDescent="0.35">
      <c r="A7">
        <v>2</v>
      </c>
      <c r="B7">
        <v>0.28699999999999998</v>
      </c>
      <c r="C7">
        <v>0.27450000000000002</v>
      </c>
      <c r="D7">
        <v>1</v>
      </c>
      <c r="E7">
        <v>1.3</v>
      </c>
      <c r="F7">
        <v>3.6</v>
      </c>
      <c r="H7">
        <f t="shared" ref="H3:H26" si="8">-(($B$29 - $B$30) - (B7-C7))/($B$32-$B$31)</f>
        <v>1.5384615384615326E-2</v>
      </c>
    </row>
    <row r="8" spans="1:21" x14ac:dyDescent="0.35">
      <c r="B8">
        <v>0.28699999999999998</v>
      </c>
      <c r="C8">
        <v>0.27450000000000002</v>
      </c>
      <c r="D8">
        <v>2</v>
      </c>
      <c r="E8">
        <v>1.2</v>
      </c>
      <c r="F8">
        <v>3.4</v>
      </c>
      <c r="H8">
        <f t="shared" si="8"/>
        <v>1.5384615384615326E-2</v>
      </c>
      <c r="K8">
        <f>SUM(K2:K6)</f>
        <v>1.0605654821841071</v>
      </c>
      <c r="L8">
        <f>SUM(L2:L6)</f>
        <v>0.10897435897435878</v>
      </c>
      <c r="M8">
        <f>SUM(M2:M6)</f>
        <v>2.8747104712940307E-2</v>
      </c>
      <c r="N8">
        <f>M8-(L8*K8/5)</f>
        <v>5.6322159986713499E-3</v>
      </c>
      <c r="O8">
        <f>SUM(O2:O6) - SUM(L2:L6) * SUM(L2:L6)/5</f>
        <v>6.5828402366863766E-4</v>
      </c>
      <c r="P8">
        <f>N8/O8</f>
        <v>8.555905651914248</v>
      </c>
      <c r="U8">
        <f>SQRT(SUM(U2:U6)/(3*O8))</f>
        <v>1.673792640993111</v>
      </c>
    </row>
    <row r="9" spans="1:21" x14ac:dyDescent="0.35">
      <c r="B9">
        <v>0.28699999999999998</v>
      </c>
      <c r="C9">
        <v>0.27450000000000002</v>
      </c>
      <c r="D9">
        <v>3</v>
      </c>
      <c r="E9">
        <v>1.3</v>
      </c>
      <c r="F9">
        <v>3.5</v>
      </c>
      <c r="H9">
        <f t="shared" si="8"/>
        <v>1.5384615384615326E-2</v>
      </c>
      <c r="U9">
        <f>2*U8</f>
        <v>3.347585281986222</v>
      </c>
    </row>
    <row r="10" spans="1:21" x14ac:dyDescent="0.35">
      <c r="B10">
        <v>0.28699999999999998</v>
      </c>
      <c r="C10">
        <v>0.27450000000000002</v>
      </c>
      <c r="D10">
        <v>4</v>
      </c>
      <c r="E10">
        <v>1.4</v>
      </c>
      <c r="F10">
        <v>3.7</v>
      </c>
      <c r="H10">
        <f t="shared" si="8"/>
        <v>1.5384615384615326E-2</v>
      </c>
      <c r="K10">
        <f>1/5* (SUM(K2:K6) - P8*SUM(L2:L6))</f>
        <v>2.5638229664331713E-2</v>
      </c>
      <c r="U10">
        <f>U9/P8</f>
        <v>0.39126019128521511</v>
      </c>
    </row>
    <row r="11" spans="1:21" x14ac:dyDescent="0.35">
      <c r="B11">
        <v>0.28699999999999998</v>
      </c>
      <c r="C11">
        <v>0.27450000000000002</v>
      </c>
      <c r="D11">
        <v>5</v>
      </c>
      <c r="E11">
        <v>1.5</v>
      </c>
      <c r="F11">
        <v>3.7</v>
      </c>
      <c r="H11">
        <f t="shared" si="8"/>
        <v>1.5384615384615326E-2</v>
      </c>
    </row>
    <row r="12" spans="1:21" x14ac:dyDescent="0.35">
      <c r="A12">
        <v>3</v>
      </c>
      <c r="B12">
        <v>0.29499999999999998</v>
      </c>
      <c r="C12">
        <v>0.27450000000000002</v>
      </c>
      <c r="D12">
        <v>1</v>
      </c>
      <c r="E12">
        <v>1</v>
      </c>
      <c r="F12">
        <v>2.9</v>
      </c>
      <c r="H12">
        <f t="shared" si="8"/>
        <v>2.5641025641025592E-2</v>
      </c>
      <c r="P12">
        <f>9.8 - 8.6</f>
        <v>1.2000000000000011</v>
      </c>
    </row>
    <row r="13" spans="1:21" x14ac:dyDescent="0.35">
      <c r="B13">
        <v>0.29499999999999998</v>
      </c>
      <c r="C13">
        <v>0.27450000000000002</v>
      </c>
      <c r="D13">
        <v>2</v>
      </c>
      <c r="E13">
        <v>1.1000000000000001</v>
      </c>
      <c r="F13">
        <v>3</v>
      </c>
      <c r="H13">
        <f t="shared" si="8"/>
        <v>2.5641025641025592E-2</v>
      </c>
    </row>
    <row r="14" spans="1:21" x14ac:dyDescent="0.35">
      <c r="B14">
        <v>0.29499999999999998</v>
      </c>
      <c r="C14">
        <v>0.27450000000000002</v>
      </c>
      <c r="D14">
        <v>3</v>
      </c>
      <c r="E14">
        <v>1.1000000000000001</v>
      </c>
      <c r="F14">
        <v>2.9</v>
      </c>
      <c r="H14">
        <f t="shared" si="8"/>
        <v>2.5641025641025592E-2</v>
      </c>
    </row>
    <row r="15" spans="1:21" x14ac:dyDescent="0.35">
      <c r="B15">
        <v>0.29499999999999998</v>
      </c>
      <c r="C15">
        <v>0.27450000000000002</v>
      </c>
      <c r="D15">
        <v>4</v>
      </c>
      <c r="E15">
        <v>1.1000000000000001</v>
      </c>
      <c r="F15">
        <v>2.9</v>
      </c>
      <c r="H15">
        <f t="shared" si="8"/>
        <v>2.5641025641025592E-2</v>
      </c>
    </row>
    <row r="16" spans="1:21" x14ac:dyDescent="0.35">
      <c r="B16">
        <v>0.29499999999999998</v>
      </c>
      <c r="C16">
        <v>0.27450000000000002</v>
      </c>
      <c r="D16">
        <v>5</v>
      </c>
      <c r="E16">
        <v>1.2</v>
      </c>
      <c r="F16">
        <v>3</v>
      </c>
      <c r="H16">
        <f t="shared" si="8"/>
        <v>2.5641025641025592E-2</v>
      </c>
      <c r="O16">
        <v>6.7483388704318942E-2</v>
      </c>
      <c r="P16">
        <v>5.7692307692307739E-3</v>
      </c>
    </row>
    <row r="17" spans="1:16" x14ac:dyDescent="0.35">
      <c r="A17">
        <v>4</v>
      </c>
      <c r="B17">
        <v>0.30049999999999999</v>
      </c>
      <c r="C17">
        <v>0.27750000000000002</v>
      </c>
      <c r="D17">
        <v>1</v>
      </c>
      <c r="E17">
        <v>1</v>
      </c>
      <c r="F17">
        <v>2.7</v>
      </c>
      <c r="H17">
        <f t="shared" si="8"/>
        <v>2.8846153846153799E-2</v>
      </c>
      <c r="O17">
        <v>0.14155052264808365</v>
      </c>
      <c r="P17">
        <v>1.5384615384615326E-2</v>
      </c>
    </row>
    <row r="18" spans="1:16" x14ac:dyDescent="0.35">
      <c r="B18">
        <v>0.30049999999999999</v>
      </c>
      <c r="C18">
        <v>0.27750000000000002</v>
      </c>
      <c r="D18">
        <v>2</v>
      </c>
      <c r="E18">
        <v>0.9</v>
      </c>
      <c r="F18">
        <v>2.5</v>
      </c>
      <c r="H18">
        <f t="shared" si="8"/>
        <v>2.8846153846153799E-2</v>
      </c>
      <c r="O18">
        <v>0.20985794231597066</v>
      </c>
      <c r="P18">
        <v>2.5641025641025592E-2</v>
      </c>
    </row>
    <row r="19" spans="1:16" x14ac:dyDescent="0.35">
      <c r="B19">
        <v>0.30049999999999999</v>
      </c>
      <c r="C19">
        <v>0.27750000000000002</v>
      </c>
      <c r="D19">
        <v>3</v>
      </c>
      <c r="E19">
        <v>0.9</v>
      </c>
      <c r="F19">
        <v>2.5</v>
      </c>
      <c r="H19">
        <f t="shared" si="8"/>
        <v>2.8846153846153799E-2</v>
      </c>
      <c r="O19">
        <v>0.27513227513227523</v>
      </c>
      <c r="P19">
        <v>2.1794871794871742E-2</v>
      </c>
    </row>
    <row r="20" spans="1:16" x14ac:dyDescent="0.35">
      <c r="B20">
        <v>0.30049999999999999</v>
      </c>
      <c r="C20">
        <v>0.27750000000000002</v>
      </c>
      <c r="D20">
        <v>4</v>
      </c>
      <c r="E20">
        <v>0.9</v>
      </c>
      <c r="F20">
        <v>2.5</v>
      </c>
      <c r="H20">
        <f t="shared" si="8"/>
        <v>2.8846153846153799E-2</v>
      </c>
      <c r="O20">
        <v>0.36654135338345861</v>
      </c>
      <c r="P20">
        <v>4.0384615384615345E-2</v>
      </c>
    </row>
    <row r="21" spans="1:16" x14ac:dyDescent="0.35">
      <c r="B21">
        <v>0.30049999999999999</v>
      </c>
      <c r="C21">
        <v>0.27750000000000002</v>
      </c>
      <c r="D21">
        <v>5</v>
      </c>
      <c r="E21">
        <v>1</v>
      </c>
      <c r="F21">
        <v>2.6</v>
      </c>
      <c r="H21">
        <f t="shared" si="8"/>
        <v>2.8846153846153799E-2</v>
      </c>
    </row>
    <row r="22" spans="1:16" x14ac:dyDescent="0.35">
      <c r="A22">
        <v>5</v>
      </c>
      <c r="B22">
        <v>0.3145</v>
      </c>
      <c r="C22">
        <v>0.27750000000000002</v>
      </c>
      <c r="D22">
        <v>1</v>
      </c>
      <c r="E22">
        <v>0.8</v>
      </c>
      <c r="F22">
        <v>2.2000000000000002</v>
      </c>
      <c r="H22">
        <f t="shared" si="8"/>
        <v>4.679487179487176E-2</v>
      </c>
    </row>
    <row r="23" spans="1:16" x14ac:dyDescent="0.35">
      <c r="B23">
        <v>0.3145</v>
      </c>
      <c r="C23">
        <v>0.27750000000000002</v>
      </c>
      <c r="D23">
        <v>2</v>
      </c>
      <c r="E23">
        <v>0.8</v>
      </c>
      <c r="F23">
        <v>2.2000000000000002</v>
      </c>
      <c r="H23">
        <f t="shared" si="8"/>
        <v>4.679487179487176E-2</v>
      </c>
    </row>
    <row r="24" spans="1:16" x14ac:dyDescent="0.35">
      <c r="B24">
        <v>0.3145</v>
      </c>
      <c r="C24">
        <v>0.27750000000000002</v>
      </c>
      <c r="D24">
        <v>3</v>
      </c>
      <c r="E24">
        <v>0.8</v>
      </c>
      <c r="F24">
        <v>2.2000000000000002</v>
      </c>
      <c r="H24">
        <f t="shared" si="8"/>
        <v>4.679487179487176E-2</v>
      </c>
    </row>
    <row r="25" spans="1:16" x14ac:dyDescent="0.35">
      <c r="B25">
        <v>0.3145</v>
      </c>
      <c r="C25">
        <v>0.27750000000000002</v>
      </c>
      <c r="D25">
        <v>4</v>
      </c>
      <c r="E25">
        <v>0.8</v>
      </c>
      <c r="F25">
        <v>2.2000000000000002</v>
      </c>
      <c r="H25">
        <f t="shared" si="8"/>
        <v>4.679487179487176E-2</v>
      </c>
    </row>
    <row r="26" spans="1:16" x14ac:dyDescent="0.35">
      <c r="B26">
        <v>0.3145</v>
      </c>
      <c r="C26">
        <v>0.27750000000000002</v>
      </c>
      <c r="D26">
        <v>5</v>
      </c>
      <c r="E26">
        <v>0.9</v>
      </c>
      <c r="F26">
        <v>2.2999999999999998</v>
      </c>
      <c r="H26">
        <f t="shared" si="8"/>
        <v>4.679487179487176E-2</v>
      </c>
    </row>
    <row r="29" spans="1:16" x14ac:dyDescent="0.35">
      <c r="A29" t="s">
        <v>17</v>
      </c>
      <c r="B29">
        <v>0.27500000000000002</v>
      </c>
    </row>
    <row r="30" spans="1:16" x14ac:dyDescent="0.35">
      <c r="A30" t="s">
        <v>18</v>
      </c>
      <c r="B30">
        <v>0.27450000000000002</v>
      </c>
    </row>
    <row r="31" spans="1:16" x14ac:dyDescent="0.35">
      <c r="A31" t="s">
        <v>19</v>
      </c>
      <c r="B31">
        <v>0.22</v>
      </c>
    </row>
    <row r="32" spans="1:16" x14ac:dyDescent="0.35">
      <c r="A32" t="s">
        <v>20</v>
      </c>
      <c r="B32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1289736</dc:creator>
  <cp:lastModifiedBy>1289736</cp:lastModifiedBy>
  <dcterms:created xsi:type="dcterms:W3CDTF">2022-02-24T16:50:48Z</dcterms:created>
  <dcterms:modified xsi:type="dcterms:W3CDTF">2022-03-04T10:35:27Z</dcterms:modified>
</cp:coreProperties>
</file>