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89736\Desktop\"/>
    </mc:Choice>
  </mc:AlternateContent>
  <xr:revisionPtr revIDLastSave="0" documentId="13_ncr:1_{393C8B5B-D97C-45DF-941E-B9081BECEDD1}" xr6:coauthVersionLast="47" xr6:coauthVersionMax="47" xr10:uidLastSave="{00000000-0000-0000-0000-000000000000}"/>
  <bookViews>
    <workbookView xWindow="-110" yWindow="-110" windowWidth="19420" windowHeight="10300" xr2:uid="{84C9C9B4-093A-4378-B06B-B2EDA046548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J13" i="1"/>
  <c r="O16" i="1"/>
  <c r="O17" i="1"/>
  <c r="O18" i="1"/>
  <c r="O19" i="1"/>
  <c r="O20" i="1"/>
  <c r="C46" i="1"/>
  <c r="D46" i="1"/>
  <c r="E46" i="1"/>
  <c r="F46" i="1"/>
  <c r="G46" i="1"/>
  <c r="B46" i="1"/>
  <c r="C47" i="1"/>
  <c r="D47" i="1"/>
  <c r="E47" i="1"/>
  <c r="F47" i="1"/>
  <c r="G47" i="1"/>
  <c r="B47" i="1"/>
  <c r="B41" i="1"/>
  <c r="L15" i="1"/>
  <c r="B42" i="1"/>
  <c r="I15" i="1"/>
  <c r="H15" i="1"/>
  <c r="M16" i="1"/>
  <c r="M17" i="1"/>
  <c r="M18" i="1"/>
  <c r="M19" i="1"/>
  <c r="M20" i="1"/>
  <c r="M15" i="1"/>
  <c r="G16" i="1"/>
  <c r="H16" i="1" s="1"/>
  <c r="I16" i="1" s="1"/>
  <c r="G15" i="1"/>
  <c r="G44" i="1"/>
  <c r="F44" i="1"/>
  <c r="E44" i="1"/>
  <c r="D44" i="1"/>
  <c r="C44" i="1"/>
  <c r="B44" i="1"/>
  <c r="L16" i="1"/>
  <c r="L17" i="1"/>
  <c r="L18" i="1"/>
  <c r="L19" i="1"/>
  <c r="L20" i="1"/>
  <c r="K15" i="1"/>
  <c r="K16" i="1"/>
  <c r="K17" i="1"/>
  <c r="K18" i="1"/>
  <c r="K19" i="1"/>
  <c r="K20" i="1"/>
  <c r="C11" i="1"/>
  <c r="D11" i="1"/>
  <c r="E11" i="1"/>
  <c r="F11" i="1"/>
  <c r="B11" i="1"/>
  <c r="B56" i="1"/>
  <c r="C56" i="1"/>
  <c r="I17" i="1"/>
  <c r="I18" i="1"/>
  <c r="I19" i="1"/>
  <c r="I20" i="1"/>
  <c r="B40" i="1"/>
  <c r="C41" i="1"/>
  <c r="D41" i="1"/>
  <c r="E41" i="1"/>
  <c r="F41" i="1"/>
  <c r="G41" i="1"/>
  <c r="B55" i="1"/>
  <c r="J16" i="1"/>
  <c r="J17" i="1"/>
  <c r="J18" i="1"/>
  <c r="J19" i="1"/>
  <c r="J20" i="1"/>
  <c r="J15" i="1"/>
  <c r="C40" i="1"/>
  <c r="D40" i="1"/>
  <c r="E40" i="1"/>
  <c r="F40" i="1"/>
  <c r="G40" i="1"/>
  <c r="H17" i="1"/>
  <c r="H18" i="1"/>
  <c r="H19" i="1"/>
  <c r="H20" i="1"/>
  <c r="G20" i="1"/>
  <c r="G19" i="1"/>
  <c r="G18" i="1"/>
  <c r="G17" i="1"/>
  <c r="J12" i="1"/>
  <c r="L10" i="1"/>
  <c r="F16" i="1"/>
  <c r="F17" i="1"/>
  <c r="F18" i="1"/>
  <c r="F19" i="1"/>
  <c r="F20" i="1"/>
  <c r="F15" i="1"/>
  <c r="E16" i="1"/>
  <c r="E17" i="1"/>
  <c r="E18" i="1"/>
  <c r="E19" i="1"/>
  <c r="E20" i="1"/>
  <c r="E15" i="1"/>
  <c r="C10" i="1"/>
  <c r="D10" i="1"/>
  <c r="E10" i="1"/>
  <c r="F10" i="1"/>
  <c r="B10" i="1"/>
  <c r="C42" i="1" l="1"/>
  <c r="D42" i="1"/>
  <c r="E42" i="1"/>
  <c r="F42" i="1"/>
  <c r="G42" i="1"/>
</calcChain>
</file>

<file path=xl/sharedStrings.xml><?xml version="1.0" encoding="utf-8"?>
<sst xmlns="http://schemas.openxmlformats.org/spreadsheetml/2006/main" count="76" uniqueCount="61">
  <si>
    <t>t_1</t>
  </si>
  <si>
    <t>t_2</t>
  </si>
  <si>
    <t>t_3</t>
  </si>
  <si>
    <t>t_1, c</t>
  </si>
  <si>
    <t>t_2, c</t>
  </si>
  <si>
    <t>t_3, c</t>
  </si>
  <si>
    <t>&lt;t&gt;, c</t>
  </si>
  <si>
    <t>1 риска</t>
  </si>
  <si>
    <t>2 риска</t>
  </si>
  <si>
    <t>3 риска</t>
  </si>
  <si>
    <t>4 риска</t>
  </si>
  <si>
    <t>5 риска</t>
  </si>
  <si>
    <t>6 риска</t>
  </si>
  <si>
    <t>&lt;t&gt;</t>
  </si>
  <si>
    <t>T</t>
  </si>
  <si>
    <t xml:space="preserve">A = </t>
  </si>
  <si>
    <t xml:space="preserve"> -0,087*t + 27,1</t>
  </si>
  <si>
    <t xml:space="preserve">T = </t>
  </si>
  <si>
    <t xml:space="preserve">n = </t>
  </si>
  <si>
    <t>delta\phi_3</t>
  </si>
  <si>
    <t>М_грузов на крестовине</t>
  </si>
  <si>
    <t>+- 0,5</t>
  </si>
  <si>
    <t>г</t>
  </si>
  <si>
    <t>Расстояние от первой риски до оси</t>
  </si>
  <si>
    <t>мм</t>
  </si>
  <si>
    <t>расстояние между рисками</t>
  </si>
  <si>
    <t>+- 0,2</t>
  </si>
  <si>
    <t>Диаметр ступицы</t>
  </si>
  <si>
    <t>диаметр груза на крестовине</t>
  </si>
  <si>
    <t>высота груза на крестовине</t>
  </si>
  <si>
    <t>R(м)</t>
  </si>
  <si>
    <t>R(мм)</t>
  </si>
  <si>
    <t>I</t>
  </si>
  <si>
    <t>Табл 2</t>
  </si>
  <si>
    <t>Табл 3</t>
  </si>
  <si>
    <t>Данные установки</t>
  </si>
  <si>
    <t>Табл 4</t>
  </si>
  <si>
    <t>Риски</t>
  </si>
  <si>
    <t>R_верх</t>
  </si>
  <si>
    <t>R_ниж</t>
  </si>
  <si>
    <t>R_бок</t>
  </si>
  <si>
    <t>I_гр</t>
  </si>
  <si>
    <t>I_0</t>
  </si>
  <si>
    <t>T^2</t>
  </si>
  <si>
    <t>T^2 = 4 (pi)^2 * I /mgl</t>
  </si>
  <si>
    <t>4(pi)^2/mgl</t>
  </si>
  <si>
    <t>ml</t>
  </si>
  <si>
    <t>g</t>
  </si>
  <si>
    <t>m/(c^2)</t>
  </si>
  <si>
    <t>l_при эксп</t>
  </si>
  <si>
    <t>l_пр теор</t>
  </si>
  <si>
    <t>l</t>
  </si>
  <si>
    <t>Dt</t>
  </si>
  <si>
    <t>DA</t>
  </si>
  <si>
    <t>DT</t>
  </si>
  <si>
    <t>D(T^2)</t>
  </si>
  <si>
    <t>D_R(m)</t>
  </si>
  <si>
    <t>D_I</t>
  </si>
  <si>
    <t>D_Iтеор</t>
  </si>
  <si>
    <t>D_Iэксп</t>
  </si>
  <si>
    <t>D_R*(m)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</si>
</sst>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705D-BB2E-4620-83FD-B2C6B5488736}">
  <dimension ref="A1:O56"/>
  <sheetViews>
    <sheetView tabSelected="1" topLeftCell="A28" workbookViewId="0">
      <selection activeCell="B46" sqref="B46"/>
    </sheetView>
  </sheetViews>
  <sheetFormatPr defaultRowHeight="14.5" x14ac:dyDescent="0.35"/>
  <sheetData>
    <row r="1" spans="1:15" x14ac:dyDescent="0.35">
      <c r="A1" t="s">
        <v>0</v>
      </c>
      <c r="B1">
        <v>18.27</v>
      </c>
    </row>
    <row r="2" spans="1:15" x14ac:dyDescent="0.35">
      <c r="A2" t="s">
        <v>1</v>
      </c>
      <c r="B2">
        <v>18.21</v>
      </c>
    </row>
    <row r="3" spans="1:15" x14ac:dyDescent="0.35">
      <c r="A3" t="s">
        <v>2</v>
      </c>
      <c r="B3">
        <v>18.25</v>
      </c>
    </row>
    <row r="5" spans="1:15" x14ac:dyDescent="0.35">
      <c r="A5" t="s">
        <v>33</v>
      </c>
    </row>
    <row r="6" spans="1:15" x14ac:dyDescent="0.35">
      <c r="B6">
        <v>25</v>
      </c>
      <c r="C6">
        <v>20</v>
      </c>
      <c r="D6">
        <v>15</v>
      </c>
      <c r="E6">
        <v>10</v>
      </c>
      <c r="F6">
        <v>5</v>
      </c>
    </row>
    <row r="7" spans="1:15" x14ac:dyDescent="0.35">
      <c r="A7" t="s">
        <v>3</v>
      </c>
      <c r="B7">
        <v>35</v>
      </c>
      <c r="C7">
        <v>78</v>
      </c>
      <c r="D7">
        <v>129</v>
      </c>
      <c r="E7">
        <v>189</v>
      </c>
      <c r="F7">
        <v>265</v>
      </c>
    </row>
    <row r="8" spans="1:15" x14ac:dyDescent="0.35">
      <c r="A8" t="s">
        <v>4</v>
      </c>
      <c r="B8">
        <v>37</v>
      </c>
      <c r="C8">
        <v>80</v>
      </c>
      <c r="D8">
        <v>130</v>
      </c>
      <c r="E8">
        <v>188</v>
      </c>
      <c r="F8">
        <v>264</v>
      </c>
    </row>
    <row r="9" spans="1:15" x14ac:dyDescent="0.35">
      <c r="A9" t="s">
        <v>5</v>
      </c>
      <c r="B9">
        <v>36</v>
      </c>
      <c r="C9">
        <v>80</v>
      </c>
      <c r="D9">
        <v>129</v>
      </c>
      <c r="E9">
        <v>190</v>
      </c>
      <c r="F9">
        <v>265</v>
      </c>
    </row>
    <row r="10" spans="1:15" x14ac:dyDescent="0.35">
      <c r="A10" t="s">
        <v>6</v>
      </c>
      <c r="B10">
        <f xml:space="preserve"> SUM(B7:B9)/3</f>
        <v>36</v>
      </c>
      <c r="C10">
        <f t="shared" ref="C10:F10" si="0" xml:space="preserve"> SUM(C7:C9)/3</f>
        <v>79.333333333333329</v>
      </c>
      <c r="D10">
        <f t="shared" si="0"/>
        <v>129.33333333333334</v>
      </c>
      <c r="E10">
        <f t="shared" si="0"/>
        <v>189</v>
      </c>
      <c r="F10">
        <f t="shared" si="0"/>
        <v>264.66666666666669</v>
      </c>
      <c r="I10" t="s">
        <v>15</v>
      </c>
      <c r="J10" t="s">
        <v>16</v>
      </c>
      <c r="L10">
        <f xml:space="preserve"> 27.1/0.087</f>
        <v>311.49425287356325</v>
      </c>
    </row>
    <row r="11" spans="1:15" x14ac:dyDescent="0.35">
      <c r="A11" t="s">
        <v>52</v>
      </c>
      <c r="B11">
        <f xml:space="preserve"> SQRT((B7-B10)*(B7-B10)+(B8-B10)*(B8-B10)+(B9-B10)*(B9-B10)/6)*4.3</f>
        <v>6.0811183182043091</v>
      </c>
      <c r="C11">
        <f t="shared" ref="C11:F11" si="1" xml:space="preserve"> SQRT((C7-C10)*(C7-C10)+(C8-C10)*(C8-C10)+(C9-C10)*(C9-C10)/6)*4.3</f>
        <v>6.5160201441154575</v>
      </c>
      <c r="D11">
        <f t="shared" si="1"/>
        <v>3.2580100720577172</v>
      </c>
      <c r="E11">
        <f t="shared" si="1"/>
        <v>4.6445308338589664</v>
      </c>
      <c r="F11">
        <f t="shared" si="1"/>
        <v>3.2580100720577621</v>
      </c>
      <c r="I11" t="s">
        <v>17</v>
      </c>
      <c r="J11">
        <v>1.8243333333333336</v>
      </c>
    </row>
    <row r="12" spans="1:15" x14ac:dyDescent="0.35">
      <c r="A12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I12" t="s">
        <v>18</v>
      </c>
      <c r="J12">
        <f>L10/J11</f>
        <v>170.74415469042384</v>
      </c>
    </row>
    <row r="13" spans="1:15" x14ac:dyDescent="0.35">
      <c r="A13" t="s">
        <v>34</v>
      </c>
      <c r="I13" t="s">
        <v>19</v>
      </c>
      <c r="J13">
        <f>0.087*J11/4</f>
        <v>3.9679250000000006E-2</v>
      </c>
    </row>
    <row r="14" spans="1:15" x14ac:dyDescent="0.35">
      <c r="B14" t="s">
        <v>0</v>
      </c>
      <c r="C14" t="s">
        <v>1</v>
      </c>
      <c r="D14" t="s">
        <v>2</v>
      </c>
      <c r="E14" t="s">
        <v>13</v>
      </c>
      <c r="F14" t="s">
        <v>14</v>
      </c>
      <c r="G14" t="s">
        <v>31</v>
      </c>
      <c r="H14" t="s">
        <v>30</v>
      </c>
      <c r="I14" t="s">
        <v>32</v>
      </c>
      <c r="J14" t="s">
        <v>43</v>
      </c>
      <c r="K14" t="s">
        <v>52</v>
      </c>
      <c r="L14" t="s">
        <v>54</v>
      </c>
      <c r="M14" t="s">
        <v>56</v>
      </c>
      <c r="N14" t="s">
        <v>60</v>
      </c>
      <c r="O14" t="s">
        <v>57</v>
      </c>
    </row>
    <row r="15" spans="1:15" x14ac:dyDescent="0.35">
      <c r="A15" t="s">
        <v>7</v>
      </c>
      <c r="B15">
        <v>16.41</v>
      </c>
      <c r="C15">
        <v>16.420000000000002</v>
      </c>
      <c r="D15">
        <v>16.350000000000001</v>
      </c>
      <c r="E15">
        <f>SUM(B15:D15)/3</f>
        <v>16.393333333333334</v>
      </c>
      <c r="F15">
        <f>E15/10</f>
        <v>1.6393333333333335</v>
      </c>
      <c r="G15">
        <f>$C$27 + $C$31/2</f>
        <v>77</v>
      </c>
      <c r="H15">
        <f>G15*0.001</f>
        <v>7.6999999999999999E-2</v>
      </c>
      <c r="I15">
        <f>4*$C$26*($H$20*$H$20 + $H$15 *$H$15 + 2* H15*H15)</f>
        <v>95.620512000000019</v>
      </c>
      <c r="J15">
        <f>F15*F15</f>
        <v>2.6874137777777785</v>
      </c>
      <c r="K15">
        <f>SQRT(((B15-E15)*(B15-E15)+(C15-E15)*(C15-E15)+(D15-E15)*(D15-E15))/6)*4.3</f>
        <v>9.3989952181661549E-2</v>
      </c>
      <c r="L15">
        <f>K15/10</f>
        <v>9.3989952181661555E-3</v>
      </c>
      <c r="M15">
        <f>1*0.001</f>
        <v>1E-3</v>
      </c>
      <c r="N15">
        <v>1.2E-2</v>
      </c>
      <c r="O15">
        <f>8*$C$26*N15+8*$C$26*M15+16*$C$26*M15</f>
        <v>48.96</v>
      </c>
    </row>
    <row r="16" spans="1:15" x14ac:dyDescent="0.35">
      <c r="A16" t="s">
        <v>8</v>
      </c>
      <c r="B16">
        <v>17.23</v>
      </c>
      <c r="C16">
        <v>17.239999999999998</v>
      </c>
      <c r="D16">
        <v>17.18</v>
      </c>
      <c r="E16">
        <f t="shared" ref="E16:E20" si="2">SUM(B16:D16)/3</f>
        <v>17.216666666666665</v>
      </c>
      <c r="F16">
        <f t="shared" ref="F16:F20" si="3">E16/10</f>
        <v>1.7216666666666665</v>
      </c>
      <c r="G16">
        <f>$C$27 + $C$31/2 + $C$28</f>
        <v>102</v>
      </c>
      <c r="H16">
        <f t="shared" ref="H16:H20" si="4">G16*0.001</f>
        <v>0.10200000000000001</v>
      </c>
      <c r="I16">
        <f t="shared" ref="I16:I20" si="5">4*$C$26*($H$20*$H$20 + $H$15 *$H$15 + 2* H16*H16)</f>
        <v>110.22691200000003</v>
      </c>
      <c r="J16">
        <f t="shared" ref="J16:J20" si="6">F16*F16</f>
        <v>2.9641361111111104</v>
      </c>
      <c r="K16">
        <f t="shared" ref="K16:K20" si="7">SQRT(((B16-E16)*(B16-E16)+(C16-E16)*(C16-E16)+(D16-E16)*(D16-E16))/6)*4.3</f>
        <v>7.9804622533896183E-2</v>
      </c>
      <c r="L16">
        <f t="shared" ref="L16:L20" si="8">K16/10</f>
        <v>7.980462253389619E-3</v>
      </c>
      <c r="M16">
        <f t="shared" ref="M16:M20" si="9">1*0.001</f>
        <v>1E-3</v>
      </c>
      <c r="N16">
        <v>1.2E-2</v>
      </c>
      <c r="O16">
        <f t="shared" ref="O16:O20" si="10">8*$C$26*N16+8*$C$26*M16+16*$C$26*M16</f>
        <v>48.96</v>
      </c>
    </row>
    <row r="17" spans="1:15" x14ac:dyDescent="0.35">
      <c r="A17" t="s">
        <v>9</v>
      </c>
      <c r="B17">
        <v>18.27</v>
      </c>
      <c r="C17">
        <v>18.21</v>
      </c>
      <c r="D17">
        <v>18.25</v>
      </c>
      <c r="E17">
        <f t="shared" si="2"/>
        <v>18.243333333333336</v>
      </c>
      <c r="F17">
        <f t="shared" si="3"/>
        <v>1.8243333333333336</v>
      </c>
      <c r="G17">
        <f>$C$27 + $C$31/2 + 2 *$C$28</f>
        <v>127</v>
      </c>
      <c r="H17">
        <f t="shared" si="4"/>
        <v>0.127</v>
      </c>
      <c r="I17">
        <f t="shared" si="5"/>
        <v>128.91331200000002</v>
      </c>
      <c r="J17">
        <f t="shared" si="6"/>
        <v>3.3281921111111119</v>
      </c>
      <c r="K17">
        <f t="shared" si="7"/>
        <v>7.584487091718331E-2</v>
      </c>
      <c r="L17">
        <f t="shared" si="8"/>
        <v>7.5844870917183308E-3</v>
      </c>
      <c r="M17">
        <f t="shared" si="9"/>
        <v>1E-3</v>
      </c>
      <c r="N17">
        <v>1.2E-2</v>
      </c>
      <c r="O17">
        <f t="shared" si="10"/>
        <v>48.96</v>
      </c>
    </row>
    <row r="18" spans="1:15" x14ac:dyDescent="0.35">
      <c r="A18" t="s">
        <v>10</v>
      </c>
      <c r="B18">
        <v>19.5</v>
      </c>
      <c r="C18">
        <v>19.62</v>
      </c>
      <c r="D18">
        <v>19.54</v>
      </c>
      <c r="E18">
        <f t="shared" si="2"/>
        <v>19.553333333333335</v>
      </c>
      <c r="F18">
        <f t="shared" si="3"/>
        <v>1.9553333333333334</v>
      </c>
      <c r="G18">
        <f>$C$27 + $C$31/2 + 3*$C$28</f>
        <v>152</v>
      </c>
      <c r="H18">
        <f t="shared" si="4"/>
        <v>0.152</v>
      </c>
      <c r="I18">
        <f t="shared" si="5"/>
        <v>151.67971200000002</v>
      </c>
      <c r="J18">
        <f t="shared" si="6"/>
        <v>3.8233284444444444</v>
      </c>
      <c r="K18">
        <f t="shared" si="7"/>
        <v>0.15168974183437142</v>
      </c>
      <c r="L18">
        <f t="shared" si="8"/>
        <v>1.5168974183437142E-2</v>
      </c>
      <c r="M18">
        <f t="shared" si="9"/>
        <v>1E-3</v>
      </c>
      <c r="N18">
        <v>1.2E-2</v>
      </c>
      <c r="O18">
        <f t="shared" si="10"/>
        <v>48.96</v>
      </c>
    </row>
    <row r="19" spans="1:15" x14ac:dyDescent="0.35">
      <c r="A19" t="s">
        <v>11</v>
      </c>
      <c r="B19">
        <v>20.85</v>
      </c>
      <c r="C19">
        <v>20.87</v>
      </c>
      <c r="D19">
        <v>20.95</v>
      </c>
      <c r="E19">
        <f t="shared" si="2"/>
        <v>20.89</v>
      </c>
      <c r="F19">
        <f t="shared" si="3"/>
        <v>2.089</v>
      </c>
      <c r="G19">
        <f>$C$27 + $C$31/2 +4*C$28</f>
        <v>177</v>
      </c>
      <c r="H19">
        <f t="shared" si="4"/>
        <v>0.17699999999999999</v>
      </c>
      <c r="I19">
        <f t="shared" si="5"/>
        <v>178.52611200000001</v>
      </c>
      <c r="J19">
        <f t="shared" si="6"/>
        <v>4.3639209999999995</v>
      </c>
      <c r="K19">
        <f t="shared" si="7"/>
        <v>0.1313671699220646</v>
      </c>
      <c r="L19">
        <f t="shared" si="8"/>
        <v>1.3136716992206459E-2</v>
      </c>
      <c r="M19">
        <f t="shared" si="9"/>
        <v>1E-3</v>
      </c>
      <c r="N19">
        <v>1.2E-2</v>
      </c>
      <c r="O19">
        <f t="shared" si="10"/>
        <v>48.96</v>
      </c>
    </row>
    <row r="20" spans="1:15" x14ac:dyDescent="0.35">
      <c r="A20" t="s">
        <v>12</v>
      </c>
      <c r="B20">
        <v>22.41</v>
      </c>
      <c r="C20">
        <v>22.3</v>
      </c>
      <c r="D20">
        <v>22.38</v>
      </c>
      <c r="E20">
        <f t="shared" si="2"/>
        <v>22.363333333333333</v>
      </c>
      <c r="F20">
        <f t="shared" si="3"/>
        <v>2.2363333333333335</v>
      </c>
      <c r="G20">
        <f>$C$27 + $C$31/2 + 5*$C$28</f>
        <v>202</v>
      </c>
      <c r="H20">
        <f t="shared" si="4"/>
        <v>0.20200000000000001</v>
      </c>
      <c r="I20">
        <f t="shared" si="5"/>
        <v>209.45251200000007</v>
      </c>
      <c r="J20">
        <f t="shared" si="6"/>
        <v>5.0011867777777788</v>
      </c>
      <c r="K20">
        <f t="shared" si="7"/>
        <v>0.14116696182574295</v>
      </c>
      <c r="L20">
        <f t="shared" si="8"/>
        <v>1.4116696182574296E-2</v>
      </c>
      <c r="M20">
        <f t="shared" si="9"/>
        <v>1E-3</v>
      </c>
      <c r="N20">
        <v>1.2E-2</v>
      </c>
      <c r="O20">
        <f t="shared" si="10"/>
        <v>48.96</v>
      </c>
    </row>
    <row r="25" spans="1:15" x14ac:dyDescent="0.35">
      <c r="A25" t="s">
        <v>35</v>
      </c>
    </row>
    <row r="26" spans="1:15" x14ac:dyDescent="0.35">
      <c r="A26" t="s">
        <v>20</v>
      </c>
      <c r="C26">
        <v>408</v>
      </c>
      <c r="D26" s="1" t="s">
        <v>21</v>
      </c>
      <c r="E26" t="s">
        <v>22</v>
      </c>
    </row>
    <row r="27" spans="1:15" x14ac:dyDescent="0.35">
      <c r="A27" t="s">
        <v>23</v>
      </c>
      <c r="C27">
        <v>57</v>
      </c>
      <c r="D27" s="1" t="s">
        <v>21</v>
      </c>
      <c r="E27" t="s">
        <v>24</v>
      </c>
    </row>
    <row r="28" spans="1:15" x14ac:dyDescent="0.35">
      <c r="A28" t="s">
        <v>25</v>
      </c>
      <c r="C28">
        <v>25</v>
      </c>
      <c r="D28" s="1" t="s">
        <v>26</v>
      </c>
      <c r="E28" t="s">
        <v>24</v>
      </c>
    </row>
    <row r="29" spans="1:15" x14ac:dyDescent="0.35">
      <c r="A29" t="s">
        <v>27</v>
      </c>
      <c r="C29">
        <v>46</v>
      </c>
      <c r="D29" s="1" t="s">
        <v>21</v>
      </c>
      <c r="E29" t="s">
        <v>24</v>
      </c>
    </row>
    <row r="30" spans="1:15" x14ac:dyDescent="0.35">
      <c r="A30" t="s">
        <v>28</v>
      </c>
      <c r="C30">
        <v>40</v>
      </c>
      <c r="D30" s="1" t="s">
        <v>21</v>
      </c>
      <c r="E30" t="s">
        <v>24</v>
      </c>
    </row>
    <row r="31" spans="1:15" x14ac:dyDescent="0.35">
      <c r="A31" t="s">
        <v>29</v>
      </c>
      <c r="C31">
        <v>40</v>
      </c>
      <c r="D31" s="1" t="s">
        <v>21</v>
      </c>
      <c r="E31" t="s">
        <v>24</v>
      </c>
    </row>
    <row r="32" spans="1:15" x14ac:dyDescent="0.35">
      <c r="A32" t="s">
        <v>42</v>
      </c>
      <c r="B32">
        <v>8</v>
      </c>
    </row>
    <row r="33" spans="1:7" x14ac:dyDescent="0.35">
      <c r="A33" t="s">
        <v>47</v>
      </c>
      <c r="B33">
        <v>9.8000000000000007</v>
      </c>
      <c r="C33" t="s">
        <v>48</v>
      </c>
    </row>
    <row r="34" spans="1:7" x14ac:dyDescent="0.35">
      <c r="A34" t="s">
        <v>36</v>
      </c>
    </row>
    <row r="35" spans="1:7" x14ac:dyDescent="0.35">
      <c r="A35" t="s">
        <v>37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</row>
    <row r="36" spans="1:7" x14ac:dyDescent="0.35">
      <c r="A36" t="s">
        <v>38</v>
      </c>
      <c r="B36">
        <v>202</v>
      </c>
      <c r="C36">
        <v>202</v>
      </c>
      <c r="D36">
        <v>202</v>
      </c>
      <c r="E36">
        <v>202</v>
      </c>
      <c r="F36">
        <v>202</v>
      </c>
      <c r="G36">
        <v>202</v>
      </c>
    </row>
    <row r="37" spans="1:7" x14ac:dyDescent="0.35">
      <c r="A37" t="s">
        <v>39</v>
      </c>
      <c r="B37">
        <v>77</v>
      </c>
      <c r="C37">
        <v>77</v>
      </c>
      <c r="D37">
        <v>77</v>
      </c>
      <c r="E37">
        <v>77</v>
      </c>
      <c r="F37">
        <v>77</v>
      </c>
      <c r="G37">
        <v>77</v>
      </c>
    </row>
    <row r="38" spans="1:7" x14ac:dyDescent="0.35">
      <c r="A38" t="s">
        <v>40</v>
      </c>
      <c r="B38">
        <v>77</v>
      </c>
      <c r="C38">
        <v>102</v>
      </c>
      <c r="D38">
        <v>127</v>
      </c>
      <c r="E38">
        <v>152</v>
      </c>
      <c r="F38">
        <v>177</v>
      </c>
      <c r="G38">
        <v>202</v>
      </c>
    </row>
    <row r="39" spans="1:7" x14ac:dyDescent="0.35">
      <c r="A39" t="s">
        <v>41</v>
      </c>
      <c r="B39">
        <v>96</v>
      </c>
      <c r="C39">
        <v>110</v>
      </c>
      <c r="D39">
        <v>129</v>
      </c>
      <c r="E39">
        <v>152</v>
      </c>
      <c r="F39">
        <v>179</v>
      </c>
      <c r="G39">
        <v>209</v>
      </c>
    </row>
    <row r="40" spans="1:7" x14ac:dyDescent="0.35">
      <c r="A40" t="s">
        <v>32</v>
      </c>
      <c r="B40">
        <f>B39+$B$32</f>
        <v>104</v>
      </c>
      <c r="C40">
        <f t="shared" ref="C40:G40" si="11">C39+$B$32</f>
        <v>118</v>
      </c>
      <c r="D40">
        <f t="shared" si="11"/>
        <v>137</v>
      </c>
      <c r="E40">
        <f t="shared" si="11"/>
        <v>160</v>
      </c>
      <c r="F40">
        <f t="shared" si="11"/>
        <v>187</v>
      </c>
      <c r="G40">
        <f t="shared" si="11"/>
        <v>217</v>
      </c>
    </row>
    <row r="41" spans="1:7" x14ac:dyDescent="0.35">
      <c r="A41" t="s">
        <v>49</v>
      </c>
      <c r="B41">
        <f>B43*$B$33/(4*PI()*PI())</f>
        <v>0.66711526500786911</v>
      </c>
      <c r="C41">
        <f t="shared" ref="C41:G41" si="12">C43*$B$33/(4*PI()*PI())</f>
        <v>0.73580795917419572</v>
      </c>
      <c r="D41">
        <f t="shared" si="12"/>
        <v>0.82618009201282872</v>
      </c>
      <c r="E41">
        <f t="shared" si="12"/>
        <v>0.94909120043909667</v>
      </c>
      <c r="F41">
        <f t="shared" si="12"/>
        <v>1.083286220552053</v>
      </c>
      <c r="G41">
        <f t="shared" si="12"/>
        <v>1.2414791016550919</v>
      </c>
    </row>
    <row r="42" spans="1:7" x14ac:dyDescent="0.35">
      <c r="A42" t="s">
        <v>50</v>
      </c>
      <c r="B42">
        <f>B40/($C$26*4*$C$56)</f>
        <v>0.84967320261437917</v>
      </c>
      <c r="C42">
        <f>C40/($C$26*4*$C$56)</f>
        <v>0.96405228758169936</v>
      </c>
      <c r="D42">
        <f>D40/($C$26*4*$C$56)</f>
        <v>1.119281045751634</v>
      </c>
      <c r="E42">
        <f>E40/($C$26*4*$C$56)</f>
        <v>1.3071895424836601</v>
      </c>
      <c r="F42">
        <f>F40/($C$26*4*$C$56)</f>
        <v>1.5277777777777779</v>
      </c>
      <c r="G42">
        <f>G40/($C$26*4*$C$56)</f>
        <v>1.7728758169934642</v>
      </c>
    </row>
    <row r="43" spans="1:7" x14ac:dyDescent="0.35">
      <c r="A43" t="s">
        <v>43</v>
      </c>
      <c r="B43">
        <v>2.6874137777777785</v>
      </c>
      <c r="C43">
        <v>2.9641361111111104</v>
      </c>
      <c r="D43">
        <v>3.3281921111111119</v>
      </c>
      <c r="E43">
        <v>3.8233284444444444</v>
      </c>
      <c r="F43">
        <v>4.3639209999999995</v>
      </c>
      <c r="G43">
        <v>5.0011867777777788</v>
      </c>
    </row>
    <row r="44" spans="1:7" x14ac:dyDescent="0.35">
      <c r="A44" t="s">
        <v>55</v>
      </c>
      <c r="B44">
        <f>2*L15</f>
        <v>1.8797990436332311E-2</v>
      </c>
      <c r="C44">
        <f>2*L16</f>
        <v>1.5960924506779238E-2</v>
      </c>
      <c r="D44">
        <f>2*L17</f>
        <v>1.5168974183436662E-2</v>
      </c>
      <c r="E44">
        <f>2*L18</f>
        <v>3.0337948366874284E-2</v>
      </c>
      <c r="F44">
        <f>2*L19</f>
        <v>2.6273433984412918E-2</v>
      </c>
      <c r="G44">
        <f>2*L20</f>
        <v>2.8233392365148591E-2</v>
      </c>
    </row>
    <row r="45" spans="1:7" x14ac:dyDescent="0.35">
      <c r="A45" t="s">
        <v>57</v>
      </c>
      <c r="B45">
        <v>48.96</v>
      </c>
      <c r="C45">
        <v>48.96</v>
      </c>
      <c r="D45">
        <v>48.96</v>
      </c>
      <c r="E45">
        <v>48.96</v>
      </c>
      <c r="F45">
        <v>48.96</v>
      </c>
      <c r="G45">
        <v>48.96</v>
      </c>
    </row>
    <row r="46" spans="1:7" x14ac:dyDescent="0.35">
      <c r="A46" t="s">
        <v>58</v>
      </c>
      <c r="B46">
        <f>SQRT(B45*B45/(4*$C$56*$C$26*$C$56*$C$26) + 0.5*0.5/(4*$C$56*$C$26* $C$56*$C$26))</f>
        <v>0.80004171630736254</v>
      </c>
      <c r="C46">
        <f t="shared" ref="C46:G46" si="13">SQRT(C45*C45/(4*$C$56*$C$26*$C$56*$C$26) + 0.5*0.5/(4*$C$56*$C$26* $C$56*$C$26))</f>
        <v>0.80004171630736254</v>
      </c>
      <c r="D46">
        <f t="shared" si="13"/>
        <v>0.80004171630736254</v>
      </c>
      <c r="E46">
        <f t="shared" si="13"/>
        <v>0.80004171630736254</v>
      </c>
      <c r="F46">
        <f t="shared" si="13"/>
        <v>0.80004171630736254</v>
      </c>
      <c r="G46">
        <f t="shared" si="13"/>
        <v>0.80004171630736254</v>
      </c>
    </row>
    <row r="47" spans="1:7" x14ac:dyDescent="0.35">
      <c r="A47" t="s">
        <v>59</v>
      </c>
      <c r="B47">
        <f>B44*$B$33/(4*PI()*PI())</f>
        <v>4.6663548707110113E-3</v>
      </c>
      <c r="C47">
        <f t="shared" ref="C47:G47" si="14">C44*$B$33/(4*PI()*PI())</f>
        <v>3.9620904194795289E-3</v>
      </c>
      <c r="D47">
        <f t="shared" si="14"/>
        <v>3.7654991263193736E-3</v>
      </c>
      <c r="E47">
        <f t="shared" si="14"/>
        <v>7.5309982526389858E-3</v>
      </c>
      <c r="F47">
        <f t="shared" si="14"/>
        <v>6.5220358026413724E-3</v>
      </c>
      <c r="G47">
        <f t="shared" si="14"/>
        <v>7.0085697950547253E-3</v>
      </c>
    </row>
    <row r="51" spans="1:3" x14ac:dyDescent="0.35">
      <c r="A51" t="s">
        <v>44</v>
      </c>
    </row>
    <row r="53" spans="1:3" x14ac:dyDescent="0.35">
      <c r="A53">
        <v>0.08</v>
      </c>
      <c r="B53" t="s">
        <v>45</v>
      </c>
    </row>
    <row r="55" spans="1:3" x14ac:dyDescent="0.35">
      <c r="A55" t="s">
        <v>46</v>
      </c>
      <c r="B55">
        <f>(4 * PI() * PI())/(0.08 * 9.8)</f>
        <v>50.355124495353863</v>
      </c>
    </row>
    <row r="56" spans="1:3" x14ac:dyDescent="0.35">
      <c r="A56" t="s">
        <v>51</v>
      </c>
      <c r="B56">
        <f>C28*6/2</f>
        <v>75</v>
      </c>
      <c r="C56">
        <f>B56*0.001</f>
        <v>7.4999999999999997E-2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1289736</dc:creator>
  <cp:lastModifiedBy>1289736</cp:lastModifiedBy>
  <dcterms:created xsi:type="dcterms:W3CDTF">2022-04-28T19:15:00Z</dcterms:created>
  <dcterms:modified xsi:type="dcterms:W3CDTF">2022-05-06T15:59:42Z</dcterms:modified>
</cp:coreProperties>
</file>