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eAll" sheetId="1" r:id="rId4"/>
    <sheet state="visible" name="gdp" sheetId="2" r:id="rId5"/>
    <sheet state="visible" name="mil_exp_total" sheetId="3" r:id="rId6"/>
    <sheet state="visible" name="mil_exp_asperc_gdp" sheetId="4" r:id="rId7"/>
    <sheet state="visible" name="mil_exp_pc" sheetId="5" r:id="rId8"/>
    <sheet state="visible" name="health_exp_total" sheetId="6" r:id="rId9"/>
    <sheet state="visible" name="health_exp_asperc_gdp" sheetId="7" r:id="rId10"/>
    <sheet state="visible" name="health_exp_pc" sheetId="8" r:id="rId11"/>
    <sheet state="visible" name="health_private-public_exp_pc" sheetId="9" r:id="rId12"/>
    <sheet state="visible" name="life_expectancy" sheetId="10" r:id="rId13"/>
    <sheet state="visible" name="edu_exp_total" sheetId="11" r:id="rId14"/>
    <sheet state="visible" name="percentage_change_pc" sheetId="12" r:id="rId15"/>
    <sheet state="visible" name="pie_byType" sheetId="13" r:id="rId16"/>
    <sheet state="visible" name="edu_exp_asperc_gdp" sheetId="14" r:id="rId17"/>
    <sheet state="visible" name="edu_exp_pc" sheetId="15" r:id="rId18"/>
    <sheet state="visible" name="edu_gdp_type" sheetId="16" r:id="rId19"/>
  </sheets>
  <definedNames/>
  <calcPr/>
</workbook>
</file>

<file path=xl/sharedStrings.xml><?xml version="1.0" encoding="utf-8"?>
<sst xmlns="http://schemas.openxmlformats.org/spreadsheetml/2006/main" count="925" uniqueCount="133">
  <si>
    <t>GDP</t>
  </si>
  <si>
    <t>Country</t>
  </si>
  <si>
    <t>Mean Expenditure 2011-2017 (USD billions)</t>
  </si>
  <si>
    <t xml:space="preserve">Health </t>
  </si>
  <si>
    <t>Education*</t>
  </si>
  <si>
    <t>Military</t>
  </si>
  <si>
    <t>Difference in expenditure between education and military</t>
  </si>
  <si>
    <t>Mean Expenditure as percentage of GDP (2010-2017)</t>
  </si>
  <si>
    <t>Health</t>
  </si>
  <si>
    <t>Mean Expenditure per capita 2011-2017 (USD)</t>
  </si>
  <si>
    <t>GDP p/c</t>
  </si>
  <si>
    <t>Education</t>
  </si>
  <si>
    <t>Note</t>
  </si>
  <si>
    <t>ID</t>
  </si>
  <si>
    <t>Mean GDP 2012-2016</t>
  </si>
  <si>
    <t>GDP in 2018 (trillions)</t>
  </si>
  <si>
    <t>Percentage change 2011-2017</t>
  </si>
  <si>
    <t>Mean expenditure 2010-2017</t>
  </si>
  <si>
    <t>Average 2010-2017 in USD (billions)</t>
  </si>
  <si>
    <t>Average ratio with respect to U.S. (2010-2017)</t>
  </si>
  <si>
    <t>Mean GDP p/c 2010-2017</t>
  </si>
  <si>
    <t>Average 2017 in USD (billions)</t>
  </si>
  <si>
    <t>Change GDP p/c 2010-2018</t>
  </si>
  <si>
    <t>Total GDP in USD in 2018 (trillions)</t>
  </si>
  <si>
    <t xml:space="preserve">Percentage </t>
  </si>
  <si>
    <t>Total GDP in USD in 2010 (trillions)</t>
  </si>
  <si>
    <t>Argentina</t>
  </si>
  <si>
    <t>Average 2010 in USD (billions)</t>
  </si>
  <si>
    <t>United States</t>
  </si>
  <si>
    <t>A little bit more on education</t>
  </si>
  <si>
    <t>Australia</t>
  </si>
  <si>
    <t>Brazil</t>
  </si>
  <si>
    <t>BR</t>
  </si>
  <si>
    <t xml:space="preserve">Developed </t>
  </si>
  <si>
    <t>Canada</t>
  </si>
  <si>
    <t>AU</t>
  </si>
  <si>
    <t>China</t>
  </si>
  <si>
    <t>More on education</t>
  </si>
  <si>
    <t>IN</t>
  </si>
  <si>
    <t>CA</t>
  </si>
  <si>
    <t>Germany</t>
  </si>
  <si>
    <t>A lot more on education</t>
  </si>
  <si>
    <t>DE</t>
  </si>
  <si>
    <t>France</t>
  </si>
  <si>
    <t>MX</t>
  </si>
  <si>
    <t>FR</t>
  </si>
  <si>
    <t>RU</t>
  </si>
  <si>
    <t>India</t>
  </si>
  <si>
    <t>IT</t>
  </si>
  <si>
    <t>Developed</t>
  </si>
  <si>
    <t>Indonesia</t>
  </si>
  <si>
    <t>ZA</t>
  </si>
  <si>
    <t>JA</t>
  </si>
  <si>
    <t>Emerging</t>
  </si>
  <si>
    <t>Italy</t>
  </si>
  <si>
    <t>TU</t>
  </si>
  <si>
    <t>GB</t>
  </si>
  <si>
    <t>Japan</t>
  </si>
  <si>
    <t>KR</t>
  </si>
  <si>
    <t>US</t>
  </si>
  <si>
    <t>Mexico</t>
  </si>
  <si>
    <t>Russia</t>
  </si>
  <si>
    <t>Saudi Arabia</t>
  </si>
  <si>
    <t>South Africa</t>
  </si>
  <si>
    <t>Turkey</t>
  </si>
  <si>
    <t>United Kingdom</t>
  </si>
  <si>
    <t>More on military</t>
  </si>
  <si>
    <t>Saudi A.</t>
  </si>
  <si>
    <t>S. Africa</t>
  </si>
  <si>
    <t>South Korea</t>
  </si>
  <si>
    <t>S. Korea</t>
  </si>
  <si>
    <t>Russian Federation</t>
  </si>
  <si>
    <t>Mean expenditure 2012-2017</t>
  </si>
  <si>
    <t>Type</t>
  </si>
  <si>
    <t>SUM expenditure (2010-2015)</t>
  </si>
  <si>
    <t>Mean value by type (2011-2015)</t>
  </si>
  <si>
    <t>Mean Expenditure p/c 2010-2107</t>
  </si>
  <si>
    <t>Year</t>
  </si>
  <si>
    <t>SUM expenditure (2010-2017)</t>
  </si>
  <si>
    <t>Mean expenditure by type (2011-2017)</t>
  </si>
  <si>
    <t>Korea, Rep.</t>
  </si>
  <si>
    <t>USA</t>
  </si>
  <si>
    <t>Mean expenditure 2011-2017</t>
  </si>
  <si>
    <t>Average in billions USD</t>
  </si>
  <si>
    <t>Mean expenditure as percentage of GDP 2010-2017</t>
  </si>
  <si>
    <t>Mean value by country (2010-2015)</t>
  </si>
  <si>
    <t>Mean expenditure p/c 2010-2017</t>
  </si>
  <si>
    <t>Percentual change 2010-2017</t>
  </si>
  <si>
    <t xml:space="preserve">Year </t>
  </si>
  <si>
    <t>Mean expenditure (2010-2017)</t>
  </si>
  <si>
    <t>Mean expenditure by type (2010-2017)</t>
  </si>
  <si>
    <t>Public</t>
  </si>
  <si>
    <t>Mean public p/c expenditure 2010-2017</t>
  </si>
  <si>
    <t>Public p/c expenditure as percentage of total expenditure</t>
  </si>
  <si>
    <t>Private</t>
  </si>
  <si>
    <t>Mean private p/c expenditure 2010-2017</t>
  </si>
  <si>
    <t>Private p/c expenditure as percentage of total expenditure</t>
  </si>
  <si>
    <t>Total = private + public</t>
  </si>
  <si>
    <t>Life expectancy 2018</t>
  </si>
  <si>
    <t>Health expenditure p/c 2017</t>
  </si>
  <si>
    <t>Mean public p/c expenditure as percentage of total expenditure (2010-2017)</t>
  </si>
  <si>
    <t>AR</t>
  </si>
  <si>
    <t>Rest</t>
  </si>
  <si>
    <t>Top private spending</t>
  </si>
  <si>
    <t>Total Expenditure</t>
  </si>
  <si>
    <t>CH</t>
  </si>
  <si>
    <t>Percentage Change of Health expenditure as percentage of GDP (2010-2017)</t>
  </si>
  <si>
    <t>Top public spending</t>
  </si>
  <si>
    <t>min</t>
  </si>
  <si>
    <t>max</t>
  </si>
  <si>
    <t>Percentage Change of Education expenditure as percentage of GDP (2010-2016)</t>
  </si>
  <si>
    <t>Percentage Change of per capita health expenditure (2010-2017)</t>
  </si>
  <si>
    <t>Canada*</t>
  </si>
  <si>
    <t>SA</t>
  </si>
  <si>
    <t>France*</t>
  </si>
  <si>
    <t>Rest of GDP</t>
  </si>
  <si>
    <t>Percentage change 2011-2016</t>
  </si>
  <si>
    <t>Expenditure per person (billion USD)</t>
  </si>
  <si>
    <t>Expenditure per person</t>
  </si>
  <si>
    <t>China*</t>
  </si>
  <si>
    <t>India*</t>
  </si>
  <si>
    <t>Russia*</t>
  </si>
  <si>
    <t>Saudi Arabia*</t>
  </si>
  <si>
    <t>Mean expenditure by type (2010-2015)</t>
  </si>
  <si>
    <t>Japan*</t>
  </si>
  <si>
    <t>China**</t>
  </si>
  <si>
    <t>Turkey*</t>
  </si>
  <si>
    <t>United States*</t>
  </si>
  <si>
    <t>Korea, Rep.*</t>
  </si>
  <si>
    <t>N/A</t>
  </si>
  <si>
    <t>Saudi Arabia***</t>
  </si>
  <si>
    <t>Mean expenditure (2010-2017</t>
  </si>
  <si>
    <t>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</si>
</sst>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4">
    <font>
      <sz val="10.0"/>
      <color rgb="FF000000"/>
      <name val="Arial"/>
    </font>
    <font>
      <b/>
    </font>
    <font>
      <b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rgb="FF000000"/>
      <name val="Calibri"/>
    </font>
    <font/>
    <font>
      <sz val="12.0"/>
      <color rgb="FF0000FF"/>
      <name val="Calibri"/>
    </font>
    <font>
      <color rgb="FF000000"/>
      <name val="Arial"/>
    </font>
    <font>
      <color rgb="FF0000FF"/>
      <name val="Arial"/>
    </font>
    <font>
      <sz val="12.0"/>
      <color rgb="FFFF0000"/>
      <name val="Calibri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2" fillId="3" fontId="2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readingOrder="0" shrinkToFit="0" vertical="bottom" wrapText="1"/>
    </xf>
    <xf borderId="0" fillId="3" fontId="6" numFmtId="4" xfId="0" applyFont="1" applyNumberFormat="1"/>
    <xf borderId="0" fillId="2" fontId="2" numFmtId="0" xfId="0" applyAlignment="1" applyFont="1">
      <alignment shrinkToFit="0" vertical="bottom" wrapText="1"/>
    </xf>
    <xf borderId="0" fillId="0" fontId="7" numFmtId="164" xfId="0" applyAlignment="1" applyFont="1" applyNumberFormat="1">
      <alignment vertical="bottom"/>
    </xf>
    <xf borderId="4" fillId="0" fontId="7" numFmtId="164" xfId="0" applyAlignment="1" applyBorder="1" applyFont="1" applyNumberFormat="1">
      <alignment vertical="bottom"/>
    </xf>
    <xf borderId="0" fillId="0" fontId="6" numFmtId="0" xfId="0" applyFont="1"/>
    <xf borderId="0" fillId="0" fontId="6" numFmtId="165" xfId="0" applyFont="1" applyNumberFormat="1"/>
    <xf borderId="0" fillId="0" fontId="7" numFmtId="0" xfId="0" applyAlignment="1" applyFont="1">
      <alignment vertical="bottom"/>
    </xf>
    <xf borderId="5" fillId="0" fontId="6" numFmtId="165" xfId="0" applyBorder="1" applyFont="1" applyNumberFormat="1"/>
    <xf borderId="0" fillId="0" fontId="7" numFmtId="164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6" numFmtId="2" xfId="0" applyFont="1" applyNumberFormat="1"/>
    <xf borderId="0" fillId="0" fontId="6" numFmtId="3" xfId="0" applyFont="1" applyNumberFormat="1"/>
    <xf borderId="5" fillId="0" fontId="6" numFmtId="2" xfId="0" applyBorder="1" applyFont="1" applyNumberFormat="1"/>
    <xf borderId="0" fillId="3" fontId="6" numFmtId="3" xfId="0" applyFont="1" applyNumberFormat="1"/>
    <xf borderId="0" fillId="0" fontId="6" numFmtId="164" xfId="0" applyFont="1" applyNumberFormat="1"/>
    <xf borderId="0" fillId="0" fontId="4" numFmtId="0" xfId="0" applyAlignment="1" applyFont="1">
      <alignment vertical="bottom"/>
    </xf>
    <xf borderId="0" fillId="0" fontId="6" numFmtId="49" xfId="0" applyAlignment="1" applyFont="1" applyNumberFormat="1">
      <alignment horizontal="right"/>
    </xf>
    <xf borderId="0" fillId="0" fontId="3" numFmtId="0" xfId="0" applyAlignment="1" applyFont="1">
      <alignment horizontal="right" readingOrder="0" shrinkToFit="0" vertical="bottom" wrapText="1"/>
    </xf>
    <xf borderId="0" fillId="3" fontId="8" numFmtId="49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7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shrinkToFit="0" vertical="bottom" wrapText="1"/>
    </xf>
    <xf borderId="0" fillId="0" fontId="6" numFmtId="165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shrinkToFit="0" vertical="bottom" wrapText="1"/>
    </xf>
    <xf borderId="0" fillId="3" fontId="6" numFmtId="49" xfId="0" applyAlignment="1" applyFont="1" applyNumberFormat="1">
      <alignment horizontal="right" readingOrder="0"/>
    </xf>
    <xf borderId="0" fillId="3" fontId="6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shrinkToFit="0" vertical="bottom" wrapText="1"/>
    </xf>
    <xf borderId="4" fillId="0" fontId="7" numFmtId="164" xfId="0" applyAlignment="1" applyBorder="1" applyFont="1" applyNumberFormat="1">
      <alignment readingOrder="0" vertical="bottom"/>
    </xf>
    <xf borderId="0" fillId="0" fontId="8" numFmtId="164" xfId="0" applyFont="1" applyNumberFormat="1"/>
    <xf borderId="6" fillId="0" fontId="7" numFmtId="164" xfId="0" applyAlignment="1" applyBorder="1" applyFont="1" applyNumberFormat="1">
      <alignment readingOrder="0" vertical="bottom"/>
    </xf>
    <xf borderId="7" fillId="0" fontId="6" numFmtId="165" xfId="0" applyBorder="1" applyFont="1" applyNumberFormat="1"/>
    <xf borderId="8" fillId="0" fontId="6" numFmtId="165" xfId="0" applyBorder="1" applyFont="1" applyNumberFormat="1"/>
    <xf borderId="7" fillId="0" fontId="6" numFmtId="2" xfId="0" applyBorder="1" applyFont="1" applyNumberFormat="1"/>
    <xf borderId="8" fillId="0" fontId="6" numFmtId="2" xfId="0" applyBorder="1" applyFont="1" applyNumberFormat="1"/>
    <xf borderId="0" fillId="0" fontId="5" numFmtId="1" xfId="0" applyAlignment="1" applyFont="1" applyNumberFormat="1">
      <alignment horizontal="right" readingOrder="0" shrinkToFit="0" vertical="bottom" wrapText="1"/>
    </xf>
    <xf borderId="0" fillId="3" fontId="6" numFmtId="164" xfId="0" applyFont="1" applyNumberFormat="1"/>
    <xf borderId="0" fillId="0" fontId="7" numFmtId="164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shrinkToFit="0" vertical="bottom" wrapText="1"/>
    </xf>
    <xf borderId="0" fillId="3" fontId="6" numFmtId="1" xfId="0" applyFont="1" applyNumberFormat="1"/>
    <xf borderId="0" fillId="0" fontId="5" numFmtId="1" xfId="0" applyAlignment="1" applyFont="1" applyNumberFormat="1">
      <alignment horizontal="right" shrinkToFit="0" vertical="bottom" wrapText="1"/>
    </xf>
    <xf borderId="0" fillId="0" fontId="7" numFmtId="3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1" xfId="0" applyAlignment="1" applyFont="1" applyNumberFormat="1">
      <alignment horizontal="right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vertical="bottom"/>
    </xf>
    <xf borderId="0" fillId="0" fontId="9" numFmtId="164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vertical="bottom"/>
    </xf>
    <xf borderId="0" fillId="4" fontId="2" numFmtId="0" xfId="0" applyAlignment="1" applyFont="1">
      <alignment readingOrder="0" shrinkToFit="0" wrapText="1"/>
    </xf>
    <xf borderId="0" fillId="0" fontId="8" numFmtId="49" xfId="0" applyAlignment="1" applyFont="1" applyNumberFormat="1">
      <alignment horizontal="right" readingOrder="0"/>
    </xf>
    <xf borderId="0" fillId="0" fontId="7" numFmtId="0" xfId="0" applyAlignment="1" applyFon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164" xfId="0" applyAlignment="1" applyFont="1" applyNumberFormat="1">
      <alignment horizontal="right" readingOrder="0" shrinkToFit="0" vertical="bottom" wrapText="0"/>
    </xf>
    <xf borderId="0" fillId="3" fontId="11" numFmtId="0" xfId="0" applyFont="1"/>
    <xf borderId="0" fillId="0" fontId="10" numFmtId="49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7" numFmtId="3" xfId="0" applyAlignment="1" applyFont="1" applyNumberFormat="1">
      <alignment horizontal="right" readingOrder="0" shrinkToFit="0" vertical="bottom" wrapText="0"/>
    </xf>
    <xf borderId="0" fillId="3" fontId="6" numFmtId="3" xfId="0" applyAlignment="1" applyFont="1" applyNumberFormat="1">
      <alignment horizontal="right" vertical="bottom"/>
    </xf>
    <xf borderId="0" fillId="3" fontId="6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3" fontId="6" numFmtId="165" xfId="0" applyFont="1" applyNumberFormat="1"/>
    <xf borderId="0" fillId="0" fontId="2" numFmtId="0" xfId="0" applyAlignment="1" applyFont="1">
      <alignment horizontal="right" shrinkToFit="0" vertical="bottom" wrapText="1"/>
    </xf>
    <xf borderId="0" fillId="0" fontId="9" numFmtId="2" xfId="0" applyAlignment="1" applyFont="1" applyNumberFormat="1">
      <alignment horizontal="right" readingOrder="0" vertical="bottom"/>
    </xf>
    <xf borderId="0" fillId="3" fontId="6" numFmtId="165" xfId="0" applyAlignment="1" applyFont="1" applyNumberFormat="1">
      <alignment horizontal="right" readingOrder="0" vertical="bottom"/>
    </xf>
    <xf borderId="9" fillId="0" fontId="7" numFmtId="0" xfId="0" applyAlignment="1" applyBorder="1" applyFont="1">
      <alignment shrinkToFit="0" vertical="bottom" wrapText="0"/>
    </xf>
    <xf borderId="0" fillId="3" fontId="11" numFmtId="165" xfId="0" applyFont="1" applyNumberFormat="1"/>
    <xf borderId="0" fillId="0" fontId="7" numFmtId="3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vertical="bottom"/>
    </xf>
    <xf borderId="0" fillId="0" fontId="6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3" fontId="6" numFmtId="165" xfId="0" applyAlignment="1" applyFont="1" applyNumberFormat="1">
      <alignment readingOrder="0"/>
    </xf>
    <xf borderId="0" fillId="3" fontId="6" numFmtId="165" xfId="0" applyAlignment="1" applyFont="1" applyNumberFormat="1">
      <alignment horizontal="right" vertical="bottom"/>
    </xf>
    <xf borderId="9" fillId="0" fontId="7" numFmtId="0" xfId="0" applyAlignment="1" applyBorder="1" applyFont="1">
      <alignment readingOrder="0" shrinkToFit="0" vertical="bottom" wrapText="0"/>
    </xf>
    <xf borderId="0" fillId="0" fontId="6" numFmtId="164" xfId="0" applyAlignment="1" applyFont="1" applyNumberFormat="1">
      <alignment readingOrder="0"/>
    </xf>
    <xf borderId="0" fillId="0" fontId="9" numFmtId="2" xfId="0" applyAlignment="1" applyFont="1" applyNumberFormat="1">
      <alignment horizontal="right" vertical="bottom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29"/>
    <col customWidth="1" min="9" max="9" width="14.43"/>
    <col customWidth="1" min="10" max="10" width="4.86"/>
    <col customWidth="1" min="11" max="11" width="14.43"/>
    <col customWidth="1" min="16" max="16" width="3.0"/>
    <col customWidth="1" min="17" max="17" width="23.29"/>
    <col customWidth="1" min="18" max="18" width="15.71"/>
    <col customWidth="1" min="19" max="19" width="4.14"/>
    <col customWidth="1" min="20" max="20" width="16.71"/>
    <col customWidth="1" min="23" max="23" width="4.29"/>
  </cols>
  <sheetData>
    <row r="1" ht="63.0" customHeight="1">
      <c r="A1" s="2" t="s">
        <v>2</v>
      </c>
      <c r="B1" s="3" t="s">
        <v>3</v>
      </c>
      <c r="C1" s="3" t="s">
        <v>4</v>
      </c>
      <c r="D1" s="4" t="s">
        <v>5</v>
      </c>
      <c r="E1" s="2" t="s">
        <v>6</v>
      </c>
      <c r="F1" s="5" t="s">
        <v>7</v>
      </c>
      <c r="G1" s="6" t="s">
        <v>8</v>
      </c>
      <c r="H1" s="6" t="s">
        <v>4</v>
      </c>
      <c r="I1" s="7" t="s">
        <v>5</v>
      </c>
      <c r="J1" s="6"/>
      <c r="K1" s="2" t="s">
        <v>9</v>
      </c>
      <c r="L1" s="8" t="s">
        <v>10</v>
      </c>
      <c r="M1" s="8" t="s">
        <v>8</v>
      </c>
      <c r="N1" s="8" t="s">
        <v>11</v>
      </c>
      <c r="O1" s="8" t="s">
        <v>5</v>
      </c>
      <c r="P1" s="8"/>
      <c r="Q1" s="2" t="s">
        <v>12</v>
      </c>
      <c r="R1" s="12" t="s">
        <v>13</v>
      </c>
      <c r="S1" s="17"/>
      <c r="T1" s="12" t="s">
        <v>1</v>
      </c>
      <c r="U1" s="20" t="s">
        <v>4</v>
      </c>
      <c r="V1" s="20" t="s">
        <v>5</v>
      </c>
      <c r="W1" s="10"/>
      <c r="X1" s="12" t="s">
        <v>1</v>
      </c>
      <c r="Y1" s="20" t="s">
        <v>4</v>
      </c>
      <c r="Z1" s="20" t="s">
        <v>5</v>
      </c>
      <c r="AA1" s="10"/>
    </row>
    <row r="2">
      <c r="A2" s="22" t="s">
        <v>26</v>
      </c>
      <c r="B2" s="24">
        <v>46.22875</v>
      </c>
      <c r="C2" s="24">
        <v>29.646673464846035</v>
      </c>
      <c r="D2" s="26">
        <v>4.70747767871125</v>
      </c>
      <c r="E2" s="21">
        <f t="shared" ref="E2:E20" si="1">C2-D2</f>
        <v>24.93919579</v>
      </c>
      <c r="F2" s="22" t="s">
        <v>26</v>
      </c>
      <c r="G2" s="29">
        <v>8.44375</v>
      </c>
      <c r="H2" s="29">
        <v>5.406249999999999</v>
      </c>
      <c r="I2" s="31">
        <v>0.8237500000000001</v>
      </c>
      <c r="J2" s="29"/>
      <c r="K2" s="22" t="s">
        <v>26</v>
      </c>
      <c r="L2" s="30">
        <v>12862.9640125</v>
      </c>
      <c r="M2" s="30">
        <v>1126.6924999999999</v>
      </c>
      <c r="N2" s="30">
        <v>697.1619757170561</v>
      </c>
      <c r="O2" s="30">
        <v>110.71375000000002</v>
      </c>
      <c r="P2" s="35"/>
      <c r="Q2" s="37" t="s">
        <v>29</v>
      </c>
      <c r="R2" s="22" t="s">
        <v>26</v>
      </c>
      <c r="S2" s="39"/>
      <c r="T2" s="39" t="s">
        <v>32</v>
      </c>
      <c r="U2" s="41">
        <v>1370.7216039106477</v>
      </c>
      <c r="V2" s="41">
        <v>310.7325747628625</v>
      </c>
      <c r="X2" s="39" t="s">
        <v>35</v>
      </c>
      <c r="Y2" s="41">
        <v>719.0803156072658</v>
      </c>
      <c r="Z2" s="41">
        <v>255.95009025027497</v>
      </c>
    </row>
    <row r="3">
      <c r="A3" s="22" t="s">
        <v>30</v>
      </c>
      <c r="B3" s="24">
        <v>122.534875</v>
      </c>
      <c r="C3" s="24">
        <v>71.38710181240754</v>
      </c>
      <c r="D3" s="26">
        <v>25.595009025027498</v>
      </c>
      <c r="E3" s="21">
        <f t="shared" si="1"/>
        <v>45.79209279</v>
      </c>
      <c r="F3" s="22" t="s">
        <v>30</v>
      </c>
      <c r="G3" s="29">
        <v>8.896249999999998</v>
      </c>
      <c r="H3" s="29">
        <v>5.21875</v>
      </c>
      <c r="I3" s="31">
        <v>1.8499999999999999</v>
      </c>
      <c r="J3" s="29"/>
      <c r="K3" s="22" t="s">
        <v>30</v>
      </c>
      <c r="L3" s="30">
        <v>59250.791237499994</v>
      </c>
      <c r="M3" s="30">
        <v>5446.514999999999</v>
      </c>
      <c r="N3" s="30">
        <v>3115.15551680826</v>
      </c>
      <c r="O3" s="30">
        <v>1099.39125</v>
      </c>
      <c r="P3" s="35"/>
      <c r="Q3" s="43" t="s">
        <v>37</v>
      </c>
      <c r="R3" s="22" t="s">
        <v>30</v>
      </c>
      <c r="S3" s="39"/>
      <c r="T3" s="39" t="s">
        <v>38</v>
      </c>
      <c r="U3" s="41">
        <v>669.8485708917909</v>
      </c>
      <c r="V3" s="41">
        <v>517.189200395475</v>
      </c>
      <c r="X3" s="39" t="s">
        <v>39</v>
      </c>
      <c r="Y3" s="41">
        <v>784.4526535964864</v>
      </c>
      <c r="Z3" s="41">
        <v>193.243446476025</v>
      </c>
    </row>
    <row r="4">
      <c r="A4" s="22" t="s">
        <v>31</v>
      </c>
      <c r="B4" s="24">
        <v>186.7475</v>
      </c>
      <c r="C4" s="24">
        <v>134.07554987761856</v>
      </c>
      <c r="D4" s="26">
        <v>31.07325747628625</v>
      </c>
      <c r="E4" s="21">
        <f t="shared" si="1"/>
        <v>103.0022924</v>
      </c>
      <c r="F4" s="22" t="s">
        <v>31</v>
      </c>
      <c r="G4" s="29">
        <v>8.42625</v>
      </c>
      <c r="H4" s="29">
        <v>5.9428125000000005</v>
      </c>
      <c r="I4" s="31">
        <v>1.3912499999999999</v>
      </c>
      <c r="J4" s="29"/>
      <c r="K4" s="22" t="s">
        <v>31</v>
      </c>
      <c r="L4" s="30">
        <v>11095.53459</v>
      </c>
      <c r="M4" s="30">
        <v>919.14</v>
      </c>
      <c r="N4" s="30">
        <v>685.3143231684758</v>
      </c>
      <c r="O4" s="30">
        <v>154.33625</v>
      </c>
      <c r="P4" s="35"/>
      <c r="Q4" s="43" t="s">
        <v>41</v>
      </c>
      <c r="R4" s="22" t="s">
        <v>31</v>
      </c>
      <c r="S4" s="39"/>
      <c r="T4" s="39" t="s">
        <v>13</v>
      </c>
      <c r="U4" s="41">
        <v>286.3173707329723</v>
      </c>
      <c r="V4" s="41">
        <v>69.4355275720625</v>
      </c>
      <c r="X4" s="39" t="s">
        <v>42</v>
      </c>
      <c r="Y4" s="41">
        <v>1748.4666357912295</v>
      </c>
      <c r="Z4" s="41">
        <v>449.5921834799875</v>
      </c>
    </row>
    <row r="5">
      <c r="A5" s="22" t="s">
        <v>34</v>
      </c>
      <c r="B5" s="24">
        <v>177.1425</v>
      </c>
      <c r="C5" s="24">
        <v>76.85156045323625</v>
      </c>
      <c r="D5" s="26">
        <v>19.3243446476025</v>
      </c>
      <c r="E5" s="21">
        <f t="shared" si="1"/>
        <v>57.52721581</v>
      </c>
      <c r="F5" s="22" t="s">
        <v>34</v>
      </c>
      <c r="G5" s="29">
        <v>10.436250000000001</v>
      </c>
      <c r="H5" s="29">
        <v>4.483125</v>
      </c>
      <c r="I5" s="31">
        <v>1.13875</v>
      </c>
      <c r="J5" s="29"/>
      <c r="K5" s="22" t="s">
        <v>34</v>
      </c>
      <c r="L5" s="30">
        <v>48284.4681625</v>
      </c>
      <c r="M5" s="30">
        <v>5006.6775</v>
      </c>
      <c r="N5" s="30">
        <v>2251.0114181409813</v>
      </c>
      <c r="O5" s="30">
        <v>548.8399999999999</v>
      </c>
      <c r="P5" s="35"/>
      <c r="Q5" s="43" t="s">
        <v>37</v>
      </c>
      <c r="R5" s="22" t="s">
        <v>34</v>
      </c>
      <c r="S5" s="39"/>
      <c r="T5" s="39" t="s">
        <v>44</v>
      </c>
      <c r="U5" s="41">
        <v>599.2409975069446</v>
      </c>
      <c r="V5" s="41">
        <v>69.23635860802499</v>
      </c>
      <c r="X5" s="39" t="s">
        <v>45</v>
      </c>
      <c r="Y5" s="41">
        <v>1252.038452676154</v>
      </c>
      <c r="Z5" s="41">
        <v>606.9581777876125</v>
      </c>
    </row>
    <row r="6">
      <c r="A6" s="22" t="s">
        <v>36</v>
      </c>
      <c r="B6" s="24">
        <v>454.86375</v>
      </c>
      <c r="C6" s="24">
        <v>489.344216253</v>
      </c>
      <c r="D6" s="26">
        <v>181.20948571814876</v>
      </c>
      <c r="E6" s="21">
        <f t="shared" si="1"/>
        <v>308.1347305</v>
      </c>
      <c r="F6" s="22" t="s">
        <v>36</v>
      </c>
      <c r="G6" s="29">
        <v>4.6987499999999995</v>
      </c>
      <c r="H6" s="29">
        <v>5.1499999999999995</v>
      </c>
      <c r="I6" s="31">
        <v>1.88625</v>
      </c>
      <c r="J6" s="29"/>
      <c r="K6" s="22" t="s">
        <v>36</v>
      </c>
      <c r="L6" s="30">
        <v>7007.342125</v>
      </c>
      <c r="M6" s="30">
        <v>328.88624999999996</v>
      </c>
      <c r="N6" s="30">
        <v>348.8</v>
      </c>
      <c r="O6" s="30">
        <v>132.81374999999997</v>
      </c>
      <c r="P6" s="35"/>
      <c r="Q6" s="43" t="s">
        <v>41</v>
      </c>
      <c r="R6" s="22" t="s">
        <v>36</v>
      </c>
      <c r="S6" s="39"/>
      <c r="T6" s="39" t="s">
        <v>46</v>
      </c>
      <c r="U6" s="41">
        <v>705.8913119148867</v>
      </c>
      <c r="V6" s="41">
        <v>732.0848428075125</v>
      </c>
      <c r="X6" s="39" t="s">
        <v>48</v>
      </c>
      <c r="Y6" s="41">
        <v>852.5453262340527</v>
      </c>
      <c r="Z6" s="41">
        <v>283.6885990592125</v>
      </c>
    </row>
    <row r="7">
      <c r="A7" s="22" t="s">
        <v>40</v>
      </c>
      <c r="B7" s="24">
        <v>394.85875</v>
      </c>
      <c r="C7" s="24">
        <v>173.4938541857706</v>
      </c>
      <c r="D7" s="26">
        <v>44.95921834799875</v>
      </c>
      <c r="E7" s="21">
        <f t="shared" si="1"/>
        <v>128.5346358</v>
      </c>
      <c r="F7" s="22" t="s">
        <v>40</v>
      </c>
      <c r="G7" s="29">
        <v>10.983749999999999</v>
      </c>
      <c r="H7" s="29">
        <v>4.864375</v>
      </c>
      <c r="I7" s="31">
        <v>1.2425</v>
      </c>
      <c r="J7" s="29"/>
      <c r="K7" s="22" t="s">
        <v>40</v>
      </c>
      <c r="L7" s="30">
        <v>44219.917475</v>
      </c>
      <c r="M7" s="30">
        <v>4892.973749999999</v>
      </c>
      <c r="N7" s="30">
        <v>2155.161301066385</v>
      </c>
      <c r="O7" s="30">
        <v>552.9125</v>
      </c>
      <c r="P7" s="35"/>
      <c r="Q7" s="43" t="s">
        <v>41</v>
      </c>
      <c r="R7" s="22" t="s">
        <v>40</v>
      </c>
      <c r="S7" s="39"/>
      <c r="T7" s="39" t="s">
        <v>51</v>
      </c>
      <c r="U7" s="41">
        <v>215.87835211103814</v>
      </c>
      <c r="V7" s="41">
        <v>39.4751880521625</v>
      </c>
      <c r="X7" s="39" t="s">
        <v>52</v>
      </c>
      <c r="Y7" s="41">
        <v>1824.151411825782</v>
      </c>
      <c r="Z7" s="41">
        <v>506.62349299748746</v>
      </c>
    </row>
    <row r="8">
      <c r="A8" s="22" t="s">
        <v>43</v>
      </c>
      <c r="B8" s="24">
        <v>303.5525</v>
      </c>
      <c r="C8" s="24">
        <v>123.44540794945428</v>
      </c>
      <c r="D8" s="26">
        <v>60.69581777876125</v>
      </c>
      <c r="E8" s="21">
        <f t="shared" si="1"/>
        <v>62.74959017</v>
      </c>
      <c r="F8" s="22" t="s">
        <v>43</v>
      </c>
      <c r="G8" s="29">
        <v>11.3775</v>
      </c>
      <c r="H8" s="29">
        <v>4.5975</v>
      </c>
      <c r="I8" s="31">
        <v>2.2800000000000002</v>
      </c>
      <c r="J8" s="29"/>
      <c r="K8" s="22" t="s">
        <v>43</v>
      </c>
      <c r="L8" s="30">
        <v>40408.029225</v>
      </c>
      <c r="M8" s="30">
        <v>4613.514999999999</v>
      </c>
      <c r="N8" s="30">
        <v>1902.9153567633912</v>
      </c>
      <c r="O8" s="30">
        <v>919.1212499999999</v>
      </c>
      <c r="P8" s="35"/>
      <c r="Q8" s="43" t="s">
        <v>37</v>
      </c>
      <c r="R8" s="22" t="s">
        <v>43</v>
      </c>
      <c r="S8" s="39"/>
      <c r="T8" s="39" t="s">
        <v>55</v>
      </c>
      <c r="U8" s="41">
        <v>331.357877817299</v>
      </c>
      <c r="V8" s="41">
        <v>176.4951877042625</v>
      </c>
      <c r="X8" s="39" t="s">
        <v>56</v>
      </c>
      <c r="Y8" s="41">
        <v>1553.9049154542254</v>
      </c>
      <c r="Z8" s="41">
        <v>551.6349896963749</v>
      </c>
    </row>
    <row r="9">
      <c r="A9" s="22" t="s">
        <v>47</v>
      </c>
      <c r="B9" s="24">
        <v>71.011875</v>
      </c>
      <c r="C9" s="24">
        <v>66.98485708917909</v>
      </c>
      <c r="D9" s="26">
        <v>51.7189200395475</v>
      </c>
      <c r="E9" s="21">
        <f t="shared" si="1"/>
        <v>15.26593705</v>
      </c>
      <c r="F9" s="22" t="s">
        <v>47</v>
      </c>
      <c r="G9" s="29">
        <v>3.4825</v>
      </c>
      <c r="H9" s="29">
        <v>3.7225</v>
      </c>
      <c r="I9" s="31">
        <v>2.5374999999999996</v>
      </c>
      <c r="J9" s="29"/>
      <c r="K9" s="22" t="s">
        <v>47</v>
      </c>
      <c r="L9" s="30">
        <v>1574.8970425</v>
      </c>
      <c r="M9" s="30">
        <v>55.658750000000005</v>
      </c>
      <c r="N9" s="30">
        <v>53.20914813716127</v>
      </c>
      <c r="O9" s="30">
        <v>40.09875</v>
      </c>
      <c r="P9" s="35"/>
      <c r="Q9" s="37" t="s">
        <v>29</v>
      </c>
      <c r="R9" s="22" t="s">
        <v>47</v>
      </c>
      <c r="S9" s="39"/>
      <c r="T9" s="39" t="s">
        <v>58</v>
      </c>
      <c r="U9" s="41">
        <v>557.9404160681445</v>
      </c>
      <c r="V9" s="41">
        <v>344.51116781574996</v>
      </c>
      <c r="X9" s="39" t="s">
        <v>59</v>
      </c>
      <c r="Y9" s="41">
        <v>7143.274117916332</v>
      </c>
      <c r="Z9" s="41">
        <v>6432.41251125</v>
      </c>
    </row>
    <row r="10">
      <c r="A10" s="22" t="s">
        <v>50</v>
      </c>
      <c r="B10" s="24">
        <v>26.9405</v>
      </c>
      <c r="C10" s="24">
        <v>29.036812943040683</v>
      </c>
      <c r="D10" s="26">
        <v>6.94355275720625</v>
      </c>
      <c r="E10" s="21">
        <f t="shared" si="1"/>
        <v>22.09326019</v>
      </c>
      <c r="F10" s="22" t="s">
        <v>50</v>
      </c>
      <c r="G10" s="29">
        <v>3.0025000000000004</v>
      </c>
      <c r="H10" s="29">
        <v>3.3228125</v>
      </c>
      <c r="I10" s="31">
        <v>0.7699999999999999</v>
      </c>
      <c r="J10" s="29"/>
      <c r="K10" s="22" t="s">
        <v>50</v>
      </c>
      <c r="L10" s="30">
        <v>3538.3433475</v>
      </c>
      <c r="M10" s="30">
        <v>106.17624999999998</v>
      </c>
      <c r="N10" s="30">
        <v>114.30689434743914</v>
      </c>
      <c r="O10" s="30">
        <v>27.31875</v>
      </c>
      <c r="P10" s="35"/>
      <c r="Q10" s="37" t="s">
        <v>29</v>
      </c>
      <c r="R10" s="22" t="s">
        <v>50</v>
      </c>
    </row>
    <row r="11">
      <c r="A11" s="22" t="s">
        <v>54</v>
      </c>
      <c r="B11" s="24">
        <v>183.915</v>
      </c>
      <c r="C11" s="24">
        <v>83.76892844687698</v>
      </c>
      <c r="D11" s="26">
        <v>28.368859905921248</v>
      </c>
      <c r="E11" s="21">
        <f t="shared" si="1"/>
        <v>55.40006854</v>
      </c>
      <c r="F11" s="22" t="s">
        <v>54</v>
      </c>
      <c r="G11" s="29">
        <v>8.92625</v>
      </c>
      <c r="H11" s="29">
        <v>4.084374999999999</v>
      </c>
      <c r="I11" s="31">
        <v>1.3824999999999998</v>
      </c>
      <c r="J11" s="29"/>
      <c r="K11" s="22" t="s">
        <v>54</v>
      </c>
      <c r="L11" s="30">
        <v>34276.8364875</v>
      </c>
      <c r="M11" s="30">
        <v>3049.8262500000005</v>
      </c>
      <c r="N11" s="30">
        <v>1420.0692571777029</v>
      </c>
      <c r="O11" s="30">
        <v>472.26875</v>
      </c>
      <c r="P11" s="35"/>
      <c r="Q11" s="43" t="s">
        <v>37</v>
      </c>
      <c r="R11" s="22" t="s">
        <v>54</v>
      </c>
    </row>
    <row r="12">
      <c r="A12" s="22" t="s">
        <v>57</v>
      </c>
      <c r="B12" s="24">
        <v>558.6825</v>
      </c>
      <c r="C12" s="24">
        <v>178.62625562499053</v>
      </c>
      <c r="D12" s="26">
        <v>50.66234929974875</v>
      </c>
      <c r="E12" s="21">
        <f t="shared" si="1"/>
        <v>127.9639063</v>
      </c>
      <c r="F12" s="22" t="s">
        <v>57</v>
      </c>
      <c r="G12" s="29">
        <v>10.60625</v>
      </c>
      <c r="H12" s="29">
        <v>3.3912500000000003</v>
      </c>
      <c r="I12" s="31">
        <v>0.95875</v>
      </c>
      <c r="J12" s="29"/>
      <c r="K12" s="22" t="s">
        <v>57</v>
      </c>
      <c r="L12" s="30">
        <v>41436.723762500005</v>
      </c>
      <c r="M12" s="30">
        <v>4359.06625</v>
      </c>
      <c r="N12" s="30">
        <v>1430.3863507829033</v>
      </c>
      <c r="O12" s="30">
        <v>397.54749999999996</v>
      </c>
      <c r="P12" s="35"/>
      <c r="Q12" s="43" t="s">
        <v>41</v>
      </c>
      <c r="R12" s="22" t="s">
        <v>57</v>
      </c>
    </row>
    <row r="13">
      <c r="A13" s="22" t="s">
        <v>60</v>
      </c>
      <c r="B13" s="24">
        <v>67.83325</v>
      </c>
      <c r="C13" s="24">
        <v>59.57500314039865</v>
      </c>
      <c r="D13" s="26">
        <v>6.923635860802499</v>
      </c>
      <c r="E13" s="21">
        <f t="shared" si="1"/>
        <v>52.65136728</v>
      </c>
      <c r="F13" s="22" t="s">
        <v>60</v>
      </c>
      <c r="G13" s="29">
        <v>5.75375</v>
      </c>
      <c r="H13" s="29">
        <v>5.069375000000001</v>
      </c>
      <c r="I13" s="31">
        <v>0.585</v>
      </c>
      <c r="J13" s="29"/>
      <c r="K13" s="22" t="s">
        <v>60</v>
      </c>
      <c r="L13" s="30">
        <v>9873.529111250002</v>
      </c>
      <c r="M13" s="30">
        <v>550.8299999999999</v>
      </c>
      <c r="N13" s="30">
        <v>504.74308558879295</v>
      </c>
      <c r="O13" s="30">
        <v>57.964999999999996</v>
      </c>
      <c r="P13" s="35"/>
      <c r="Q13" s="43" t="s">
        <v>37</v>
      </c>
      <c r="R13" s="22" t="s">
        <v>60</v>
      </c>
    </row>
    <row r="14">
      <c r="A14" s="46" t="s">
        <v>61</v>
      </c>
      <c r="B14" s="24">
        <v>91.446125</v>
      </c>
      <c r="C14" s="24">
        <v>67.17423745201077</v>
      </c>
      <c r="D14" s="26">
        <v>73.20848428075125</v>
      </c>
      <c r="E14" s="21">
        <f t="shared" si="1"/>
        <v>-6.034246829</v>
      </c>
      <c r="F14" s="46" t="s">
        <v>61</v>
      </c>
      <c r="G14" s="29">
        <v>5.11375</v>
      </c>
      <c r="H14" s="29">
        <v>3.8191666666666664</v>
      </c>
      <c r="I14" s="31">
        <v>4.1475</v>
      </c>
      <c r="J14" s="29"/>
      <c r="K14" s="46" t="s">
        <v>61</v>
      </c>
      <c r="L14" s="30">
        <v>12422.29412</v>
      </c>
      <c r="M14" s="30">
        <v>640.3125</v>
      </c>
      <c r="N14" s="30">
        <v>491.20013243261735</v>
      </c>
      <c r="O14" s="30">
        <v>509.6162499999999</v>
      </c>
      <c r="P14" s="35"/>
      <c r="Q14" s="43" t="s">
        <v>66</v>
      </c>
      <c r="R14" s="46" t="s">
        <v>61</v>
      </c>
    </row>
    <row r="15">
      <c r="A15" s="22" t="s">
        <v>62</v>
      </c>
      <c r="B15" s="24">
        <v>32.443375</v>
      </c>
      <c r="C15" s="24">
        <v>39.950470652875</v>
      </c>
      <c r="D15" s="26">
        <v>64.9143</v>
      </c>
      <c r="E15" s="21">
        <f t="shared" si="1"/>
        <v>-24.96382935</v>
      </c>
      <c r="F15" s="22"/>
      <c r="G15" s="29"/>
      <c r="H15" s="29"/>
      <c r="I15" s="31"/>
      <c r="J15" s="29"/>
      <c r="K15" s="22" t="s">
        <v>62</v>
      </c>
      <c r="L15" s="30">
        <v>22358.9160625</v>
      </c>
      <c r="M15" s="30">
        <v>1062.92125</v>
      </c>
      <c r="N15" s="30">
        <v>0.0</v>
      </c>
      <c r="O15" s="30">
        <v>2123.1674999999996</v>
      </c>
      <c r="P15" s="35"/>
      <c r="Q15" s="43" t="s">
        <v>66</v>
      </c>
      <c r="R15" s="46" t="s">
        <v>67</v>
      </c>
    </row>
    <row r="16">
      <c r="A16" s="22" t="s">
        <v>63</v>
      </c>
      <c r="B16" s="24">
        <v>28.04125</v>
      </c>
      <c r="C16" s="24">
        <v>21.587835211103812</v>
      </c>
      <c r="D16" s="26">
        <v>3.9475188052162498</v>
      </c>
      <c r="E16" s="21">
        <f t="shared" si="1"/>
        <v>17.64031641</v>
      </c>
      <c r="F16" s="22" t="s">
        <v>63</v>
      </c>
      <c r="G16" s="29">
        <v>7.84125</v>
      </c>
      <c r="H16" s="29">
        <v>6.015</v>
      </c>
      <c r="I16" s="31">
        <v>1.1</v>
      </c>
      <c r="J16" s="29"/>
      <c r="K16" s="22" t="s">
        <v>63</v>
      </c>
      <c r="L16" s="30">
        <v>6655.396815</v>
      </c>
      <c r="M16" s="30">
        <v>518.91875</v>
      </c>
      <c r="N16" s="30">
        <v>400.47634799871855</v>
      </c>
      <c r="O16" s="30">
        <v>73.29750000000001</v>
      </c>
      <c r="P16" s="35"/>
      <c r="Q16" s="37" t="s">
        <v>29</v>
      </c>
      <c r="R16" s="46" t="s">
        <v>68</v>
      </c>
    </row>
    <row r="17">
      <c r="A17" s="22" t="s">
        <v>64</v>
      </c>
      <c r="B17" s="24">
        <v>38.555875</v>
      </c>
      <c r="C17" s="24">
        <v>33.305925063674174</v>
      </c>
      <c r="D17" s="26">
        <v>17.64951877042625</v>
      </c>
      <c r="E17" s="21">
        <f t="shared" si="1"/>
        <v>15.65640629</v>
      </c>
      <c r="F17" s="22" t="s">
        <v>64</v>
      </c>
      <c r="G17" s="29">
        <v>4.455</v>
      </c>
      <c r="H17" s="29">
        <v>3.7993750000000004</v>
      </c>
      <c r="I17" s="31">
        <v>2.0375</v>
      </c>
      <c r="J17" s="29"/>
      <c r="K17" s="22" t="s">
        <v>64</v>
      </c>
      <c r="L17" s="30">
        <v>11326.676525</v>
      </c>
      <c r="M17" s="30">
        <v>505.41625000000005</v>
      </c>
      <c r="N17" s="30">
        <v>439.2838542976185</v>
      </c>
      <c r="O17" s="30">
        <v>230.72250000000003</v>
      </c>
      <c r="P17" s="35"/>
      <c r="Q17" s="37" t="s">
        <v>29</v>
      </c>
      <c r="R17" s="22" t="s">
        <v>64</v>
      </c>
    </row>
    <row r="18">
      <c r="A18" s="46" t="s">
        <v>56</v>
      </c>
      <c r="B18" s="24">
        <v>253.55625</v>
      </c>
      <c r="C18" s="24">
        <v>155.47981156600164</v>
      </c>
      <c r="D18" s="26">
        <v>55.16349896963749</v>
      </c>
      <c r="E18" s="21">
        <f t="shared" si="1"/>
        <v>100.3163126</v>
      </c>
      <c r="F18" s="46" t="s">
        <v>56</v>
      </c>
      <c r="G18" s="29">
        <v>9.206249999999999</v>
      </c>
      <c r="H18" s="29">
        <v>5.623125</v>
      </c>
      <c r="I18" s="31">
        <v>2.03875</v>
      </c>
      <c r="J18" s="29"/>
      <c r="K18" s="46" t="s">
        <v>56</v>
      </c>
      <c r="L18" s="30">
        <v>42650.96339999999</v>
      </c>
      <c r="M18" s="30">
        <v>3905.41</v>
      </c>
      <c r="N18" s="30">
        <v>2421.057023791479</v>
      </c>
      <c r="O18" s="30">
        <v>857.83875</v>
      </c>
      <c r="P18" s="35"/>
      <c r="Q18" s="43" t="s">
        <v>41</v>
      </c>
      <c r="R18" s="46" t="s">
        <v>56</v>
      </c>
    </row>
    <row r="19">
      <c r="A19" s="22" t="s">
        <v>28</v>
      </c>
      <c r="B19" s="24">
        <v>2863.4625</v>
      </c>
      <c r="C19" s="24">
        <v>720.5896228773062</v>
      </c>
      <c r="D19" s="26">
        <v>643.241251125</v>
      </c>
      <c r="E19" s="21">
        <f t="shared" si="1"/>
        <v>77.34837175</v>
      </c>
      <c r="F19" s="46" t="s">
        <v>59</v>
      </c>
      <c r="G19" s="29">
        <v>16.6425</v>
      </c>
      <c r="H19" s="29">
        <v>4.278125</v>
      </c>
      <c r="I19" s="31">
        <v>3.79375</v>
      </c>
      <c r="J19" s="29"/>
      <c r="K19" s="46" t="s">
        <v>59</v>
      </c>
      <c r="L19" s="30">
        <v>54104.761775</v>
      </c>
      <c r="M19" s="30">
        <v>9001.17375</v>
      </c>
      <c r="N19" s="30">
        <v>2267.928348890537</v>
      </c>
      <c r="O19" s="30">
        <v>2030.54375</v>
      </c>
      <c r="P19" s="35"/>
      <c r="Q19" s="43" t="s">
        <v>37</v>
      </c>
      <c r="R19" s="46" t="s">
        <v>59</v>
      </c>
    </row>
    <row r="20">
      <c r="A20" s="48" t="s">
        <v>69</v>
      </c>
      <c r="B20" s="49">
        <v>90.265875</v>
      </c>
      <c r="C20" s="49">
        <v>56.44776548069084</v>
      </c>
      <c r="D20" s="50">
        <v>34.451116781574996</v>
      </c>
      <c r="E20" s="21">
        <f t="shared" si="1"/>
        <v>21.9966487</v>
      </c>
      <c r="F20" s="48" t="s">
        <v>69</v>
      </c>
      <c r="G20" s="51">
        <v>6.79125</v>
      </c>
      <c r="H20" s="51">
        <v>4.324999999999999</v>
      </c>
      <c r="I20" s="52">
        <v>2.60875</v>
      </c>
      <c r="J20" s="29"/>
      <c r="K20" s="48" t="s">
        <v>69</v>
      </c>
      <c r="L20" s="30">
        <v>26094.8131375</v>
      </c>
      <c r="M20" s="30">
        <v>1792.92375</v>
      </c>
      <c r="N20" s="30">
        <v>1105.0700510752786</v>
      </c>
      <c r="O20" s="30">
        <v>680.7175000000001</v>
      </c>
      <c r="P20" s="35"/>
      <c r="Q20" s="37" t="s">
        <v>29</v>
      </c>
      <c r="R20" s="48" t="s">
        <v>70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2.71"/>
    <col customWidth="1" min="13" max="13" width="23.71"/>
    <col customWidth="1" min="14" max="14" width="21.14"/>
    <col customWidth="1" min="15" max="15" width="23.14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9">
        <v>2018.0</v>
      </c>
      <c r="L1" s="71" t="s">
        <v>98</v>
      </c>
      <c r="M1" s="71" t="s">
        <v>99</v>
      </c>
      <c r="N1" s="71" t="s">
        <v>73</v>
      </c>
      <c r="O1" s="71" t="s">
        <v>100</v>
      </c>
      <c r="Q1" s="25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</row>
    <row r="2">
      <c r="A2" s="61" t="s">
        <v>101</v>
      </c>
      <c r="B2" s="27">
        <v>75.278</v>
      </c>
      <c r="C2" s="27">
        <v>75.439</v>
      </c>
      <c r="D2" s="27">
        <v>75.598</v>
      </c>
      <c r="E2" s="27">
        <v>75.756</v>
      </c>
      <c r="F2" s="27">
        <v>75.913</v>
      </c>
      <c r="G2" s="27">
        <v>76.068</v>
      </c>
      <c r="H2" s="27">
        <v>76.221</v>
      </c>
      <c r="I2" s="27">
        <v>76.372</v>
      </c>
      <c r="J2" s="27">
        <v>76.52</v>
      </c>
      <c r="L2" s="27">
        <v>76.52</v>
      </c>
      <c r="M2" s="54">
        <v>1087.7169364510148</v>
      </c>
      <c r="N2" s="72" t="s">
        <v>102</v>
      </c>
      <c r="O2" s="33">
        <v>73.18769923702949</v>
      </c>
      <c r="Q2" s="73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>
      <c r="A3" s="61" t="s">
        <v>35</v>
      </c>
      <c r="B3" s="27">
        <v>81.695122</v>
      </c>
      <c r="C3" s="27">
        <v>81.895122</v>
      </c>
      <c r="D3" s="27">
        <v>82.0463415</v>
      </c>
      <c r="E3" s="27">
        <v>82.1487805</v>
      </c>
      <c r="F3" s="27">
        <v>82.3</v>
      </c>
      <c r="G3" s="27">
        <v>82.4</v>
      </c>
      <c r="H3" s="27">
        <v>82.4487805</v>
      </c>
      <c r="I3" s="27">
        <v>82.5</v>
      </c>
      <c r="J3" s="27">
        <v>82.7487805</v>
      </c>
      <c r="L3" s="27">
        <v>82.7487805</v>
      </c>
      <c r="M3" s="54">
        <v>5281.089237975804</v>
      </c>
      <c r="N3" s="72" t="s">
        <v>102</v>
      </c>
      <c r="O3" s="33">
        <v>67.97177321275262</v>
      </c>
      <c r="Q3" s="73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>
      <c r="A4" s="61" t="s">
        <v>32</v>
      </c>
      <c r="B4" s="27">
        <v>73.619</v>
      </c>
      <c r="C4" s="27">
        <v>73.921</v>
      </c>
      <c r="D4" s="27">
        <v>74.209</v>
      </c>
      <c r="E4" s="27">
        <v>74.483</v>
      </c>
      <c r="F4" s="27">
        <v>74.745</v>
      </c>
      <c r="G4" s="27">
        <v>74.994</v>
      </c>
      <c r="H4" s="27">
        <v>75.23</v>
      </c>
      <c r="I4" s="27">
        <v>75.456</v>
      </c>
      <c r="J4" s="27">
        <v>75.672</v>
      </c>
      <c r="L4" s="27">
        <v>75.672</v>
      </c>
      <c r="M4" s="54">
        <v>922.2576532763189</v>
      </c>
      <c r="N4" s="72" t="s">
        <v>103</v>
      </c>
      <c r="O4" s="33">
        <v>44.01020675275345</v>
      </c>
      <c r="Q4" s="73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>
      <c r="A5" s="61" t="s">
        <v>39</v>
      </c>
      <c r="B5" s="27">
        <v>81.2463415</v>
      </c>
      <c r="C5" s="27">
        <v>81.4487805</v>
      </c>
      <c r="D5" s="27">
        <v>81.6487805</v>
      </c>
      <c r="E5" s="27">
        <v>81.7487805</v>
      </c>
      <c r="F5" s="27">
        <v>81.8</v>
      </c>
      <c r="G5" s="27">
        <v>81.9</v>
      </c>
      <c r="H5" s="27">
        <v>81.9</v>
      </c>
      <c r="I5" s="27">
        <v>81.9487805</v>
      </c>
      <c r="J5" s="27">
        <v>81.9487805</v>
      </c>
      <c r="L5" s="27">
        <v>81.9487805</v>
      </c>
      <c r="M5" s="54">
        <v>5038.405951604913</v>
      </c>
      <c r="N5" s="72" t="s">
        <v>102</v>
      </c>
      <c r="O5" s="33">
        <v>74.16259300840487</v>
      </c>
      <c r="Q5" s="73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>
      <c r="A6" s="61" t="s">
        <v>105</v>
      </c>
      <c r="B6" s="27">
        <v>74.409</v>
      </c>
      <c r="C6" s="27">
        <v>74.708</v>
      </c>
      <c r="D6" s="27">
        <v>75.013</v>
      </c>
      <c r="E6" s="27">
        <v>75.321</v>
      </c>
      <c r="F6" s="27">
        <v>75.629</v>
      </c>
      <c r="G6" s="27">
        <v>75.928</v>
      </c>
      <c r="H6" s="27">
        <v>76.21</v>
      </c>
      <c r="I6" s="27">
        <v>76.47</v>
      </c>
      <c r="J6" s="27">
        <v>76.704</v>
      </c>
      <c r="L6" s="27">
        <v>76.704</v>
      </c>
      <c r="M6" s="54">
        <v>325.7257077337294</v>
      </c>
      <c r="N6" s="72" t="s">
        <v>102</v>
      </c>
      <c r="O6" s="33">
        <v>58.31977504068805</v>
      </c>
      <c r="Q6" s="73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>
      <c r="A7" s="61" t="s">
        <v>42</v>
      </c>
      <c r="B7" s="27">
        <v>79.9878049</v>
      </c>
      <c r="C7" s="27">
        <v>80.4365854</v>
      </c>
      <c r="D7" s="27">
        <v>80.5390244</v>
      </c>
      <c r="E7" s="27">
        <v>80.4902439</v>
      </c>
      <c r="F7" s="27">
        <v>81.0902439</v>
      </c>
      <c r="G7" s="27">
        <v>80.6414634</v>
      </c>
      <c r="H7" s="27">
        <v>80.9902439</v>
      </c>
      <c r="I7" s="27">
        <v>80.9926829</v>
      </c>
      <c r="J7" s="27">
        <v>80.9926829</v>
      </c>
      <c r="L7" s="27">
        <v>80.9926829</v>
      </c>
      <c r="M7" s="54">
        <v>4858.903798909414</v>
      </c>
      <c r="N7" s="72" t="s">
        <v>107</v>
      </c>
      <c r="O7" s="33">
        <v>76.43210595841717</v>
      </c>
      <c r="Q7" s="73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>
      <c r="A8" s="61" t="s">
        <v>45</v>
      </c>
      <c r="B8" s="27">
        <v>81.6634146</v>
      </c>
      <c r="C8" s="27">
        <v>82.1146341</v>
      </c>
      <c r="D8" s="27">
        <v>81.9682927</v>
      </c>
      <c r="E8" s="27">
        <v>82.2195122</v>
      </c>
      <c r="F8" s="27">
        <v>82.7195122</v>
      </c>
      <c r="G8" s="27">
        <v>82.3219512</v>
      </c>
      <c r="H8" s="27">
        <v>82.5243902</v>
      </c>
      <c r="I8" s="27">
        <v>82.5268293</v>
      </c>
      <c r="J8" s="27">
        <v>82.5268293</v>
      </c>
      <c r="L8" s="27">
        <v>82.5268293</v>
      </c>
      <c r="M8" s="54">
        <v>4607.538325255647</v>
      </c>
      <c r="N8" s="72" t="s">
        <v>107</v>
      </c>
      <c r="O8" s="33">
        <v>76.32817682107658</v>
      </c>
      <c r="Q8" s="73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>
      <c r="A9" s="61" t="s">
        <v>38</v>
      </c>
      <c r="B9" s="27">
        <v>66.693</v>
      </c>
      <c r="C9" s="27">
        <v>67.13</v>
      </c>
      <c r="D9" s="27">
        <v>67.545</v>
      </c>
      <c r="E9" s="27">
        <v>67.931</v>
      </c>
      <c r="F9" s="27">
        <v>68.286</v>
      </c>
      <c r="G9" s="27">
        <v>68.607</v>
      </c>
      <c r="H9" s="27">
        <v>68.897</v>
      </c>
      <c r="I9" s="27">
        <v>69.165</v>
      </c>
      <c r="J9" s="27">
        <v>69.416</v>
      </c>
      <c r="L9" s="27">
        <v>69.416</v>
      </c>
      <c r="M9" s="54">
        <v>53.49617745117236</v>
      </c>
      <c r="N9" s="72" t="s">
        <v>103</v>
      </c>
      <c r="O9" s="33">
        <v>27.618795779353782</v>
      </c>
      <c r="Q9" s="73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>
      <c r="A10" s="61" t="s">
        <v>13</v>
      </c>
      <c r="B10" s="27">
        <v>69.205</v>
      </c>
      <c r="C10" s="27">
        <v>69.542</v>
      </c>
      <c r="D10" s="27">
        <v>69.866</v>
      </c>
      <c r="E10" s="27">
        <v>70.179</v>
      </c>
      <c r="F10" s="27">
        <v>70.481</v>
      </c>
      <c r="G10" s="27">
        <v>70.768</v>
      </c>
      <c r="H10" s="27">
        <v>71.035</v>
      </c>
      <c r="I10" s="27">
        <v>71.282</v>
      </c>
      <c r="J10" s="27">
        <v>71.509</v>
      </c>
      <c r="L10" s="27">
        <v>71.509</v>
      </c>
      <c r="M10" s="54">
        <v>107.46926789539822</v>
      </c>
      <c r="N10" s="72" t="s">
        <v>103</v>
      </c>
      <c r="O10" s="33">
        <v>36.068450785138175</v>
      </c>
      <c r="Q10" s="73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>
      <c r="A11" s="61" t="s">
        <v>48</v>
      </c>
      <c r="B11" s="27">
        <v>82.0365854</v>
      </c>
      <c r="C11" s="27">
        <v>82.1878049</v>
      </c>
      <c r="D11" s="27">
        <v>82.2390244</v>
      </c>
      <c r="E11" s="27">
        <v>82.6902439</v>
      </c>
      <c r="F11" s="27">
        <v>83.0902439</v>
      </c>
      <c r="G11" s="27">
        <v>82.5439024</v>
      </c>
      <c r="H11" s="27">
        <v>83.2439024</v>
      </c>
      <c r="I11" s="27">
        <v>82.9463415</v>
      </c>
      <c r="J11" s="27">
        <v>82.9463415</v>
      </c>
      <c r="L11" s="27">
        <v>82.9463415</v>
      </c>
      <c r="M11" s="54">
        <v>3058.6422291647664</v>
      </c>
      <c r="N11" s="72" t="s">
        <v>102</v>
      </c>
      <c r="O11" s="33">
        <v>75.91522074270418</v>
      </c>
    </row>
    <row r="12">
      <c r="A12" s="61" t="s">
        <v>52</v>
      </c>
      <c r="B12" s="27">
        <v>82.8426829</v>
      </c>
      <c r="C12" s="27">
        <v>82.5912195</v>
      </c>
      <c r="D12" s="27">
        <v>83.0960976</v>
      </c>
      <c r="E12" s="27">
        <v>83.3319512</v>
      </c>
      <c r="F12" s="27">
        <v>83.5878049</v>
      </c>
      <c r="G12" s="27">
        <v>83.7939024</v>
      </c>
      <c r="H12" s="27">
        <v>83.984878</v>
      </c>
      <c r="I12" s="27">
        <v>84.0997561</v>
      </c>
      <c r="J12" s="27">
        <v>84.2109756</v>
      </c>
      <c r="L12" s="27">
        <v>84.2109756</v>
      </c>
      <c r="M12" s="54">
        <v>4390.996209067236</v>
      </c>
      <c r="N12" s="72" t="s">
        <v>107</v>
      </c>
      <c r="O12" s="33">
        <v>83.66125419134357</v>
      </c>
    </row>
    <row r="13">
      <c r="A13" s="61" t="s">
        <v>44</v>
      </c>
      <c r="B13" s="27">
        <v>75.065</v>
      </c>
      <c r="C13" s="27">
        <v>75.011</v>
      </c>
      <c r="D13" s="27">
        <v>74.966</v>
      </c>
      <c r="E13" s="27">
        <v>74.93</v>
      </c>
      <c r="F13" s="27">
        <v>74.908</v>
      </c>
      <c r="G13" s="27">
        <v>74.904</v>
      </c>
      <c r="H13" s="27">
        <v>74.917</v>
      </c>
      <c r="I13" s="27">
        <v>74.947</v>
      </c>
      <c r="J13" s="27">
        <v>74.992</v>
      </c>
      <c r="L13" s="27">
        <v>74.992</v>
      </c>
      <c r="M13" s="54">
        <v>571.8565316357289</v>
      </c>
      <c r="N13" s="72" t="s">
        <v>103</v>
      </c>
      <c r="O13" s="33">
        <v>51.51860365348898</v>
      </c>
    </row>
    <row r="14">
      <c r="A14" s="61" t="s">
        <v>46</v>
      </c>
      <c r="B14" s="27">
        <v>68.8412195</v>
      </c>
      <c r="C14" s="27">
        <v>69.6839024</v>
      </c>
      <c r="D14" s="27">
        <v>70.0721951</v>
      </c>
      <c r="E14" s="27">
        <v>70.5787805</v>
      </c>
      <c r="F14" s="27">
        <v>70.7436585</v>
      </c>
      <c r="G14" s="27">
        <v>71.1834146</v>
      </c>
      <c r="H14" s="27">
        <v>71.6512195</v>
      </c>
      <c r="I14" s="27">
        <v>72.4319512</v>
      </c>
      <c r="J14" s="27">
        <v>72.6573171</v>
      </c>
      <c r="L14" s="27">
        <v>72.6573171</v>
      </c>
      <c r="M14" s="54">
        <v>636.468424438144</v>
      </c>
      <c r="N14" s="72" t="s">
        <v>102</v>
      </c>
      <c r="O14" s="33">
        <v>60.986921753841706</v>
      </c>
    </row>
    <row r="15">
      <c r="A15" s="61" t="s">
        <v>113</v>
      </c>
      <c r="B15" s="27">
        <v>73.917</v>
      </c>
      <c r="C15" s="27">
        <v>74.089</v>
      </c>
      <c r="D15" s="27">
        <v>74.254</v>
      </c>
      <c r="E15" s="27">
        <v>74.402</v>
      </c>
      <c r="F15" s="27">
        <v>74.533</v>
      </c>
      <c r="G15" s="27">
        <v>74.651</v>
      </c>
      <c r="H15" s="27">
        <v>74.761</v>
      </c>
      <c r="I15" s="27">
        <v>74.874</v>
      </c>
      <c r="J15" s="27">
        <v>74.998</v>
      </c>
      <c r="L15" s="27">
        <v>74.998</v>
      </c>
      <c r="M15" s="54">
        <v>1057.1444372382139</v>
      </c>
      <c r="N15" s="72" t="s">
        <v>102</v>
      </c>
      <c r="O15" s="33">
        <v>68.11510089209696</v>
      </c>
    </row>
    <row r="16">
      <c r="A16" s="61" t="s">
        <v>51</v>
      </c>
      <c r="B16" s="27">
        <v>57.669</v>
      </c>
      <c r="C16" s="27">
        <v>58.895</v>
      </c>
      <c r="D16" s="27">
        <v>60.06</v>
      </c>
      <c r="E16" s="27">
        <v>61.099</v>
      </c>
      <c r="F16" s="27">
        <v>61.968</v>
      </c>
      <c r="G16" s="27">
        <v>62.649</v>
      </c>
      <c r="H16" s="27">
        <v>63.153</v>
      </c>
      <c r="I16" s="27">
        <v>63.538</v>
      </c>
      <c r="J16" s="27">
        <v>63.857</v>
      </c>
      <c r="L16" s="27">
        <v>63.857</v>
      </c>
      <c r="M16" s="54">
        <v>520.6501682547083</v>
      </c>
      <c r="N16" s="72" t="s">
        <v>102</v>
      </c>
      <c r="O16" s="33">
        <v>56.16295121544037</v>
      </c>
    </row>
    <row r="17">
      <c r="A17" s="61" t="s">
        <v>55</v>
      </c>
      <c r="B17" s="27">
        <v>74.507</v>
      </c>
      <c r="C17" s="27">
        <v>74.944</v>
      </c>
      <c r="D17" s="27">
        <v>75.373</v>
      </c>
      <c r="E17" s="27">
        <v>75.784</v>
      </c>
      <c r="F17" s="27">
        <v>76.172</v>
      </c>
      <c r="G17" s="27">
        <v>76.532</v>
      </c>
      <c r="H17" s="27">
        <v>76.86</v>
      </c>
      <c r="I17" s="27">
        <v>77.161</v>
      </c>
      <c r="J17" s="27">
        <v>77.437</v>
      </c>
      <c r="L17" s="27">
        <v>77.437</v>
      </c>
      <c r="M17" s="54">
        <v>505.926537619036</v>
      </c>
      <c r="N17" s="72" t="s">
        <v>107</v>
      </c>
      <c r="O17" s="33">
        <v>78.09928331878297</v>
      </c>
    </row>
    <row r="18">
      <c r="A18" s="61" t="s">
        <v>56</v>
      </c>
      <c r="B18" s="27">
        <v>80.402439</v>
      </c>
      <c r="C18" s="27">
        <v>80.9512195</v>
      </c>
      <c r="D18" s="27">
        <v>80.904878</v>
      </c>
      <c r="E18" s="27">
        <v>81.004878</v>
      </c>
      <c r="F18" s="27">
        <v>81.304878</v>
      </c>
      <c r="G18" s="27">
        <v>80.9560976</v>
      </c>
      <c r="H18" s="27">
        <v>81.1560976</v>
      </c>
      <c r="I18" s="27">
        <v>81.2560976</v>
      </c>
      <c r="J18" s="27">
        <v>81.3560976</v>
      </c>
      <c r="L18" s="27">
        <v>81.3560976</v>
      </c>
      <c r="M18" s="54">
        <v>3922.839174234364</v>
      </c>
      <c r="N18" s="72" t="s">
        <v>107</v>
      </c>
      <c r="O18" s="33">
        <v>81.63730037760331</v>
      </c>
    </row>
    <row r="19">
      <c r="A19" s="61" t="s">
        <v>59</v>
      </c>
      <c r="B19" s="27">
        <v>78.5414634</v>
      </c>
      <c r="C19" s="27">
        <v>78.6414634</v>
      </c>
      <c r="D19" s="27">
        <v>78.7414634</v>
      </c>
      <c r="E19" s="27">
        <v>78.7414634</v>
      </c>
      <c r="F19" s="27">
        <v>78.8414634</v>
      </c>
      <c r="G19" s="27">
        <v>78.6902439</v>
      </c>
      <c r="H19" s="27">
        <v>78.5390244</v>
      </c>
      <c r="I19" s="27">
        <v>78.5390244</v>
      </c>
      <c r="J19" s="27">
        <v>78.5390244</v>
      </c>
      <c r="L19" s="27">
        <v>78.5390244</v>
      </c>
      <c r="M19" s="54">
        <v>8937.098572252075</v>
      </c>
      <c r="N19" s="72" t="s">
        <v>103</v>
      </c>
      <c r="O19" s="33">
        <v>49.89636696908778</v>
      </c>
    </row>
    <row r="20">
      <c r="A20" s="61" t="s">
        <v>58</v>
      </c>
      <c r="B20" s="27">
        <v>80.1170732</v>
      </c>
      <c r="C20" s="27">
        <v>80.5682927</v>
      </c>
      <c r="D20" s="27">
        <v>80.8195122</v>
      </c>
      <c r="E20" s="27">
        <v>81.2707317</v>
      </c>
      <c r="F20" s="27">
        <v>81.7219512</v>
      </c>
      <c r="G20" s="27">
        <v>82.0243902</v>
      </c>
      <c r="H20" s="27">
        <v>82.2756098</v>
      </c>
      <c r="I20" s="27">
        <v>82.6268293</v>
      </c>
      <c r="J20" s="27">
        <v>82.6268293</v>
      </c>
      <c r="L20" s="27">
        <v>82.6268293</v>
      </c>
      <c r="M20" s="54">
        <v>1752.0136965868717</v>
      </c>
      <c r="N20" s="72" t="s">
        <v>102</v>
      </c>
      <c r="O20" s="33">
        <v>58.66321148072362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7.71"/>
    <col customWidth="1" min="11" max="11" width="19.14"/>
  </cols>
  <sheetData>
    <row r="1" ht="47.25" customHeight="1">
      <c r="A1" s="1" t="s">
        <v>104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25"/>
      <c r="K1" s="1" t="s">
        <v>17</v>
      </c>
      <c r="L1" s="1" t="s">
        <v>83</v>
      </c>
      <c r="M1" s="64"/>
      <c r="N1" s="64"/>
      <c r="O1" s="64"/>
      <c r="P1" s="64"/>
      <c r="Q1" s="64"/>
      <c r="R1" s="64"/>
      <c r="S1" s="10"/>
      <c r="T1" s="8"/>
      <c r="U1" s="64"/>
      <c r="V1" s="64"/>
      <c r="W1" s="64"/>
      <c r="X1" s="64"/>
      <c r="Y1" s="64"/>
      <c r="Z1" s="64"/>
      <c r="AA1" s="64"/>
      <c r="AB1" s="64"/>
    </row>
    <row r="2">
      <c r="A2" s="25" t="s">
        <v>26</v>
      </c>
      <c r="B2" s="74">
        <v>2.1266096589042995E10</v>
      </c>
      <c r="C2" s="74">
        <v>2.804563759529941E10</v>
      </c>
      <c r="D2" s="74">
        <v>2.9210057100010345E10</v>
      </c>
      <c r="E2" s="74">
        <v>3.0030167629722183E10</v>
      </c>
      <c r="F2" s="74">
        <v>2.8210734512015797E10</v>
      </c>
      <c r="G2" s="74">
        <v>3.437650869688366E10</v>
      </c>
      <c r="H2" s="74">
        <v>3.094299138009717E10</v>
      </c>
      <c r="I2" s="23">
        <v>3.509119421569671E10</v>
      </c>
      <c r="J2" s="25"/>
      <c r="K2" s="32">
        <f t="shared" ref="K2:K20" si="1">AVERAGE(B2:I2)</f>
        <v>29646673465</v>
      </c>
      <c r="L2" s="24">
        <f t="shared" ref="L2:L20" si="2">K2/1000000000</f>
        <v>29.64667346</v>
      </c>
      <c r="M2" s="16"/>
      <c r="N2" s="16"/>
      <c r="O2" s="16"/>
      <c r="P2" s="16"/>
      <c r="Q2" s="16"/>
      <c r="R2" s="16"/>
      <c r="T2" s="25"/>
      <c r="U2" s="74"/>
      <c r="V2" s="74"/>
      <c r="W2" s="74"/>
      <c r="X2" s="74"/>
      <c r="Y2" s="74"/>
      <c r="Z2" s="74"/>
      <c r="AA2" s="74"/>
      <c r="AB2" s="74"/>
    </row>
    <row r="3">
      <c r="A3" s="25" t="s">
        <v>30</v>
      </c>
      <c r="B3" s="74">
        <v>6.361068484101146E10</v>
      </c>
      <c r="C3" s="74">
        <v>7.081015025140506E10</v>
      </c>
      <c r="D3" s="74">
        <v>7.529759187461314E10</v>
      </c>
      <c r="E3" s="74">
        <v>8.243444762491014E10</v>
      </c>
      <c r="F3" s="74">
        <v>7.572215918479779E10</v>
      </c>
      <c r="G3" s="74">
        <v>7.177495057825095E10</v>
      </c>
      <c r="H3" s="74">
        <v>6.3706236570097466E10</v>
      </c>
      <c r="I3" s="80">
        <f>(G3+H3)/2</f>
        <v>67740593574</v>
      </c>
      <c r="J3" s="25"/>
      <c r="K3" s="32">
        <f t="shared" si="1"/>
        <v>71387101812</v>
      </c>
      <c r="L3" s="24">
        <f t="shared" si="2"/>
        <v>71.38710181</v>
      </c>
      <c r="M3" s="16"/>
      <c r="N3" s="16"/>
      <c r="O3" s="16"/>
      <c r="P3" s="16"/>
      <c r="Q3" s="16"/>
      <c r="R3" s="16"/>
      <c r="T3" s="25"/>
      <c r="U3" s="74"/>
      <c r="V3" s="74"/>
      <c r="W3" s="74"/>
      <c r="X3" s="74"/>
      <c r="Y3" s="74"/>
      <c r="Z3" s="74"/>
      <c r="AA3" s="74"/>
      <c r="AB3" s="74"/>
    </row>
    <row r="4">
      <c r="A4" s="25" t="s">
        <v>31</v>
      </c>
      <c r="B4" s="74">
        <v>1.2480124801045932E11</v>
      </c>
      <c r="C4" s="74">
        <v>1.5016993627450998E11</v>
      </c>
      <c r="D4" s="74">
        <v>1.4446005632072076E11</v>
      </c>
      <c r="E4" s="74">
        <v>1.4441192412225754E11</v>
      </c>
      <c r="F4" s="74">
        <v>1.4613162069698254E11</v>
      </c>
      <c r="G4" s="74">
        <v>1.1245817692145837E11</v>
      </c>
      <c r="H4" s="80">
        <f t="shared" ref="H4:I4" si="3">(F4+G4)/2</f>
        <v>129294898809</v>
      </c>
      <c r="I4" s="80">
        <f t="shared" si="3"/>
        <v>120876537865</v>
      </c>
      <c r="J4" s="25"/>
      <c r="K4" s="32">
        <f t="shared" si="1"/>
        <v>134075549878</v>
      </c>
      <c r="L4" s="24">
        <f t="shared" si="2"/>
        <v>134.0755499</v>
      </c>
      <c r="M4" s="16"/>
      <c r="N4" s="16"/>
      <c r="O4" s="16"/>
      <c r="P4" s="16"/>
      <c r="Q4" s="16"/>
      <c r="R4" s="16"/>
      <c r="T4" s="25"/>
      <c r="U4" s="74"/>
      <c r="V4" s="74"/>
      <c r="W4" s="74"/>
      <c r="X4" s="74"/>
      <c r="Y4" s="74"/>
      <c r="Z4" s="74"/>
      <c r="AA4" s="74"/>
      <c r="AB4" s="74"/>
    </row>
    <row r="5">
      <c r="A5" s="25" t="s">
        <v>112</v>
      </c>
      <c r="B5" s="74">
        <v>7.793411784806754E10</v>
      </c>
      <c r="C5" s="74">
        <v>8.230047059933064E10</v>
      </c>
      <c r="D5" s="74">
        <v>8.262569089952043E10</v>
      </c>
      <c r="E5" s="74">
        <v>8.086460867545108E10</v>
      </c>
      <c r="F5" s="74">
        <v>7.908497740280899E10</v>
      </c>
      <c r="G5" s="74">
        <v>6.786172673271313E10</v>
      </c>
      <c r="H5" s="80">
        <f t="shared" ref="H5:I5" si="4">(F5+G5)/2</f>
        <v>73473352068</v>
      </c>
      <c r="I5" s="80">
        <f t="shared" si="4"/>
        <v>70667539400</v>
      </c>
      <c r="J5" s="25"/>
      <c r="K5" s="32">
        <f t="shared" si="1"/>
        <v>76851560453</v>
      </c>
      <c r="L5" s="24">
        <f t="shared" si="2"/>
        <v>76.85156045</v>
      </c>
      <c r="M5" s="16"/>
      <c r="N5" s="16"/>
      <c r="O5" s="16"/>
      <c r="P5" s="16"/>
      <c r="Q5" s="16"/>
      <c r="R5" s="16"/>
      <c r="T5" s="25"/>
      <c r="U5" s="74"/>
      <c r="V5" s="74"/>
      <c r="W5" s="74"/>
      <c r="X5" s="74"/>
      <c r="Y5" s="74"/>
      <c r="Z5" s="74"/>
      <c r="AA5" s="74"/>
      <c r="AB5" s="74"/>
    </row>
    <row r="6">
      <c r="A6" s="25" t="s">
        <v>36</v>
      </c>
      <c r="B6" s="83">
        <v>3.22619719953E11</v>
      </c>
      <c r="C6" s="83">
        <v>4.00229522557E11</v>
      </c>
      <c r="D6" s="83">
        <v>4.60740459104E11</v>
      </c>
      <c r="E6" s="83">
        <v>5.07231505213E11</v>
      </c>
      <c r="F6" s="83">
        <v>5.32364986815E11</v>
      </c>
      <c r="G6" s="83">
        <v>5.50777117623E11</v>
      </c>
      <c r="H6" s="83">
        <v>5.45759337798E11</v>
      </c>
      <c r="I6" s="83">
        <v>5.95031080961E11</v>
      </c>
      <c r="J6" s="25"/>
      <c r="K6" s="32">
        <f t="shared" si="1"/>
        <v>489344216253</v>
      </c>
      <c r="L6" s="24">
        <f t="shared" si="2"/>
        <v>489.3442163</v>
      </c>
      <c r="M6" s="16"/>
      <c r="N6" s="16"/>
      <c r="O6" s="16"/>
      <c r="P6" s="16"/>
      <c r="Q6" s="16"/>
      <c r="R6" s="16"/>
      <c r="T6" s="25"/>
      <c r="U6" s="74"/>
      <c r="V6" s="74"/>
      <c r="W6" s="74"/>
      <c r="X6" s="74"/>
      <c r="Y6" s="74"/>
      <c r="Z6" s="74"/>
      <c r="AA6" s="74"/>
      <c r="AB6" s="74"/>
    </row>
    <row r="7">
      <c r="A7" s="25" t="s">
        <v>40</v>
      </c>
      <c r="B7" s="74">
        <v>1.6676098511508917E11</v>
      </c>
      <c r="C7" s="74">
        <v>1.801060537890975E11</v>
      </c>
      <c r="D7" s="74">
        <v>1.738981057460936E11</v>
      </c>
      <c r="E7" s="74">
        <v>1.8402425189859274E11</v>
      </c>
      <c r="F7" s="74">
        <v>1.9108887164037918E11</v>
      </c>
      <c r="G7" s="74">
        <v>1.6164245374404068E11</v>
      </c>
      <c r="H7" s="84">
        <v>1.6640592312056784E11</v>
      </c>
      <c r="I7" s="80">
        <f>(G7+H7)/2</f>
        <v>164024188432</v>
      </c>
      <c r="J7" s="25"/>
      <c r="K7" s="32">
        <f t="shared" si="1"/>
        <v>173493854186</v>
      </c>
      <c r="L7" s="24">
        <f t="shared" si="2"/>
        <v>173.4938542</v>
      </c>
      <c r="M7" s="16"/>
      <c r="N7" s="16"/>
      <c r="O7" s="16"/>
      <c r="P7" s="16"/>
      <c r="Q7" s="16"/>
      <c r="R7" s="16"/>
      <c r="T7" s="25"/>
      <c r="U7" s="74"/>
      <c r="V7" s="74"/>
      <c r="W7" s="74"/>
      <c r="X7" s="74"/>
      <c r="Y7" s="74"/>
      <c r="Z7" s="74"/>
      <c r="AA7" s="74"/>
      <c r="AB7" s="74"/>
    </row>
    <row r="8">
      <c r="A8" s="25" t="s">
        <v>114</v>
      </c>
      <c r="B8" s="74">
        <v>1.263167364388712E11</v>
      </c>
      <c r="C8" s="74">
        <v>1.3219705746622498E11</v>
      </c>
      <c r="D8" s="74">
        <v>1.2291919530924245E11</v>
      </c>
      <c r="E8" s="74">
        <v>1.2846625206465407E11</v>
      </c>
      <c r="F8" s="74">
        <v>1.3062919183686636E11</v>
      </c>
      <c r="G8" s="74">
        <v>1.1069463848983354E11</v>
      </c>
      <c r="H8" s="80">
        <f t="shared" ref="H8:I8" si="5">(F8+G8)/2</f>
        <v>120661915163</v>
      </c>
      <c r="I8" s="80">
        <f t="shared" si="5"/>
        <v>115678276827</v>
      </c>
      <c r="J8" s="25"/>
      <c r="K8" s="32">
        <f t="shared" si="1"/>
        <v>123445407949</v>
      </c>
      <c r="L8" s="24">
        <f t="shared" si="2"/>
        <v>123.4454079</v>
      </c>
      <c r="M8" s="16"/>
      <c r="N8" s="16"/>
      <c r="O8" s="16"/>
      <c r="P8" s="16"/>
      <c r="Q8" s="16"/>
      <c r="R8" s="16"/>
      <c r="T8" s="25"/>
      <c r="U8" s="74"/>
      <c r="V8" s="74"/>
      <c r="W8" s="74"/>
      <c r="X8" s="74"/>
      <c r="Y8" s="74"/>
      <c r="Z8" s="74"/>
      <c r="AA8" s="74"/>
      <c r="AB8" s="74"/>
    </row>
    <row r="9">
      <c r="A9" s="25" t="s">
        <v>47</v>
      </c>
      <c r="B9" s="74">
        <v>5.663579834329893E10</v>
      </c>
      <c r="C9" s="74">
        <v>6.927591540331595E10</v>
      </c>
      <c r="D9" s="74">
        <v>7.072958514855159E10</v>
      </c>
      <c r="E9" s="74">
        <v>7.129812946154994E10</v>
      </c>
      <c r="F9" s="84"/>
      <c r="G9" s="84"/>
      <c r="H9" s="84"/>
      <c r="I9" s="85"/>
      <c r="J9" s="25"/>
      <c r="K9" s="32">
        <f t="shared" si="1"/>
        <v>66984857089</v>
      </c>
      <c r="L9" s="24">
        <f t="shared" si="2"/>
        <v>66.98485709</v>
      </c>
      <c r="M9" s="16"/>
      <c r="N9" s="16"/>
      <c r="O9" s="16"/>
      <c r="P9" s="16"/>
      <c r="Q9" s="16"/>
      <c r="R9" s="16"/>
      <c r="T9" s="25"/>
      <c r="U9" s="74"/>
      <c r="V9" s="74"/>
      <c r="W9" s="74"/>
      <c r="X9" s="74"/>
      <c r="Y9" s="74"/>
      <c r="Z9" s="74"/>
      <c r="AA9" s="74"/>
      <c r="AB9" s="74"/>
    </row>
    <row r="10">
      <c r="A10" s="25" t="s">
        <v>50</v>
      </c>
      <c r="B10" s="74">
        <v>2.1218145906202297E10</v>
      </c>
      <c r="C10" s="74">
        <v>2.8485714542746696E10</v>
      </c>
      <c r="D10" s="74">
        <v>3.129936393460604E10</v>
      </c>
      <c r="E10" s="74">
        <v>3.0660810993725403E10</v>
      </c>
      <c r="F10" s="74">
        <v>2.93078054471731E10</v>
      </c>
      <c r="G10" s="74">
        <v>3.0818581615329826E10</v>
      </c>
      <c r="H10" s="80">
        <f t="shared" ref="H10:I10" si="6">(F10+G10)/2</f>
        <v>30063193531</v>
      </c>
      <c r="I10" s="80">
        <f t="shared" si="6"/>
        <v>30440887573</v>
      </c>
      <c r="J10" s="25"/>
      <c r="K10" s="32">
        <f t="shared" si="1"/>
        <v>29036812943</v>
      </c>
      <c r="L10" s="24">
        <f t="shared" si="2"/>
        <v>29.03681294</v>
      </c>
      <c r="M10" s="16"/>
      <c r="N10" s="16"/>
      <c r="O10" s="16"/>
      <c r="P10" s="16"/>
      <c r="Q10" s="16"/>
      <c r="R10" s="16"/>
      <c r="T10" s="25"/>
      <c r="U10" s="74"/>
      <c r="V10" s="74"/>
      <c r="W10" s="74"/>
      <c r="X10" s="74"/>
      <c r="Y10" s="74"/>
      <c r="Z10" s="74"/>
      <c r="AA10" s="74"/>
      <c r="AB10" s="74"/>
    </row>
    <row r="11">
      <c r="A11" s="25" t="s">
        <v>54</v>
      </c>
      <c r="B11" s="74">
        <v>9.282977618125145E10</v>
      </c>
      <c r="C11" s="74">
        <v>9.488842929489E10</v>
      </c>
      <c r="D11" s="74">
        <v>8.515274292335413E10</v>
      </c>
      <c r="E11" s="74">
        <v>8.907871761643753E10</v>
      </c>
      <c r="F11" s="74">
        <v>8.809266392554582E10</v>
      </c>
      <c r="G11" s="74">
        <v>7.490468888265764E10</v>
      </c>
      <c r="H11" s="74">
        <v>7.183470953970035E10</v>
      </c>
      <c r="I11" s="80">
        <f t="shared" ref="I11:I14" si="7">(G11+H11)/2</f>
        <v>73369699211</v>
      </c>
      <c r="J11" s="25"/>
      <c r="K11" s="32">
        <f t="shared" si="1"/>
        <v>83768928447</v>
      </c>
      <c r="L11" s="24">
        <f t="shared" si="2"/>
        <v>83.76892845</v>
      </c>
      <c r="M11" s="16"/>
      <c r="N11" s="16"/>
      <c r="O11" s="16"/>
      <c r="P11" s="16"/>
      <c r="Q11" s="16"/>
      <c r="R11" s="16"/>
      <c r="T11" s="25"/>
      <c r="U11" s="74"/>
      <c r="V11" s="74"/>
      <c r="W11" s="74"/>
      <c r="X11" s="74"/>
      <c r="Y11" s="74"/>
      <c r="Z11" s="74"/>
      <c r="AA11" s="74"/>
      <c r="AB11" s="74"/>
    </row>
    <row r="12">
      <c r="A12" s="61" t="s">
        <v>124</v>
      </c>
      <c r="B12" s="74">
        <v>2.0748357137669653E11</v>
      </c>
      <c r="C12" s="74">
        <v>2.130481019809007E11</v>
      </c>
      <c r="D12" s="74">
        <v>2.1028892481322668E11</v>
      </c>
      <c r="E12" s="74">
        <v>1.789033818525978E11</v>
      </c>
      <c r="F12" s="74">
        <v>1.629738948108714E11</v>
      </c>
      <c r="G12" s="74">
        <v>1.470474333567305E11</v>
      </c>
      <c r="H12" s="74">
        <v>1.5716068008702356E11</v>
      </c>
      <c r="I12" s="80">
        <f t="shared" si="7"/>
        <v>152104056722</v>
      </c>
      <c r="J12" s="25"/>
      <c r="K12" s="32">
        <f t="shared" si="1"/>
        <v>178626255625</v>
      </c>
      <c r="L12" s="24">
        <f t="shared" si="2"/>
        <v>178.6262556</v>
      </c>
      <c r="M12" s="16"/>
      <c r="N12" s="16"/>
      <c r="O12" s="16"/>
      <c r="P12" s="16"/>
      <c r="Q12" s="16"/>
      <c r="R12" s="16"/>
      <c r="T12" s="25"/>
      <c r="U12" s="74"/>
      <c r="V12" s="74"/>
      <c r="W12" s="74"/>
      <c r="X12" s="74"/>
      <c r="Y12" s="74"/>
      <c r="Z12" s="74"/>
      <c r="AA12" s="74"/>
      <c r="AB12" s="74"/>
    </row>
    <row r="13">
      <c r="A13" s="25" t="s">
        <v>60</v>
      </c>
      <c r="B13" s="74">
        <v>5.4582546852136986E10</v>
      </c>
      <c r="C13" s="74">
        <v>6.032301866003388E10</v>
      </c>
      <c r="D13" s="74">
        <v>6.125558933778794E10</v>
      </c>
      <c r="E13" s="74">
        <v>5.9898824981678795E10</v>
      </c>
      <c r="F13" s="74">
        <v>6.914606468656763E10</v>
      </c>
      <c r="G13" s="74">
        <v>6.133758608421095E10</v>
      </c>
      <c r="H13" s="74">
        <v>5.292506765244504E10</v>
      </c>
      <c r="I13" s="80">
        <f t="shared" si="7"/>
        <v>57131326868</v>
      </c>
      <c r="J13" s="25"/>
      <c r="K13" s="32">
        <f t="shared" si="1"/>
        <v>59575003140</v>
      </c>
      <c r="L13" s="24">
        <f t="shared" si="2"/>
        <v>59.57500314</v>
      </c>
      <c r="M13" s="16"/>
      <c r="N13" s="16"/>
      <c r="O13" s="16"/>
      <c r="P13" s="16"/>
      <c r="Q13" s="16"/>
      <c r="R13" s="16"/>
      <c r="T13" s="25"/>
      <c r="U13" s="74"/>
      <c r="V13" s="74"/>
      <c r="W13" s="74"/>
      <c r="X13" s="74"/>
      <c r="Y13" s="74"/>
      <c r="Z13" s="74"/>
      <c r="AA13" s="74"/>
      <c r="AB13" s="74"/>
    </row>
    <row r="14">
      <c r="A14" s="92" t="s">
        <v>71</v>
      </c>
      <c r="B14" s="84"/>
      <c r="C14" s="84"/>
      <c r="D14" s="74">
        <v>8.37687394262299E10</v>
      </c>
      <c r="E14" s="74">
        <v>8.637201426858868E10</v>
      </c>
      <c r="F14" s="74">
        <v>8.260536475338223E10</v>
      </c>
      <c r="G14" s="74">
        <v>5.222566435483051E10</v>
      </c>
      <c r="H14" s="74">
        <v>4.797387315441198E10</v>
      </c>
      <c r="I14" s="80">
        <f t="shared" si="7"/>
        <v>50099768755</v>
      </c>
      <c r="J14" s="25"/>
      <c r="K14" s="32">
        <f t="shared" si="1"/>
        <v>67174237452</v>
      </c>
      <c r="L14" s="24">
        <f t="shared" si="2"/>
        <v>67.17423745</v>
      </c>
      <c r="M14" s="16"/>
      <c r="N14" s="16"/>
      <c r="O14" s="16"/>
      <c r="P14" s="16"/>
      <c r="Q14" s="16"/>
      <c r="R14" s="16"/>
      <c r="T14" s="25"/>
      <c r="U14" s="74"/>
      <c r="V14" s="74"/>
      <c r="W14" s="74"/>
      <c r="X14" s="74"/>
      <c r="Y14" s="74"/>
      <c r="Z14" s="74"/>
      <c r="AA14" s="74"/>
      <c r="AB14" s="74"/>
    </row>
    <row r="15">
      <c r="A15" s="25" t="s">
        <v>62</v>
      </c>
      <c r="B15" s="94">
        <v>3.111140408E10</v>
      </c>
      <c r="C15" s="94">
        <v>3.9535967682E10</v>
      </c>
      <c r="D15" s="94">
        <v>4.3348918274E10</v>
      </c>
      <c r="E15" s="94">
        <v>4.3977515805E10</v>
      </c>
      <c r="F15" s="94">
        <v>4.4549035458E10</v>
      </c>
      <c r="G15" s="94">
        <v>3.853649728E10</v>
      </c>
      <c r="H15" s="94">
        <v>3.7986703391E10</v>
      </c>
      <c r="I15" s="94">
        <v>4.0557723253E10</v>
      </c>
      <c r="J15" s="25"/>
      <c r="K15" s="32">
        <f t="shared" si="1"/>
        <v>39950470653</v>
      </c>
      <c r="L15" s="24">
        <f t="shared" si="2"/>
        <v>39.95047065</v>
      </c>
      <c r="M15" s="96"/>
      <c r="N15" s="16"/>
      <c r="O15" s="16"/>
      <c r="P15" s="16"/>
      <c r="Q15" s="16"/>
      <c r="R15" s="16"/>
      <c r="T15" s="25"/>
      <c r="U15" s="74"/>
      <c r="V15" s="74"/>
      <c r="W15" s="74"/>
      <c r="X15" s="74"/>
      <c r="Y15" s="74"/>
      <c r="Z15" s="74"/>
      <c r="AA15" s="74"/>
      <c r="AB15" s="74"/>
    </row>
    <row r="16">
      <c r="A16" s="25" t="s">
        <v>63</v>
      </c>
      <c r="B16" s="74">
        <v>2.1469988130290127E10</v>
      </c>
      <c r="C16" s="74">
        <v>2.481856494620372E10</v>
      </c>
      <c r="D16" s="74">
        <v>2.5246393158135895E10</v>
      </c>
      <c r="E16" s="74">
        <v>2.2046446367785133E10</v>
      </c>
      <c r="F16" s="74">
        <v>2.122972680518518E10</v>
      </c>
      <c r="G16" s="74">
        <v>1.893018315857169E10</v>
      </c>
      <c r="H16" s="74">
        <v>1.7603622593277477E10</v>
      </c>
      <c r="I16" s="23">
        <v>2.135775652938128E10</v>
      </c>
      <c r="J16" s="25"/>
      <c r="K16" s="32">
        <f t="shared" si="1"/>
        <v>21587835211</v>
      </c>
      <c r="L16" s="24">
        <f t="shared" si="2"/>
        <v>21.58783521</v>
      </c>
      <c r="M16" s="16"/>
      <c r="N16" s="16"/>
      <c r="O16" s="16"/>
      <c r="P16" s="16"/>
      <c r="Q16" s="16"/>
      <c r="R16" s="16"/>
      <c r="T16" s="25"/>
      <c r="U16" s="74"/>
      <c r="V16" s="74"/>
      <c r="W16" s="74"/>
      <c r="X16" s="74"/>
      <c r="Y16" s="74"/>
      <c r="Z16" s="74"/>
      <c r="AA16" s="74"/>
      <c r="AB16" s="74"/>
    </row>
    <row r="17">
      <c r="A17" s="61" t="s">
        <v>126</v>
      </c>
      <c r="B17" s="74">
        <v>2.5241187842051716E10</v>
      </c>
      <c r="C17" s="74">
        <v>3.4133470917230457E10</v>
      </c>
      <c r="D17" s="74">
        <v>3.4085307617866203E10</v>
      </c>
      <c r="E17" s="74">
        <v>3.678742328784307E10</v>
      </c>
      <c r="F17" s="74">
        <v>3.615299492544191E10</v>
      </c>
      <c r="G17" s="74">
        <v>3.2414342099946045E10</v>
      </c>
      <c r="H17" s="80">
        <f t="shared" ref="H17:I17" si="8">(F17+G17)/2</f>
        <v>34283668513</v>
      </c>
      <c r="I17" s="80">
        <f t="shared" si="8"/>
        <v>33349005306</v>
      </c>
      <c r="J17" s="25"/>
      <c r="K17" s="32">
        <f t="shared" si="1"/>
        <v>33305925064</v>
      </c>
      <c r="L17" s="24">
        <f t="shared" si="2"/>
        <v>33.30592506</v>
      </c>
      <c r="M17" s="16"/>
      <c r="N17" s="16"/>
      <c r="O17" s="16"/>
      <c r="P17" s="16"/>
      <c r="Q17" s="16"/>
      <c r="R17" s="16"/>
      <c r="T17" s="25"/>
      <c r="U17" s="74"/>
      <c r="V17" s="74"/>
      <c r="W17" s="74"/>
      <c r="X17" s="74"/>
      <c r="Y17" s="74"/>
      <c r="Z17" s="74"/>
      <c r="AA17" s="74"/>
      <c r="AB17" s="74"/>
    </row>
    <row r="18">
      <c r="A18" s="25" t="s">
        <v>65</v>
      </c>
      <c r="B18" s="74">
        <v>1.4207902404612772E11</v>
      </c>
      <c r="C18" s="74">
        <v>1.50251018087512E11</v>
      </c>
      <c r="D18" s="74">
        <v>1.5404335328412372E11</v>
      </c>
      <c r="E18" s="74">
        <v>1.5573867858431067E11</v>
      </c>
      <c r="F18" s="74">
        <v>1.7341126339577338E11</v>
      </c>
      <c r="G18" s="74">
        <v>1.6429395521234082E11</v>
      </c>
      <c r="H18" s="74">
        <v>1.4791614820776962E11</v>
      </c>
      <c r="I18" s="80">
        <f>(G18+H18)/2</f>
        <v>156105051710</v>
      </c>
      <c r="J18" s="25"/>
      <c r="K18" s="32">
        <f t="shared" si="1"/>
        <v>155479811566</v>
      </c>
      <c r="L18" s="24">
        <f t="shared" si="2"/>
        <v>155.4798116</v>
      </c>
      <c r="M18" s="16"/>
      <c r="N18" s="16"/>
      <c r="O18" s="16"/>
      <c r="P18" s="16"/>
      <c r="Q18" s="16"/>
      <c r="R18" s="16"/>
      <c r="T18" s="25"/>
      <c r="U18" s="74"/>
      <c r="V18" s="74"/>
      <c r="W18" s="74"/>
      <c r="X18" s="74"/>
      <c r="Y18" s="74"/>
      <c r="Z18" s="74"/>
      <c r="AA18" s="74"/>
      <c r="AB18" s="74"/>
    </row>
    <row r="19">
      <c r="A19" s="61" t="s">
        <v>127</v>
      </c>
      <c r="B19" s="74">
        <v>7.016280676236E11</v>
      </c>
      <c r="C19" s="74">
        <v>7.040789240112E11</v>
      </c>
      <c r="D19" s="74">
        <v>7.061895204164E11</v>
      </c>
      <c r="E19" s="74">
        <v>7.01606696142E11</v>
      </c>
      <c r="F19" s="74">
        <v>7.236481318542E11</v>
      </c>
      <c r="G19" s="74">
        <v>7.488131307024E11</v>
      </c>
      <c r="H19" s="80">
        <f t="shared" ref="H19:I19" si="9">(F19+G19)/2</f>
        <v>736230631278</v>
      </c>
      <c r="I19" s="80">
        <f t="shared" si="9"/>
        <v>742521880990</v>
      </c>
      <c r="J19" s="25"/>
      <c r="K19" s="32">
        <f t="shared" si="1"/>
        <v>720589622877</v>
      </c>
      <c r="L19" s="24">
        <f t="shared" si="2"/>
        <v>720.5896229</v>
      </c>
      <c r="M19" s="16"/>
      <c r="N19" s="16"/>
      <c r="O19" s="16"/>
      <c r="P19" s="16"/>
      <c r="Q19" s="16"/>
      <c r="R19" s="16"/>
      <c r="T19" s="25"/>
      <c r="U19" s="74"/>
      <c r="V19" s="74"/>
      <c r="W19" s="74"/>
      <c r="X19" s="74"/>
      <c r="Y19" s="74"/>
      <c r="Z19" s="74"/>
      <c r="AA19" s="74"/>
      <c r="AB19" s="74"/>
    </row>
    <row r="20">
      <c r="A20" s="61" t="s">
        <v>128</v>
      </c>
      <c r="B20" s="74">
        <v>4.607842215938451E10</v>
      </c>
      <c r="C20" s="74">
        <v>5.134519924846539E10</v>
      </c>
      <c r="D20" s="74">
        <v>5.4170362702699234E10</v>
      </c>
      <c r="E20" s="74">
        <v>5.679381668532808E10</v>
      </c>
      <c r="F20" s="74">
        <v>6.012282525617282E10</v>
      </c>
      <c r="G20" s="74">
        <v>5.7108154319800766E10</v>
      </c>
      <c r="H20" s="74">
        <v>6.4939510875850426E10</v>
      </c>
      <c r="I20" s="80">
        <f>(G20+H20)/2</f>
        <v>61023832598</v>
      </c>
      <c r="J20" s="25"/>
      <c r="K20" s="32">
        <f t="shared" si="1"/>
        <v>56447765481</v>
      </c>
      <c r="L20" s="24">
        <f t="shared" si="2"/>
        <v>56.44776548</v>
      </c>
      <c r="M20" s="16"/>
      <c r="N20" s="16"/>
      <c r="O20" s="16"/>
      <c r="P20" s="16"/>
      <c r="Q20" s="16"/>
      <c r="R20" s="16"/>
      <c r="T20" s="25"/>
      <c r="U20" s="74"/>
      <c r="V20" s="74"/>
      <c r="W20" s="74"/>
      <c r="X20" s="74"/>
      <c r="Y20" s="74"/>
      <c r="Z20" s="74"/>
      <c r="AA20" s="74"/>
      <c r="AB20" s="74"/>
    </row>
    <row r="22">
      <c r="B22" s="94"/>
    </row>
    <row r="23">
      <c r="B23" s="94"/>
    </row>
    <row r="24">
      <c r="B24" s="94"/>
    </row>
    <row r="25">
      <c r="B25" s="94"/>
    </row>
    <row r="26">
      <c r="B26" s="94"/>
    </row>
    <row r="27">
      <c r="B27" s="94"/>
    </row>
    <row r="28">
      <c r="B28" s="94"/>
    </row>
    <row r="29">
      <c r="B29" s="9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3" width="4.29"/>
    <col customWidth="1" min="4" max="4" width="4.86"/>
    <col customWidth="1" min="5" max="5" width="13.86"/>
    <col customWidth="1" min="6" max="6" width="7.86"/>
    <col customWidth="1" min="7" max="7" width="8.29"/>
    <col customWidth="1" min="8" max="8" width="25.71"/>
    <col customWidth="1" min="9" max="11" width="4.71"/>
    <col customWidth="1" min="13" max="14" width="6.29"/>
    <col customWidth="1" min="16" max="16" width="19.14"/>
  </cols>
  <sheetData>
    <row r="1">
      <c r="A1" s="1" t="s">
        <v>106</v>
      </c>
      <c r="B1" s="9" t="s">
        <v>108</v>
      </c>
      <c r="C1" s="9" t="s">
        <v>108</v>
      </c>
      <c r="D1" s="9" t="s">
        <v>109</v>
      </c>
      <c r="E1" s="9" t="s">
        <v>109</v>
      </c>
      <c r="F1" s="75"/>
      <c r="G1" s="76"/>
      <c r="H1" s="1" t="s">
        <v>110</v>
      </c>
      <c r="I1" s="9" t="s">
        <v>108</v>
      </c>
      <c r="J1" s="9" t="s">
        <v>108</v>
      </c>
      <c r="K1" s="9" t="s">
        <v>109</v>
      </c>
      <c r="L1" s="9" t="s">
        <v>109</v>
      </c>
      <c r="M1" s="76"/>
      <c r="N1" s="76"/>
      <c r="O1" s="1" t="s">
        <v>1</v>
      </c>
      <c r="P1" s="1" t="s">
        <v>111</v>
      </c>
      <c r="Q1" s="76"/>
      <c r="R1" s="76"/>
      <c r="S1" s="76"/>
      <c r="T1" s="76"/>
      <c r="U1" s="76"/>
    </row>
    <row r="2">
      <c r="A2" s="77" t="s">
        <v>62</v>
      </c>
      <c r="B2" s="78">
        <v>0.0</v>
      </c>
      <c r="C2" s="78">
        <v>0.0</v>
      </c>
      <c r="D2" s="79">
        <v>43.2876712</v>
      </c>
      <c r="E2" s="79">
        <v>43.2876712</v>
      </c>
      <c r="F2" s="81"/>
      <c r="H2" s="77" t="s">
        <v>50</v>
      </c>
      <c r="I2" s="78">
        <v>0.0</v>
      </c>
      <c r="J2" s="78">
        <v>0.0</v>
      </c>
      <c r="K2" s="79">
        <v>22.2419929</v>
      </c>
      <c r="L2" s="79">
        <v>22.2419929</v>
      </c>
      <c r="O2" s="77" t="s">
        <v>36</v>
      </c>
      <c r="P2" s="79">
        <v>134.8</v>
      </c>
    </row>
    <row r="3">
      <c r="A3" s="77" t="s">
        <v>36</v>
      </c>
      <c r="B3" s="78">
        <v>0.0</v>
      </c>
      <c r="C3" s="78">
        <v>0.0</v>
      </c>
      <c r="D3" s="79">
        <v>22.327791</v>
      </c>
      <c r="E3" s="79">
        <v>22.327791</v>
      </c>
      <c r="F3" s="81"/>
      <c r="H3" s="77" t="s">
        <v>64</v>
      </c>
      <c r="I3" s="78">
        <v>0.0</v>
      </c>
      <c r="J3" s="78">
        <v>0.0</v>
      </c>
      <c r="K3" s="79">
        <v>16.8195719</v>
      </c>
      <c r="L3" s="79">
        <v>16.8195719</v>
      </c>
      <c r="O3" s="77" t="s">
        <v>69</v>
      </c>
      <c r="P3" s="79">
        <v>66.1</v>
      </c>
    </row>
    <row r="4">
      <c r="A4" s="77" t="s">
        <v>69</v>
      </c>
      <c r="B4" s="78">
        <v>0.0</v>
      </c>
      <c r="C4" s="78">
        <v>0.0</v>
      </c>
      <c r="D4" s="79">
        <v>22.1864952</v>
      </c>
      <c r="E4" s="79">
        <v>22.1864952</v>
      </c>
      <c r="F4" s="81"/>
      <c r="H4" s="77" t="s">
        <v>47</v>
      </c>
      <c r="I4" s="78">
        <v>0.0</v>
      </c>
      <c r="J4" s="78">
        <v>0.0</v>
      </c>
      <c r="K4" s="79">
        <v>13.6094675</v>
      </c>
      <c r="L4" s="79">
        <v>13.6094675</v>
      </c>
      <c r="O4" s="77" t="s">
        <v>62</v>
      </c>
      <c r="P4" s="79">
        <v>55.6</v>
      </c>
    </row>
    <row r="5">
      <c r="A5" s="77" t="s">
        <v>57</v>
      </c>
      <c r="B5" s="78">
        <v>0.0</v>
      </c>
      <c r="C5" s="78">
        <v>0.0</v>
      </c>
      <c r="D5" s="79">
        <v>19.4323144</v>
      </c>
      <c r="E5" s="79">
        <v>19.4323144</v>
      </c>
      <c r="F5" s="81"/>
      <c r="H5" s="77" t="s">
        <v>26</v>
      </c>
      <c r="I5" s="78">
        <v>0.0</v>
      </c>
      <c r="J5" s="78">
        <v>0.0</v>
      </c>
      <c r="K5" s="79">
        <v>10.5577689</v>
      </c>
      <c r="L5" s="79">
        <v>10.5577689</v>
      </c>
      <c r="O5" s="77" t="s">
        <v>47</v>
      </c>
      <c r="P5" s="79">
        <v>53.1</v>
      </c>
    </row>
    <row r="6">
      <c r="A6" s="77" t="s">
        <v>31</v>
      </c>
      <c r="B6" s="78">
        <v>0.0</v>
      </c>
      <c r="C6" s="78">
        <v>0.0</v>
      </c>
      <c r="D6" s="79">
        <v>19.1194969</v>
      </c>
      <c r="E6" s="79">
        <v>19.1194969</v>
      </c>
      <c r="F6" s="81"/>
      <c r="H6" s="77" t="s">
        <v>69</v>
      </c>
      <c r="I6" s="78">
        <v>0.0</v>
      </c>
      <c r="J6" s="78">
        <v>0.0</v>
      </c>
      <c r="K6" s="79">
        <v>9.02612827</v>
      </c>
      <c r="L6" s="79">
        <v>9.02612827</v>
      </c>
      <c r="O6" s="77" t="s">
        <v>26</v>
      </c>
      <c r="P6" s="79">
        <v>48.6</v>
      </c>
    </row>
    <row r="7">
      <c r="A7" s="77" t="s">
        <v>56</v>
      </c>
      <c r="B7" s="78">
        <v>0.0</v>
      </c>
      <c r="C7" s="78">
        <v>0.0</v>
      </c>
      <c r="D7" s="79">
        <v>14.2348754</v>
      </c>
      <c r="E7" s="79">
        <v>14.2348754</v>
      </c>
      <c r="F7" s="81"/>
      <c r="H7" s="77" t="s">
        <v>31</v>
      </c>
      <c r="I7" s="78">
        <v>0.0</v>
      </c>
      <c r="J7" s="78">
        <v>0.0</v>
      </c>
      <c r="K7" s="79">
        <v>7.8761062</v>
      </c>
      <c r="L7" s="79">
        <v>7.8761062</v>
      </c>
      <c r="O7" s="77" t="s">
        <v>28</v>
      </c>
      <c r="P7" s="79">
        <v>28.8</v>
      </c>
    </row>
    <row r="8">
      <c r="A8" s="77" t="s">
        <v>63</v>
      </c>
      <c r="B8" s="78">
        <v>0.0</v>
      </c>
      <c r="C8" s="78">
        <v>0.0</v>
      </c>
      <c r="D8" s="79">
        <v>9.29919138</v>
      </c>
      <c r="E8" s="79">
        <v>9.29919138</v>
      </c>
      <c r="F8" s="81"/>
      <c r="H8" s="77" t="s">
        <v>63</v>
      </c>
      <c r="I8" s="78">
        <v>0.0</v>
      </c>
      <c r="J8" s="78">
        <v>0.0</v>
      </c>
      <c r="K8" s="79">
        <v>3.84615385</v>
      </c>
      <c r="L8" s="79">
        <v>3.84615385</v>
      </c>
      <c r="O8" s="77" t="s">
        <v>50</v>
      </c>
      <c r="P8" s="79">
        <v>24.7</v>
      </c>
    </row>
    <row r="9">
      <c r="A9" s="77" t="s">
        <v>30</v>
      </c>
      <c r="B9" s="78">
        <v>0.0</v>
      </c>
      <c r="C9" s="78">
        <v>0.0</v>
      </c>
      <c r="D9" s="79">
        <v>9.25266904</v>
      </c>
      <c r="E9" s="79">
        <v>9.25266904</v>
      </c>
      <c r="F9" s="81"/>
      <c r="H9" s="77" t="s">
        <v>61</v>
      </c>
      <c r="I9" s="78">
        <v>0.0</v>
      </c>
      <c r="J9" s="78">
        <v>0.0</v>
      </c>
      <c r="K9" s="79">
        <v>-1.3192612</v>
      </c>
      <c r="L9" s="79">
        <v>-1.3192612</v>
      </c>
      <c r="O9" s="77" t="s">
        <v>65</v>
      </c>
      <c r="P9" s="79">
        <v>16.6</v>
      </c>
    </row>
    <row r="10">
      <c r="A10" s="77" t="s">
        <v>47</v>
      </c>
      <c r="B10" s="78">
        <v>0.0</v>
      </c>
      <c r="C10" s="78">
        <v>0.0</v>
      </c>
      <c r="D10" s="79">
        <v>7.95107034</v>
      </c>
      <c r="E10" s="79">
        <v>7.95107034</v>
      </c>
      <c r="F10" s="81"/>
      <c r="H10" s="77" t="s">
        <v>40</v>
      </c>
      <c r="I10" s="78">
        <v>0.0</v>
      </c>
      <c r="J10" s="78">
        <v>0.0</v>
      </c>
      <c r="K10" s="79">
        <v>-2.2403259</v>
      </c>
      <c r="L10" s="79">
        <v>-2.2403259</v>
      </c>
      <c r="O10" s="77" t="s">
        <v>40</v>
      </c>
      <c r="P10" s="79">
        <v>9.5</v>
      </c>
    </row>
    <row r="11">
      <c r="A11" s="77" t="s">
        <v>61</v>
      </c>
      <c r="B11" s="78">
        <v>0.0</v>
      </c>
      <c r="C11" s="78">
        <v>0.0</v>
      </c>
      <c r="D11" s="79">
        <v>7.44466801</v>
      </c>
      <c r="E11" s="79">
        <v>7.44466801</v>
      </c>
      <c r="F11" s="81"/>
      <c r="H11" s="77" t="s">
        <v>56</v>
      </c>
      <c r="I11" s="78">
        <v>0.0</v>
      </c>
      <c r="J11" s="78">
        <v>0.0</v>
      </c>
      <c r="K11" s="79">
        <v>-4.3554007</v>
      </c>
      <c r="L11" s="79">
        <v>-4.3554007</v>
      </c>
      <c r="O11" s="77" t="s">
        <v>30</v>
      </c>
      <c r="P11" s="79">
        <v>7.7</v>
      </c>
    </row>
    <row r="12">
      <c r="A12" s="77" t="s">
        <v>26</v>
      </c>
      <c r="B12" s="78">
        <v>0.0</v>
      </c>
      <c r="C12" s="78">
        <v>0.0</v>
      </c>
      <c r="D12" s="79">
        <v>5.92334495</v>
      </c>
      <c r="E12" s="79">
        <v>5.92334495</v>
      </c>
      <c r="F12" s="81"/>
      <c r="H12" s="77" t="s">
        <v>43</v>
      </c>
      <c r="I12" s="78">
        <v>0.0</v>
      </c>
      <c r="J12" s="78">
        <v>0.0</v>
      </c>
      <c r="K12" s="79">
        <v>-4.6025105</v>
      </c>
      <c r="L12" s="79">
        <v>-4.6025105</v>
      </c>
      <c r="O12" s="77" t="s">
        <v>31</v>
      </c>
      <c r="P12" s="79">
        <v>4.2</v>
      </c>
    </row>
    <row r="13">
      <c r="A13" s="77" t="s">
        <v>81</v>
      </c>
      <c r="B13" s="78">
        <v>0.0</v>
      </c>
      <c r="C13" s="78">
        <v>0.0</v>
      </c>
      <c r="D13" s="79">
        <v>3.96099939</v>
      </c>
      <c r="E13" s="79">
        <v>3.96099939</v>
      </c>
      <c r="F13" s="81"/>
      <c r="H13" s="77" t="s">
        <v>60</v>
      </c>
      <c r="I13" s="78">
        <v>0.0</v>
      </c>
      <c r="J13" s="78">
        <v>0.0</v>
      </c>
      <c r="K13" s="79">
        <v>-4.8449612</v>
      </c>
      <c r="L13" s="79">
        <v>-4.8449612</v>
      </c>
      <c r="O13" s="77" t="s">
        <v>61</v>
      </c>
      <c r="P13" s="79">
        <v>3.3</v>
      </c>
    </row>
    <row r="14">
      <c r="A14" s="77" t="s">
        <v>40</v>
      </c>
      <c r="B14" s="78">
        <v>0.0</v>
      </c>
      <c r="C14" s="78">
        <v>0.0</v>
      </c>
      <c r="D14" s="79">
        <v>2.17983651</v>
      </c>
      <c r="E14" s="79">
        <v>2.17983651</v>
      </c>
      <c r="F14" s="81"/>
      <c r="H14" s="77" t="s">
        <v>30</v>
      </c>
      <c r="I14" s="78">
        <v>0.0</v>
      </c>
      <c r="J14" s="78">
        <v>0.0</v>
      </c>
      <c r="K14" s="79">
        <v>-5.045045</v>
      </c>
      <c r="L14" s="79">
        <v>-5.045045</v>
      </c>
      <c r="O14" s="77" t="s">
        <v>57</v>
      </c>
      <c r="P14" s="79">
        <v>2.7</v>
      </c>
    </row>
    <row r="15">
      <c r="A15" s="77" t="s">
        <v>50</v>
      </c>
      <c r="B15" s="78">
        <v>0.0</v>
      </c>
      <c r="C15" s="78">
        <v>0.0</v>
      </c>
      <c r="D15" s="79">
        <v>1.01351351</v>
      </c>
      <c r="E15" s="79">
        <v>1.01351351</v>
      </c>
      <c r="F15" s="81"/>
      <c r="H15" s="82" t="s">
        <v>36</v>
      </c>
      <c r="I15" s="78">
        <v>0.0</v>
      </c>
      <c r="J15" s="78">
        <v>0.0</v>
      </c>
      <c r="K15" s="79">
        <v>-7.5471698</v>
      </c>
      <c r="L15" s="79">
        <v>-7.5471698</v>
      </c>
      <c r="O15" s="77" t="s">
        <v>43</v>
      </c>
      <c r="P15" s="79">
        <v>-4.7</v>
      </c>
    </row>
    <row r="16">
      <c r="A16" s="77" t="s">
        <v>43</v>
      </c>
      <c r="B16" s="78">
        <v>0.0</v>
      </c>
      <c r="C16" s="78">
        <v>0.0</v>
      </c>
      <c r="D16" s="79">
        <v>0.6227758</v>
      </c>
      <c r="E16" s="79">
        <v>0.6227758</v>
      </c>
      <c r="F16" s="81"/>
      <c r="H16" s="77" t="s">
        <v>34</v>
      </c>
      <c r="I16" s="78">
        <v>0.0</v>
      </c>
      <c r="J16" s="78">
        <v>0.0</v>
      </c>
      <c r="K16" s="79">
        <v>-9.3167702</v>
      </c>
      <c r="L16" s="79">
        <v>-9.3167702</v>
      </c>
      <c r="O16" s="77" t="s">
        <v>34</v>
      </c>
      <c r="P16" s="79">
        <v>-5.7</v>
      </c>
    </row>
    <row r="17">
      <c r="A17" s="77" t="s">
        <v>34</v>
      </c>
      <c r="B17" s="78">
        <v>0.0</v>
      </c>
      <c r="C17" s="78">
        <v>0.0</v>
      </c>
      <c r="D17" s="79">
        <v>-1.0299625</v>
      </c>
      <c r="E17" s="79">
        <v>-1.0299625</v>
      </c>
      <c r="F17" s="81"/>
      <c r="H17" s="77" t="s">
        <v>54</v>
      </c>
      <c r="I17" s="78">
        <v>0.0</v>
      </c>
      <c r="J17" s="78">
        <v>0.0</v>
      </c>
      <c r="K17" s="79">
        <v>-11.954023</v>
      </c>
      <c r="L17" s="79">
        <v>-11.954023</v>
      </c>
      <c r="O17" s="77" t="s">
        <v>63</v>
      </c>
      <c r="P17" s="79">
        <v>-7.5</v>
      </c>
    </row>
    <row r="18">
      <c r="A18" s="77" t="s">
        <v>54</v>
      </c>
      <c r="B18" s="78">
        <v>0.0</v>
      </c>
      <c r="C18" s="78">
        <v>0.0</v>
      </c>
      <c r="D18" s="79">
        <v>-1.2290503</v>
      </c>
      <c r="E18" s="79">
        <v>-1.2290503</v>
      </c>
      <c r="F18" s="81"/>
      <c r="H18" s="77" t="s">
        <v>28</v>
      </c>
      <c r="I18" s="78">
        <v>0.0</v>
      </c>
      <c r="J18" s="78">
        <v>0.0</v>
      </c>
      <c r="K18" s="79">
        <v>-11.965812</v>
      </c>
      <c r="L18" s="79">
        <v>-11.965812</v>
      </c>
      <c r="O18" s="77" t="s">
        <v>60</v>
      </c>
      <c r="P18" s="79">
        <v>-8.2</v>
      </c>
    </row>
    <row r="19">
      <c r="A19" s="77" t="s">
        <v>60</v>
      </c>
      <c r="B19" s="78">
        <v>0.0</v>
      </c>
      <c r="C19" s="78">
        <v>0.0</v>
      </c>
      <c r="D19" s="79">
        <v>-7.6923077</v>
      </c>
      <c r="E19" s="79">
        <v>-7.6923077</v>
      </c>
      <c r="F19" s="81"/>
      <c r="H19" s="77" t="s">
        <v>57</v>
      </c>
      <c r="I19" s="78">
        <v>0.0</v>
      </c>
      <c r="J19" s="78">
        <v>0.0</v>
      </c>
      <c r="K19" s="79">
        <v>-12.362637</v>
      </c>
      <c r="L19" s="79">
        <v>-12.362637</v>
      </c>
      <c r="O19" s="77" t="s">
        <v>54</v>
      </c>
      <c r="P19" s="79">
        <v>-11.6</v>
      </c>
    </row>
    <row r="20">
      <c r="A20" s="77" t="s">
        <v>64</v>
      </c>
      <c r="B20" s="78">
        <v>0.0</v>
      </c>
      <c r="C20" s="78">
        <v>0.0</v>
      </c>
      <c r="D20" s="79">
        <v>-16.435644</v>
      </c>
      <c r="E20" s="79">
        <v>-16.435644</v>
      </c>
      <c r="F20" s="81"/>
      <c r="O20" s="77" t="s">
        <v>64</v>
      </c>
      <c r="P20" s="79">
        <v>-17.6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73</v>
      </c>
      <c r="B1" s="1" t="s">
        <v>49</v>
      </c>
      <c r="C1" s="53"/>
      <c r="D1" s="1" t="s">
        <v>73</v>
      </c>
      <c r="E1" s="1" t="s">
        <v>53</v>
      </c>
      <c r="G1" s="53"/>
      <c r="H1" s="53"/>
      <c r="I1" s="53"/>
      <c r="J1" s="53"/>
      <c r="K1" s="53"/>
    </row>
    <row r="2">
      <c r="A2" s="53" t="s">
        <v>8</v>
      </c>
      <c r="B2" s="56">
        <v>9.604259259259258</v>
      </c>
      <c r="C2" s="53"/>
      <c r="D2" s="53" t="s">
        <v>11</v>
      </c>
      <c r="E2" s="56">
        <v>4.586111111111111</v>
      </c>
      <c r="G2" s="60"/>
      <c r="H2" s="56"/>
      <c r="I2" s="56"/>
      <c r="J2" s="56"/>
    </row>
    <row r="3">
      <c r="A3" s="53" t="s">
        <v>11</v>
      </c>
      <c r="B3" s="56">
        <v>4.599479166666667</v>
      </c>
      <c r="C3" s="53"/>
      <c r="D3" s="53" t="s">
        <v>8</v>
      </c>
      <c r="E3" s="56">
        <v>5.622878787878787</v>
      </c>
    </row>
    <row r="4">
      <c r="A4" s="53" t="s">
        <v>5</v>
      </c>
      <c r="B4" s="56">
        <v>1.6546296296296295</v>
      </c>
      <c r="C4" s="53"/>
      <c r="D4" s="53" t="s">
        <v>5</v>
      </c>
      <c r="E4" s="56">
        <v>2.4624242424242424</v>
      </c>
    </row>
    <row r="5">
      <c r="A5" s="53" t="s">
        <v>115</v>
      </c>
      <c r="B5" s="24">
        <f>100-(B3+B2+B4)</f>
        <v>84.14163194</v>
      </c>
      <c r="C5" s="53"/>
      <c r="D5" s="53" t="s">
        <v>115</v>
      </c>
      <c r="E5" s="24">
        <f>100-(E2+E3+E4)</f>
        <v>87.32858586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10" max="10" width="3.29"/>
    <col customWidth="1" min="12" max="12" width="18.0"/>
    <col customWidth="1" min="13" max="13" width="3.57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K1" s="1" t="s">
        <v>17</v>
      </c>
      <c r="L1" s="1" t="s">
        <v>116</v>
      </c>
      <c r="N1" s="1" t="s">
        <v>1</v>
      </c>
      <c r="O1" s="1" t="s">
        <v>73</v>
      </c>
      <c r="P1" s="1" t="s">
        <v>74</v>
      </c>
      <c r="Q1" s="25"/>
      <c r="R1" s="53" t="s">
        <v>75</v>
      </c>
      <c r="S1" s="53"/>
    </row>
    <row r="2">
      <c r="A2" s="25" t="s">
        <v>26</v>
      </c>
      <c r="B2" s="73">
        <v>5.02</v>
      </c>
      <c r="C2" s="73">
        <v>5.29</v>
      </c>
      <c r="D2" s="73">
        <v>5.35</v>
      </c>
      <c r="E2" s="73">
        <v>5.44</v>
      </c>
      <c r="F2" s="73">
        <v>5.36</v>
      </c>
      <c r="G2" s="73">
        <v>5.78</v>
      </c>
      <c r="H2" s="73">
        <v>5.55</v>
      </c>
      <c r="I2" s="86">
        <v>5.46</v>
      </c>
      <c r="K2" s="54">
        <f t="shared" ref="K2:K14" si="1">AVERAGE(B2:I2)</f>
        <v>5.40625</v>
      </c>
      <c r="L2" s="23">
        <f t="shared" ref="L2:L8" si="2">((H2-B2)/B2)*100</f>
        <v>10.55776892</v>
      </c>
      <c r="N2" s="25" t="s">
        <v>26</v>
      </c>
      <c r="O2" s="25" t="s">
        <v>53</v>
      </c>
      <c r="P2" s="27">
        <f t="shared" ref="P2:P8" si="3">AVERAGE(B2:G2)</f>
        <v>5.373333333</v>
      </c>
      <c r="Q2" s="27"/>
      <c r="R2" s="55" t="s">
        <v>49</v>
      </c>
      <c r="S2" s="56">
        <f>AVERAGE(P3,P5,P7:P8,P11:P12,P18:P19)</f>
        <v>4.599479167</v>
      </c>
    </row>
    <row r="3">
      <c r="A3" s="25" t="s">
        <v>30</v>
      </c>
      <c r="B3" s="73">
        <v>5.55</v>
      </c>
      <c r="C3" s="73">
        <v>5.07</v>
      </c>
      <c r="D3" s="73">
        <v>4.87</v>
      </c>
      <c r="E3" s="73">
        <v>5.23</v>
      </c>
      <c r="F3" s="73">
        <v>5.16</v>
      </c>
      <c r="G3" s="73">
        <v>5.31</v>
      </c>
      <c r="H3" s="73">
        <v>5.27</v>
      </c>
      <c r="I3" s="90">
        <f>(G3+H3)/2</f>
        <v>5.29</v>
      </c>
      <c r="K3" s="54">
        <f t="shared" si="1"/>
        <v>5.21875</v>
      </c>
      <c r="L3" s="23">
        <f t="shared" si="2"/>
        <v>-5.045045045</v>
      </c>
      <c r="N3" s="25" t="s">
        <v>30</v>
      </c>
      <c r="O3" s="25" t="s">
        <v>49</v>
      </c>
      <c r="P3" s="27">
        <f t="shared" si="3"/>
        <v>5.198333333</v>
      </c>
      <c r="Q3" s="27"/>
      <c r="R3" s="55" t="s">
        <v>53</v>
      </c>
      <c r="S3" s="56">
        <f>AVERAGE(P2,P4,P6,P9:P10,P13:P17,P20)</f>
        <v>4.763575758</v>
      </c>
    </row>
    <row r="4">
      <c r="A4" s="25" t="s">
        <v>31</v>
      </c>
      <c r="B4" s="73">
        <v>5.65</v>
      </c>
      <c r="C4" s="73">
        <v>5.74</v>
      </c>
      <c r="D4" s="73">
        <v>5.86</v>
      </c>
      <c r="E4" s="73">
        <v>5.84</v>
      </c>
      <c r="F4" s="73">
        <v>5.95</v>
      </c>
      <c r="G4" s="73">
        <v>6.24</v>
      </c>
      <c r="H4" s="90">
        <f t="shared" ref="H4:I4" si="4">(F4+G4)/2</f>
        <v>6.095</v>
      </c>
      <c r="I4" s="90">
        <f t="shared" si="4"/>
        <v>6.1675</v>
      </c>
      <c r="K4" s="54">
        <f t="shared" si="1"/>
        <v>5.9428125</v>
      </c>
      <c r="L4" s="23">
        <f t="shared" si="2"/>
        <v>7.876106195</v>
      </c>
      <c r="N4" s="25" t="s">
        <v>31</v>
      </c>
      <c r="O4" s="25" t="s">
        <v>53</v>
      </c>
      <c r="P4" s="27">
        <f t="shared" si="3"/>
        <v>5.88</v>
      </c>
      <c r="Q4" s="27"/>
      <c r="R4" s="27"/>
      <c r="S4" s="27"/>
    </row>
    <row r="5">
      <c r="A5" s="25" t="s">
        <v>112</v>
      </c>
      <c r="B5" s="95">
        <v>4.83</v>
      </c>
      <c r="C5" s="95">
        <v>4.6</v>
      </c>
      <c r="D5" s="95">
        <v>4.53</v>
      </c>
      <c r="E5" s="95">
        <v>4.39</v>
      </c>
      <c r="F5" s="95">
        <v>4.39</v>
      </c>
      <c r="G5" s="95">
        <v>4.37</v>
      </c>
      <c r="H5" s="90">
        <f t="shared" ref="H5:I5" si="5">(F5+G5)/2</f>
        <v>4.38</v>
      </c>
      <c r="I5" s="90">
        <f t="shared" si="5"/>
        <v>4.375</v>
      </c>
      <c r="K5" s="54">
        <f t="shared" si="1"/>
        <v>4.483125</v>
      </c>
      <c r="L5" s="23">
        <f t="shared" si="2"/>
        <v>-9.316770186</v>
      </c>
      <c r="N5" s="25" t="s">
        <v>112</v>
      </c>
      <c r="O5" s="25" t="s">
        <v>49</v>
      </c>
      <c r="P5" s="27">
        <f t="shared" si="3"/>
        <v>4.518333333</v>
      </c>
      <c r="Q5" s="27"/>
      <c r="R5" s="27"/>
      <c r="S5" s="27"/>
    </row>
    <row r="6">
      <c r="A6" s="97" t="s">
        <v>125</v>
      </c>
      <c r="B6" s="97">
        <v>5.3</v>
      </c>
      <c r="C6" s="97">
        <v>5.3</v>
      </c>
      <c r="D6" s="97">
        <v>5.4</v>
      </c>
      <c r="E6" s="97">
        <v>5.3</v>
      </c>
      <c r="F6" s="97">
        <v>5.1</v>
      </c>
      <c r="G6" s="97">
        <v>5.0</v>
      </c>
      <c r="H6" s="97">
        <v>4.9</v>
      </c>
      <c r="I6" s="97">
        <v>4.9</v>
      </c>
      <c r="K6" s="54">
        <f t="shared" si="1"/>
        <v>5.15</v>
      </c>
      <c r="L6" s="23">
        <f t="shared" si="2"/>
        <v>-7.547169811</v>
      </c>
      <c r="N6" s="25" t="s">
        <v>36</v>
      </c>
      <c r="O6" s="25" t="s">
        <v>53</v>
      </c>
      <c r="P6" s="27">
        <f t="shared" si="3"/>
        <v>5.233333333</v>
      </c>
    </row>
    <row r="7">
      <c r="A7" s="25" t="s">
        <v>40</v>
      </c>
      <c r="B7" s="73">
        <v>4.91</v>
      </c>
      <c r="C7" s="73">
        <v>4.81</v>
      </c>
      <c r="D7" s="73">
        <v>4.93</v>
      </c>
      <c r="E7" s="73">
        <v>4.93</v>
      </c>
      <c r="F7" s="73">
        <v>4.92</v>
      </c>
      <c r="G7" s="73">
        <v>4.81</v>
      </c>
      <c r="H7" s="73">
        <v>4.8</v>
      </c>
      <c r="I7" s="90">
        <f>(G7+H7)/2</f>
        <v>4.805</v>
      </c>
      <c r="K7" s="54">
        <f t="shared" si="1"/>
        <v>4.864375</v>
      </c>
      <c r="L7" s="23">
        <f t="shared" si="2"/>
        <v>-2.240325866</v>
      </c>
      <c r="N7" s="25" t="s">
        <v>40</v>
      </c>
      <c r="O7" s="25" t="s">
        <v>49</v>
      </c>
      <c r="P7" s="27">
        <f t="shared" si="3"/>
        <v>4.885</v>
      </c>
      <c r="Q7" s="27"/>
      <c r="R7" s="27"/>
      <c r="S7" s="27"/>
    </row>
    <row r="8">
      <c r="A8" s="25" t="s">
        <v>114</v>
      </c>
      <c r="B8" s="95">
        <v>4.78</v>
      </c>
      <c r="C8" s="95">
        <v>4.62</v>
      </c>
      <c r="D8" s="95">
        <v>4.58</v>
      </c>
      <c r="E8" s="95">
        <v>4.57</v>
      </c>
      <c r="F8" s="95">
        <v>4.58</v>
      </c>
      <c r="G8" s="95">
        <v>4.54</v>
      </c>
      <c r="H8" s="90">
        <f t="shared" ref="H8:I8" si="6">(F8+G8)/2</f>
        <v>4.56</v>
      </c>
      <c r="I8" s="90">
        <f t="shared" si="6"/>
        <v>4.55</v>
      </c>
      <c r="K8" s="54">
        <f t="shared" si="1"/>
        <v>4.5975</v>
      </c>
      <c r="L8" s="23">
        <f t="shared" si="2"/>
        <v>-4.60251046</v>
      </c>
      <c r="N8" s="25" t="s">
        <v>114</v>
      </c>
      <c r="O8" s="25" t="s">
        <v>49</v>
      </c>
      <c r="P8" s="27">
        <f t="shared" si="3"/>
        <v>4.611666667</v>
      </c>
      <c r="Q8" s="27"/>
      <c r="R8" s="27"/>
      <c r="S8" s="27"/>
    </row>
    <row r="9">
      <c r="A9" s="25" t="s">
        <v>47</v>
      </c>
      <c r="B9" s="73">
        <v>3.38</v>
      </c>
      <c r="C9" s="73">
        <v>3.8</v>
      </c>
      <c r="D9" s="73">
        <v>3.87</v>
      </c>
      <c r="E9" s="73">
        <v>3.84</v>
      </c>
      <c r="F9" s="87"/>
      <c r="G9" s="87"/>
      <c r="H9" s="87"/>
      <c r="K9" s="54">
        <f t="shared" si="1"/>
        <v>3.7225</v>
      </c>
      <c r="L9" s="23">
        <f>((E9-B9)/B9)*100</f>
        <v>13.60946746</v>
      </c>
      <c r="N9" s="25" t="s">
        <v>47</v>
      </c>
      <c r="O9" s="25" t="s">
        <v>53</v>
      </c>
      <c r="P9" s="27">
        <f>AVERAGE(B9:E9)</f>
        <v>3.7225</v>
      </c>
      <c r="Q9" s="27"/>
      <c r="R9" s="27"/>
      <c r="S9" s="27"/>
    </row>
    <row r="10">
      <c r="A10" s="25" t="s">
        <v>50</v>
      </c>
      <c r="B10" s="73">
        <v>2.81</v>
      </c>
      <c r="C10" s="73">
        <v>3.19</v>
      </c>
      <c r="D10" s="73">
        <v>3.41</v>
      </c>
      <c r="E10" s="73">
        <v>3.36</v>
      </c>
      <c r="F10" s="73">
        <v>3.29</v>
      </c>
      <c r="G10" s="73">
        <v>3.58</v>
      </c>
      <c r="H10" s="90">
        <f t="shared" ref="H10:I10" si="7">(F10+G10)/2</f>
        <v>3.435</v>
      </c>
      <c r="I10" s="90">
        <f t="shared" si="7"/>
        <v>3.5075</v>
      </c>
      <c r="K10" s="54">
        <f t="shared" si="1"/>
        <v>3.3228125</v>
      </c>
      <c r="L10" s="23">
        <f t="shared" ref="L10:L13" si="8">((H10-B10)/B10)*100</f>
        <v>22.24199288</v>
      </c>
      <c r="N10" s="25" t="s">
        <v>50</v>
      </c>
      <c r="O10" s="25" t="s">
        <v>53</v>
      </c>
      <c r="P10" s="27">
        <f t="shared" ref="P10:P13" si="9">AVERAGE(B10:G10)</f>
        <v>3.273333333</v>
      </c>
      <c r="Q10" s="27"/>
      <c r="R10" s="27"/>
      <c r="S10" s="27"/>
    </row>
    <row r="11">
      <c r="A11" s="25" t="s">
        <v>54</v>
      </c>
      <c r="B11" s="73">
        <v>4.35</v>
      </c>
      <c r="C11" s="73">
        <v>4.14</v>
      </c>
      <c r="D11" s="73">
        <v>4.08</v>
      </c>
      <c r="E11" s="73">
        <v>4.16</v>
      </c>
      <c r="F11" s="73">
        <v>4.08</v>
      </c>
      <c r="G11" s="73">
        <v>4.08</v>
      </c>
      <c r="H11" s="73">
        <v>3.83</v>
      </c>
      <c r="I11" s="90">
        <f t="shared" ref="I11:I14" si="10">(G11+H11)/2</f>
        <v>3.955</v>
      </c>
      <c r="K11" s="54">
        <f t="shared" si="1"/>
        <v>4.084375</v>
      </c>
      <c r="L11" s="23">
        <f t="shared" si="8"/>
        <v>-11.95402299</v>
      </c>
      <c r="N11" s="25" t="s">
        <v>54</v>
      </c>
      <c r="O11" s="25" t="s">
        <v>49</v>
      </c>
      <c r="P11" s="27">
        <f t="shared" si="9"/>
        <v>4.148333333</v>
      </c>
      <c r="Q11" s="27"/>
      <c r="R11" s="27"/>
      <c r="S11" s="27"/>
    </row>
    <row r="12">
      <c r="A12" s="61" t="s">
        <v>124</v>
      </c>
      <c r="B12" s="95">
        <v>3.64</v>
      </c>
      <c r="C12" s="95">
        <v>3.46</v>
      </c>
      <c r="D12" s="95">
        <v>3.39</v>
      </c>
      <c r="E12" s="95">
        <v>3.47</v>
      </c>
      <c r="F12" s="95">
        <v>3.36</v>
      </c>
      <c r="G12" s="95">
        <v>3.35</v>
      </c>
      <c r="H12" s="73">
        <v>3.19</v>
      </c>
      <c r="I12" s="90">
        <f t="shared" si="10"/>
        <v>3.27</v>
      </c>
      <c r="K12" s="54">
        <f t="shared" si="1"/>
        <v>3.39125</v>
      </c>
      <c r="L12" s="23">
        <f t="shared" si="8"/>
        <v>-12.36263736</v>
      </c>
      <c r="N12" s="25" t="s">
        <v>124</v>
      </c>
      <c r="O12" s="25" t="s">
        <v>49</v>
      </c>
      <c r="P12" s="27">
        <f t="shared" si="9"/>
        <v>3.445</v>
      </c>
    </row>
    <row r="13">
      <c r="A13" s="25" t="s">
        <v>60</v>
      </c>
      <c r="B13" s="73">
        <v>5.16</v>
      </c>
      <c r="C13" s="73">
        <v>5.11</v>
      </c>
      <c r="D13" s="73">
        <v>5.1</v>
      </c>
      <c r="E13" s="73">
        <v>4.7</v>
      </c>
      <c r="F13" s="73">
        <v>5.26</v>
      </c>
      <c r="G13" s="73">
        <v>5.24</v>
      </c>
      <c r="H13" s="73">
        <v>4.91</v>
      </c>
      <c r="I13" s="90">
        <f t="shared" si="10"/>
        <v>5.075</v>
      </c>
      <c r="K13" s="54">
        <f t="shared" si="1"/>
        <v>5.069375</v>
      </c>
      <c r="L13" s="23">
        <f t="shared" si="8"/>
        <v>-4.84496124</v>
      </c>
      <c r="N13" s="25" t="s">
        <v>60</v>
      </c>
      <c r="O13" s="25" t="s">
        <v>53</v>
      </c>
      <c r="P13" s="27">
        <f t="shared" si="9"/>
        <v>5.095</v>
      </c>
    </row>
    <row r="14">
      <c r="A14" s="101" t="s">
        <v>61</v>
      </c>
      <c r="B14" s="25"/>
      <c r="C14" s="87"/>
      <c r="D14" s="73">
        <v>3.79</v>
      </c>
      <c r="E14" s="73">
        <v>3.76</v>
      </c>
      <c r="F14" s="73">
        <v>4.01</v>
      </c>
      <c r="G14" s="73">
        <v>3.83</v>
      </c>
      <c r="H14" s="73">
        <v>3.74</v>
      </c>
      <c r="I14" s="90">
        <f t="shared" si="10"/>
        <v>3.785</v>
      </c>
      <c r="K14" s="54">
        <f t="shared" si="1"/>
        <v>3.819166667</v>
      </c>
      <c r="L14" s="23">
        <f>((H14-D14)/D14)*100</f>
        <v>-1.319261214</v>
      </c>
      <c r="N14" s="25" t="s">
        <v>71</v>
      </c>
      <c r="O14" s="25" t="s">
        <v>53</v>
      </c>
      <c r="P14" s="27">
        <f>AVERAGE(C14:G14)</f>
        <v>3.8475</v>
      </c>
    </row>
    <row r="15">
      <c r="A15" s="97" t="s">
        <v>130</v>
      </c>
      <c r="B15" s="96">
        <v>5.891</v>
      </c>
      <c r="C15" s="96">
        <v>5.891</v>
      </c>
      <c r="D15" s="96">
        <v>5.891</v>
      </c>
      <c r="E15" s="96">
        <v>5.891</v>
      </c>
      <c r="F15" s="96">
        <v>5.891</v>
      </c>
      <c r="G15" s="96">
        <v>5.891</v>
      </c>
      <c r="H15" s="96">
        <v>5.891</v>
      </c>
      <c r="I15" s="96">
        <v>5.891</v>
      </c>
      <c r="K15" s="54">
        <f>AVERAGE(B15)</f>
        <v>5.891</v>
      </c>
      <c r="L15" s="23">
        <f t="shared" ref="L15:L20" si="11">((H15-B15)/B15)*100</f>
        <v>0</v>
      </c>
      <c r="N15" s="25" t="s">
        <v>62</v>
      </c>
      <c r="O15" s="25" t="s">
        <v>53</v>
      </c>
      <c r="P15" s="27">
        <f>K15</f>
        <v>5.891</v>
      </c>
    </row>
    <row r="16">
      <c r="A16" s="25" t="s">
        <v>63</v>
      </c>
      <c r="B16" s="73">
        <v>5.72</v>
      </c>
      <c r="C16" s="73">
        <v>5.96</v>
      </c>
      <c r="D16" s="73">
        <v>6.37</v>
      </c>
      <c r="E16" s="73">
        <v>6.01</v>
      </c>
      <c r="F16" s="73">
        <v>6.05</v>
      </c>
      <c r="G16" s="73">
        <v>5.96</v>
      </c>
      <c r="H16" s="73">
        <v>5.94</v>
      </c>
      <c r="I16" s="86">
        <v>6.11</v>
      </c>
      <c r="K16" s="54">
        <f t="shared" ref="K16:K20" si="13">AVERAGE(B16:I16)</f>
        <v>6.015</v>
      </c>
      <c r="L16" s="23">
        <f t="shared" si="11"/>
        <v>3.846153846</v>
      </c>
      <c r="N16" s="25" t="s">
        <v>63</v>
      </c>
      <c r="O16" s="25" t="s">
        <v>53</v>
      </c>
      <c r="P16" s="27">
        <f t="shared" ref="P16:P20" si="14">AVERAGE(B16:G16)</f>
        <v>6.011666667</v>
      </c>
    </row>
    <row r="17">
      <c r="A17" s="61" t="s">
        <v>126</v>
      </c>
      <c r="B17" s="95">
        <v>3.27</v>
      </c>
      <c r="C17" s="95">
        <v>4.1</v>
      </c>
      <c r="D17" s="95">
        <v>3.9</v>
      </c>
      <c r="E17" s="95">
        <v>3.87</v>
      </c>
      <c r="F17" s="95">
        <v>3.87</v>
      </c>
      <c r="G17" s="95">
        <v>3.77</v>
      </c>
      <c r="H17" s="90">
        <f t="shared" ref="H17:I17" si="12">(F17+G17)/2</f>
        <v>3.82</v>
      </c>
      <c r="I17" s="90">
        <f t="shared" si="12"/>
        <v>3.795</v>
      </c>
      <c r="K17" s="54">
        <f t="shared" si="13"/>
        <v>3.799375</v>
      </c>
      <c r="L17" s="23">
        <f t="shared" si="11"/>
        <v>16.81957187</v>
      </c>
      <c r="N17" s="25" t="s">
        <v>126</v>
      </c>
      <c r="O17" s="25" t="s">
        <v>53</v>
      </c>
      <c r="P17" s="27">
        <f t="shared" si="14"/>
        <v>3.796666667</v>
      </c>
    </row>
    <row r="18">
      <c r="A18" s="25" t="s">
        <v>65</v>
      </c>
      <c r="B18" s="73">
        <v>5.74</v>
      </c>
      <c r="C18" s="73">
        <v>5.65</v>
      </c>
      <c r="D18" s="103">
        <f>(B18+C18)/2</f>
        <v>5.695</v>
      </c>
      <c r="E18" s="73">
        <v>5.59</v>
      </c>
      <c r="F18" s="73">
        <v>5.66</v>
      </c>
      <c r="G18" s="73">
        <v>5.61</v>
      </c>
      <c r="H18" s="73">
        <v>5.49</v>
      </c>
      <c r="I18" s="90">
        <f>(G18+H18)/2</f>
        <v>5.55</v>
      </c>
      <c r="K18" s="54">
        <f t="shared" si="13"/>
        <v>5.623125</v>
      </c>
      <c r="L18" s="23">
        <f t="shared" si="11"/>
        <v>-4.355400697</v>
      </c>
      <c r="N18" s="25" t="s">
        <v>65</v>
      </c>
      <c r="O18" s="25" t="s">
        <v>49</v>
      </c>
      <c r="P18" s="27">
        <f t="shared" si="14"/>
        <v>5.6575</v>
      </c>
    </row>
    <row r="19">
      <c r="A19" s="61" t="s">
        <v>127</v>
      </c>
      <c r="B19" s="95">
        <v>4.68</v>
      </c>
      <c r="C19" s="95">
        <v>4.53</v>
      </c>
      <c r="D19" s="95">
        <v>4.36</v>
      </c>
      <c r="E19" s="95">
        <v>4.18</v>
      </c>
      <c r="F19" s="95">
        <v>4.13</v>
      </c>
      <c r="G19" s="95">
        <v>4.11</v>
      </c>
      <c r="H19" s="90">
        <f t="shared" ref="H19:I19" si="15">(F19+G19)/2</f>
        <v>4.12</v>
      </c>
      <c r="I19" s="90">
        <f t="shared" si="15"/>
        <v>4.115</v>
      </c>
      <c r="K19" s="54">
        <f t="shared" si="13"/>
        <v>4.278125</v>
      </c>
      <c r="L19" s="23">
        <f t="shared" si="11"/>
        <v>-11.96581197</v>
      </c>
      <c r="N19" s="25" t="s">
        <v>127</v>
      </c>
      <c r="O19" s="25" t="s">
        <v>49</v>
      </c>
      <c r="P19" s="27">
        <f t="shared" si="14"/>
        <v>4.331666667</v>
      </c>
    </row>
    <row r="20">
      <c r="A20" s="61" t="s">
        <v>128</v>
      </c>
      <c r="B20" s="95">
        <v>4.21</v>
      </c>
      <c r="C20" s="95">
        <v>4.27</v>
      </c>
      <c r="D20" s="95">
        <v>4.43</v>
      </c>
      <c r="E20" s="95">
        <v>4.35</v>
      </c>
      <c r="F20" s="95">
        <v>4.26</v>
      </c>
      <c r="G20" s="95">
        <v>4.13</v>
      </c>
      <c r="H20" s="73">
        <v>4.59</v>
      </c>
      <c r="I20" s="90">
        <f>(G20+H20)/2</f>
        <v>4.36</v>
      </c>
      <c r="K20" s="54">
        <f t="shared" si="13"/>
        <v>4.325</v>
      </c>
      <c r="L20" s="23">
        <f t="shared" si="11"/>
        <v>9.026128266</v>
      </c>
      <c r="N20" s="25" t="s">
        <v>128</v>
      </c>
      <c r="O20" s="25" t="s">
        <v>53</v>
      </c>
      <c r="P20" s="27">
        <f t="shared" si="14"/>
        <v>4.275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4.71"/>
    <col customWidth="1" min="11" max="11" width="21.29"/>
    <col customWidth="1" min="12" max="12" width="23.14"/>
    <col customWidth="1" min="13" max="13" width="7.43"/>
    <col customWidth="1" min="34" max="34" width="6.71"/>
    <col customWidth="1" min="35" max="35" width="6.43"/>
    <col customWidth="1" min="39" max="39" width="5.14"/>
  </cols>
  <sheetData>
    <row r="1">
      <c r="A1" s="1" t="s">
        <v>117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10"/>
      <c r="K1" s="1" t="s">
        <v>89</v>
      </c>
      <c r="L1" s="1" t="s">
        <v>16</v>
      </c>
      <c r="M1" s="17"/>
      <c r="N1" s="1" t="s">
        <v>118</v>
      </c>
      <c r="O1" s="9" t="s">
        <v>26</v>
      </c>
      <c r="P1" s="9" t="s">
        <v>30</v>
      </c>
      <c r="Q1" s="9" t="s">
        <v>31</v>
      </c>
      <c r="R1" s="9" t="s">
        <v>34</v>
      </c>
      <c r="S1" s="9" t="s">
        <v>119</v>
      </c>
      <c r="T1" s="9" t="s">
        <v>40</v>
      </c>
      <c r="U1" s="9" t="s">
        <v>43</v>
      </c>
      <c r="V1" s="9" t="s">
        <v>120</v>
      </c>
      <c r="W1" s="9" t="s">
        <v>50</v>
      </c>
      <c r="X1" s="9" t="s">
        <v>54</v>
      </c>
      <c r="Y1" s="9" t="s">
        <v>57</v>
      </c>
      <c r="Z1" s="9" t="s">
        <v>60</v>
      </c>
      <c r="AA1" s="9" t="s">
        <v>121</v>
      </c>
      <c r="AB1" s="9" t="s">
        <v>122</v>
      </c>
      <c r="AC1" s="9" t="s">
        <v>63</v>
      </c>
      <c r="AD1" s="9" t="s">
        <v>64</v>
      </c>
      <c r="AE1" s="9" t="s">
        <v>56</v>
      </c>
      <c r="AF1" s="9" t="s">
        <v>59</v>
      </c>
      <c r="AG1" s="9" t="s">
        <v>69</v>
      </c>
      <c r="AH1" s="87"/>
      <c r="AI1" s="87"/>
      <c r="AJ1" s="1" t="s">
        <v>1</v>
      </c>
      <c r="AK1" s="1" t="s">
        <v>73</v>
      </c>
      <c r="AL1" s="1" t="s">
        <v>74</v>
      </c>
      <c r="AM1" s="53"/>
      <c r="AN1" s="1" t="s">
        <v>123</v>
      </c>
      <c r="AO1" s="53"/>
    </row>
    <row r="2">
      <c r="A2" s="87" t="s">
        <v>26</v>
      </c>
      <c r="B2" s="41">
        <v>521.3754144841678</v>
      </c>
      <c r="C2" s="41">
        <v>679.7049160197417</v>
      </c>
      <c r="D2" s="41">
        <v>699.9225414181013</v>
      </c>
      <c r="E2" s="41">
        <v>711.5658574391138</v>
      </c>
      <c r="F2" s="41">
        <v>661.1451859528655</v>
      </c>
      <c r="G2" s="41">
        <v>797.0076925518224</v>
      </c>
      <c r="H2" s="41">
        <v>709.8584572650814</v>
      </c>
      <c r="I2" s="24">
        <v>796.7157406055553</v>
      </c>
      <c r="K2" s="88">
        <f>AVERAGE(B2:I2)</f>
        <v>697.1619757</v>
      </c>
      <c r="L2" s="23">
        <f t="shared" ref="L2:L8" si="1">((I2-B2)/B2)*100</f>
        <v>52.8103778</v>
      </c>
      <c r="M2" s="89"/>
      <c r="N2" s="89">
        <v>2010.0</v>
      </c>
      <c r="O2" s="41">
        <v>521.3754144841678</v>
      </c>
      <c r="P2" s="41">
        <v>2887.2279705884216</v>
      </c>
      <c r="Q2" s="41">
        <v>637.6727304178848</v>
      </c>
      <c r="R2" s="41">
        <v>2291.850382104395</v>
      </c>
      <c r="S2" s="41">
        <v>241.2</v>
      </c>
      <c r="T2" s="41">
        <v>2039.2179691153626</v>
      </c>
      <c r="U2" s="41">
        <v>1942.5123654036315</v>
      </c>
      <c r="V2" s="41">
        <v>45.88565370668251</v>
      </c>
      <c r="W2" s="41">
        <v>87.7383951075835</v>
      </c>
      <c r="X2" s="41">
        <v>1566.0226251297597</v>
      </c>
      <c r="Y2" s="41">
        <v>1620.0794204473846</v>
      </c>
      <c r="Z2" s="41">
        <v>478.4041488355157</v>
      </c>
      <c r="AA2" s="91"/>
      <c r="AB2" s="41">
        <v>1134.6</v>
      </c>
      <c r="AC2" s="41">
        <v>419.1968139753486</v>
      </c>
      <c r="AD2" s="41">
        <v>348.9871283185706</v>
      </c>
      <c r="AE2" s="41">
        <v>2263.617210366216</v>
      </c>
      <c r="AF2" s="41">
        <v>2268.2797383601314</v>
      </c>
      <c r="AG2" s="41">
        <v>929.8607179033802</v>
      </c>
      <c r="AH2" s="41"/>
      <c r="AI2" s="41"/>
      <c r="AJ2" s="21" t="s">
        <v>26</v>
      </c>
      <c r="AK2" s="21" t="s">
        <v>53</v>
      </c>
      <c r="AL2" s="27">
        <f t="shared" ref="AL2:AL5" si="2">AVERAGE(B2:G2)</f>
        <v>678.4536013</v>
      </c>
      <c r="AM2" s="27"/>
      <c r="AN2" s="55" t="s">
        <v>49</v>
      </c>
      <c r="AO2" s="60">
        <f>AVERAGE(AL3,AL5,AL7,AL8,AL11,AL12,AL18,AL19,)</f>
        <v>1907.275859</v>
      </c>
    </row>
    <row r="3">
      <c r="A3" s="87" t="s">
        <v>30</v>
      </c>
      <c r="B3" s="41">
        <v>2887.2279705884216</v>
      </c>
      <c r="C3" s="41">
        <v>3169.654170980526</v>
      </c>
      <c r="D3" s="41">
        <v>3312.1916027588904</v>
      </c>
      <c r="E3" s="41">
        <v>3564.2505982611106</v>
      </c>
      <c r="F3" s="41">
        <v>3225.5568244011183</v>
      </c>
      <c r="G3" s="41">
        <v>3013.7288229297556</v>
      </c>
      <c r="H3" s="41">
        <v>2633.4786277379953</v>
      </c>
      <c r="I3" s="93">
        <f>(G3+H3)/2</f>
        <v>2823.603725</v>
      </c>
      <c r="K3" s="88">
        <f>AVERAGE(B3:H3)</f>
        <v>3115.155517</v>
      </c>
      <c r="L3" s="23">
        <f t="shared" si="1"/>
        <v>-2.203644669</v>
      </c>
      <c r="M3" s="89"/>
      <c r="N3" s="89">
        <v>2011.0</v>
      </c>
      <c r="O3" s="41">
        <v>679.7049160197417</v>
      </c>
      <c r="P3" s="41">
        <v>3169.654170980526</v>
      </c>
      <c r="Q3" s="41">
        <v>760.2981574738697</v>
      </c>
      <c r="R3" s="41">
        <v>2396.6826199781967</v>
      </c>
      <c r="S3" s="41">
        <v>297.8</v>
      </c>
      <c r="T3" s="41">
        <v>2243.6137269452615</v>
      </c>
      <c r="U3" s="41">
        <v>2023.1318206269304</v>
      </c>
      <c r="V3" s="41">
        <v>55.407934020747255</v>
      </c>
      <c r="W3" s="41">
        <v>116.21310156353634</v>
      </c>
      <c r="X3" s="41">
        <v>1598.0011753711287</v>
      </c>
      <c r="Y3" s="41">
        <v>1666.6127054899807</v>
      </c>
      <c r="Z3" s="41">
        <v>521.3948056553076</v>
      </c>
      <c r="AA3" s="91"/>
      <c r="AB3" s="41">
        <v>1398.6</v>
      </c>
      <c r="AC3" s="41">
        <v>477.24180564212656</v>
      </c>
      <c r="AD3" s="41">
        <v>464.75593089691455</v>
      </c>
      <c r="AE3" s="41">
        <v>2375.179332135903</v>
      </c>
      <c r="AF3" s="41">
        <v>2259.8728603599993</v>
      </c>
      <c r="AG3" s="41">
        <v>1028.2069699699325</v>
      </c>
      <c r="AH3" s="41"/>
      <c r="AI3" s="41"/>
      <c r="AJ3" s="21" t="s">
        <v>30</v>
      </c>
      <c r="AK3" s="21" t="s">
        <v>49</v>
      </c>
      <c r="AL3" s="27">
        <f t="shared" si="2"/>
        <v>3195.434998</v>
      </c>
      <c r="AM3" s="27"/>
      <c r="AN3" s="55" t="s">
        <v>53</v>
      </c>
      <c r="AO3" s="60">
        <f>AVERAGE(AL2,AL4,AL9:AL10,AL13,AL14,AL16,AL17,AL20)</f>
        <v>501.7857663</v>
      </c>
    </row>
    <row r="4">
      <c r="A4" s="87" t="s">
        <v>31</v>
      </c>
      <c r="B4" s="41">
        <v>637.6727304178848</v>
      </c>
      <c r="C4" s="41">
        <v>760.2981574738697</v>
      </c>
      <c r="D4" s="41">
        <v>724.8834181618921</v>
      </c>
      <c r="E4" s="41">
        <v>718.3389731249026</v>
      </c>
      <c r="F4" s="41">
        <v>720.6989982551986</v>
      </c>
      <c r="G4" s="41">
        <v>549.9936615771069</v>
      </c>
      <c r="H4" s="93">
        <f t="shared" ref="H4:I4" si="3">(F4+G4)/2</f>
        <v>635.3463299</v>
      </c>
      <c r="I4" s="93">
        <f t="shared" si="3"/>
        <v>592.6699957</v>
      </c>
      <c r="K4" s="88">
        <f t="shared" ref="K4:K5" si="5">AVERAGE(B4:G4)</f>
        <v>685.3143232</v>
      </c>
      <c r="L4" s="23">
        <f t="shared" si="1"/>
        <v>-7.057340313</v>
      </c>
      <c r="M4" s="89"/>
      <c r="N4" s="89">
        <v>2012.0</v>
      </c>
      <c r="O4" s="41">
        <v>699.9225414181013</v>
      </c>
      <c r="P4" s="41">
        <v>3312.1916027588904</v>
      </c>
      <c r="Q4" s="41">
        <v>724.8834181618921</v>
      </c>
      <c r="R4" s="41">
        <v>2380.1683039164877</v>
      </c>
      <c r="S4" s="41">
        <v>341.1</v>
      </c>
      <c r="T4" s="41">
        <v>2162.217298616809</v>
      </c>
      <c r="U4" s="41">
        <v>1872.0614205448335</v>
      </c>
      <c r="V4" s="41">
        <v>55.87813778740947</v>
      </c>
      <c r="W4" s="41">
        <v>125.9772990597038</v>
      </c>
      <c r="X4" s="41">
        <v>1430.1838707656962</v>
      </c>
      <c r="Y4" s="41">
        <v>1647.657858427369</v>
      </c>
      <c r="Z4" s="41">
        <v>522.3281236840968</v>
      </c>
      <c r="AA4" s="41">
        <v>584.9703841890084</v>
      </c>
      <c r="AB4" s="41">
        <v>1486.8</v>
      </c>
      <c r="AC4" s="41">
        <v>477.8436379777739</v>
      </c>
      <c r="AD4" s="41">
        <v>456.58312877628686</v>
      </c>
      <c r="AE4" s="41">
        <v>2418.2548408058547</v>
      </c>
      <c r="AF4" s="41">
        <v>2250.2223901355314</v>
      </c>
      <c r="AG4" s="41">
        <v>1079.0940503889371</v>
      </c>
      <c r="AH4" s="41"/>
      <c r="AI4" s="41"/>
      <c r="AJ4" s="21" t="s">
        <v>31</v>
      </c>
      <c r="AK4" s="21" t="s">
        <v>53</v>
      </c>
      <c r="AL4" s="27">
        <f t="shared" si="2"/>
        <v>685.3143232</v>
      </c>
      <c r="AM4" s="27"/>
      <c r="AN4" s="27"/>
      <c r="AO4" s="27"/>
    </row>
    <row r="5">
      <c r="A5" s="98" t="s">
        <v>34</v>
      </c>
      <c r="B5" s="41">
        <v>2291.850382104395</v>
      </c>
      <c r="C5" s="41">
        <v>2396.6826199781967</v>
      </c>
      <c r="D5" s="41">
        <v>2380.1683039164877</v>
      </c>
      <c r="E5" s="41">
        <v>2304.9543854103927</v>
      </c>
      <c r="F5" s="41">
        <v>2231.678940724942</v>
      </c>
      <c r="G5" s="41">
        <v>1900.7338767114747</v>
      </c>
      <c r="H5" s="93">
        <f t="shared" ref="H5:I5" si="4">(F5+G5)/2</f>
        <v>2066.206409</v>
      </c>
      <c r="I5" s="93">
        <f t="shared" si="4"/>
        <v>1983.470143</v>
      </c>
      <c r="K5" s="88">
        <f t="shared" si="5"/>
        <v>2251.011418</v>
      </c>
      <c r="L5" s="23">
        <f t="shared" si="1"/>
        <v>-13.45551358</v>
      </c>
      <c r="M5" s="89"/>
      <c r="N5" s="89">
        <v>2013.0</v>
      </c>
      <c r="O5" s="41">
        <v>711.5658574391138</v>
      </c>
      <c r="P5" s="41">
        <v>3564.2505982611106</v>
      </c>
      <c r="Q5" s="41">
        <v>718.3389731249026</v>
      </c>
      <c r="R5" s="41">
        <v>2304.9543854103927</v>
      </c>
      <c r="S5" s="41">
        <v>373.7</v>
      </c>
      <c r="T5" s="41">
        <v>2281.8881685938463</v>
      </c>
      <c r="U5" s="41">
        <v>1946.4970881110721</v>
      </c>
      <c r="V5" s="41">
        <v>55.664867033805855</v>
      </c>
      <c r="W5" s="41">
        <v>121.76342916700507</v>
      </c>
      <c r="X5" s="41">
        <v>1478.8789474074906</v>
      </c>
      <c r="Y5" s="41">
        <v>1403.7693267887937</v>
      </c>
      <c r="Z5" s="41">
        <v>504.0836158803693</v>
      </c>
      <c r="AA5" s="41">
        <v>601.8665837535077</v>
      </c>
      <c r="AB5" s="41">
        <v>1463.4</v>
      </c>
      <c r="AC5" s="41">
        <v>410.63065914711717</v>
      </c>
      <c r="AD5" s="41">
        <v>484.50044818236086</v>
      </c>
      <c r="AE5" s="41">
        <v>2428.5493948092235</v>
      </c>
      <c r="AF5" s="41">
        <v>2220.318515328699</v>
      </c>
      <c r="AG5" s="41">
        <v>1126.2158121402363</v>
      </c>
      <c r="AH5" s="41"/>
      <c r="AI5" s="41"/>
      <c r="AJ5" s="21" t="s">
        <v>34</v>
      </c>
      <c r="AK5" s="21" t="s">
        <v>49</v>
      </c>
      <c r="AL5" s="27">
        <f t="shared" si="2"/>
        <v>2251.011418</v>
      </c>
      <c r="AM5" s="27"/>
      <c r="AN5" s="27"/>
      <c r="AO5" s="27"/>
    </row>
    <row r="6">
      <c r="A6" s="98" t="s">
        <v>119</v>
      </c>
      <c r="B6" s="91">
        <v>241.2</v>
      </c>
      <c r="C6" s="91">
        <v>297.8</v>
      </c>
      <c r="D6" s="91">
        <v>341.1</v>
      </c>
      <c r="E6" s="91">
        <v>373.7</v>
      </c>
      <c r="F6" s="91">
        <v>390.2</v>
      </c>
      <c r="G6" s="91">
        <v>401.7</v>
      </c>
      <c r="H6" s="91">
        <v>395.9</v>
      </c>
      <c r="I6" s="99">
        <v>429.2</v>
      </c>
      <c r="K6" s="88">
        <f t="shared" ref="K6:K7" si="6">AVERAGE(B6:H6)</f>
        <v>348.8</v>
      </c>
      <c r="L6" s="23">
        <f t="shared" si="1"/>
        <v>77.94361526</v>
      </c>
      <c r="M6" s="89"/>
      <c r="N6" s="89">
        <v>2014.0</v>
      </c>
      <c r="O6" s="41">
        <v>661.1451859528655</v>
      </c>
      <c r="P6" s="41">
        <v>3225.5568244011183</v>
      </c>
      <c r="Q6" s="41">
        <v>720.6989982551986</v>
      </c>
      <c r="R6" s="41">
        <v>2231.678940724942</v>
      </c>
      <c r="S6" s="41">
        <v>390.2</v>
      </c>
      <c r="T6" s="41">
        <v>2359.6316690689864</v>
      </c>
      <c r="U6" s="41">
        <v>1969.9158501101522</v>
      </c>
      <c r="V6" s="91"/>
      <c r="W6" s="41">
        <v>114.87445561921724</v>
      </c>
      <c r="X6" s="41">
        <v>1449.1513439003386</v>
      </c>
      <c r="Y6" s="41">
        <v>1280.4762469819243</v>
      </c>
      <c r="Z6" s="41">
        <v>574.5169801702809</v>
      </c>
      <c r="AA6" s="41">
        <v>574.3676581294677</v>
      </c>
      <c r="AB6" s="41">
        <v>1440.9</v>
      </c>
      <c r="AC6" s="41">
        <v>389.2078302360513</v>
      </c>
      <c r="AD6" s="41">
        <v>468.10957193432904</v>
      </c>
      <c r="AE6" s="41">
        <v>2684.2893947174043</v>
      </c>
      <c r="AF6" s="41">
        <v>2273.4710656467664</v>
      </c>
      <c r="AG6" s="41">
        <v>1184.7642079486025</v>
      </c>
      <c r="AH6" s="41"/>
      <c r="AI6" s="41"/>
      <c r="AJ6" s="21" t="s">
        <v>36</v>
      </c>
      <c r="AK6" s="21" t="s">
        <v>53</v>
      </c>
      <c r="AL6" s="55" t="s">
        <v>129</v>
      </c>
      <c r="AM6" s="27"/>
      <c r="AN6" s="27"/>
      <c r="AO6" s="27"/>
    </row>
    <row r="7">
      <c r="A7" s="87" t="s">
        <v>40</v>
      </c>
      <c r="B7" s="41">
        <v>2039.2179691153626</v>
      </c>
      <c r="C7" s="41">
        <v>2243.6137269452615</v>
      </c>
      <c r="D7" s="41">
        <v>2162.217298616809</v>
      </c>
      <c r="E7" s="41">
        <v>2281.8881685938463</v>
      </c>
      <c r="F7" s="41">
        <v>2359.6316690689864</v>
      </c>
      <c r="G7" s="41">
        <v>1978.8120937474157</v>
      </c>
      <c r="H7" s="100">
        <v>2020.7481813770157</v>
      </c>
      <c r="I7" s="93">
        <f>(G7+H7)/2</f>
        <v>1999.780138</v>
      </c>
      <c r="K7" s="88">
        <f t="shared" si="6"/>
        <v>2155.161301</v>
      </c>
      <c r="L7" s="23">
        <f t="shared" si="1"/>
        <v>-1.933968421</v>
      </c>
      <c r="M7" s="89"/>
      <c r="N7" s="89">
        <v>2016.0</v>
      </c>
      <c r="O7" s="41">
        <v>709.8584572650814</v>
      </c>
      <c r="P7" s="41">
        <v>2633.4786277379953</v>
      </c>
      <c r="Q7" s="41">
        <v>635.3463299161527</v>
      </c>
      <c r="R7" s="41">
        <v>2066.2064087182084</v>
      </c>
      <c r="S7" s="41">
        <v>395.9</v>
      </c>
      <c r="T7" s="41">
        <v>2020.7481813770157</v>
      </c>
      <c r="U7" s="41">
        <v>1816.6447229469397</v>
      </c>
      <c r="V7" s="91"/>
      <c r="W7" s="41">
        <v>117.07457059340307</v>
      </c>
      <c r="X7" s="41">
        <v>1184.8536045426176</v>
      </c>
      <c r="Y7" s="41">
        <v>1237.5391570035933</v>
      </c>
      <c r="Z7" s="41">
        <v>429.12202170193603</v>
      </c>
      <c r="AA7" s="41">
        <v>332.3616240540442</v>
      </c>
      <c r="AB7" s="41">
        <v>1170.9</v>
      </c>
      <c r="AC7" s="41">
        <v>313.2113544303984</v>
      </c>
      <c r="AD7" s="41">
        <v>440.43824480578917</v>
      </c>
      <c r="AE7" s="41">
        <v>2254.4209253960594</v>
      </c>
      <c r="AF7" s="41">
        <v>2304.4382945794296</v>
      </c>
      <c r="AG7" s="41">
        <v>1267.9089510311567</v>
      </c>
      <c r="AH7" s="41"/>
      <c r="AI7" s="41"/>
      <c r="AJ7" s="21" t="s">
        <v>40</v>
      </c>
      <c r="AK7" s="21" t="s">
        <v>49</v>
      </c>
      <c r="AL7" s="27">
        <f t="shared" ref="AL7:AL14" si="8">AVERAGE(B7:G7)</f>
        <v>2177.563488</v>
      </c>
      <c r="AM7" s="27"/>
      <c r="AN7" s="27"/>
      <c r="AO7" s="27"/>
    </row>
    <row r="8">
      <c r="A8" s="98" t="s">
        <v>43</v>
      </c>
      <c r="B8" s="41">
        <v>1942.5123654036315</v>
      </c>
      <c r="C8" s="41">
        <v>2023.1318206269304</v>
      </c>
      <c r="D8" s="41">
        <v>1872.0614205448335</v>
      </c>
      <c r="E8" s="41">
        <v>1946.4970881110721</v>
      </c>
      <c r="F8" s="41">
        <v>1969.9158501101522</v>
      </c>
      <c r="G8" s="41">
        <v>1663.3735957837273</v>
      </c>
      <c r="H8" s="93">
        <f t="shared" ref="H8:I8" si="7">(F8+G8)/2</f>
        <v>1816.644723</v>
      </c>
      <c r="I8" s="93">
        <f t="shared" si="7"/>
        <v>1740.009159</v>
      </c>
      <c r="K8" s="88">
        <f>AVERAGE(B8:G8)</f>
        <v>1902.915357</v>
      </c>
      <c r="L8" s="23">
        <f t="shared" si="1"/>
        <v>-10.42480911</v>
      </c>
      <c r="M8" s="89"/>
      <c r="N8" s="89">
        <v>2017.0</v>
      </c>
      <c r="O8" s="41">
        <v>796.7157406055553</v>
      </c>
      <c r="P8" s="41">
        <v>2823.6037253338754</v>
      </c>
      <c r="Q8" s="41">
        <v>592.6699957466299</v>
      </c>
      <c r="R8" s="41">
        <v>1983.4701427148416</v>
      </c>
      <c r="S8" s="41">
        <v>429.2</v>
      </c>
      <c r="T8" s="41">
        <v>1999.7801375622157</v>
      </c>
      <c r="U8" s="41">
        <v>1740.0091593653335</v>
      </c>
      <c r="V8" s="91"/>
      <c r="W8" s="41">
        <v>118.17462808049598</v>
      </c>
      <c r="X8" s="41">
        <v>1209.1234188347532</v>
      </c>
      <c r="Y8" s="41">
        <v>1197.054448672436</v>
      </c>
      <c r="Z8" s="41">
        <v>466.2369624479905</v>
      </c>
      <c r="AA8" s="41">
        <v>347.39801804555157</v>
      </c>
      <c r="AB8" s="41">
        <v>1225.3</v>
      </c>
      <c r="AC8" s="41">
        <v>374.6945182833953</v>
      </c>
      <c r="AD8" s="41">
        <v>426.60258124151926</v>
      </c>
      <c r="AE8" s="41">
        <v>2388.7544968528755</v>
      </c>
      <c r="AF8" s="41">
        <v>2319.921909045761</v>
      </c>
      <c r="AG8" s="41">
        <v>1193.6742995879308</v>
      </c>
      <c r="AH8" s="41"/>
      <c r="AI8" s="41"/>
      <c r="AJ8" s="21" t="s">
        <v>43</v>
      </c>
      <c r="AK8" s="21" t="s">
        <v>49</v>
      </c>
      <c r="AL8" s="27">
        <f t="shared" si="8"/>
        <v>1902.915357</v>
      </c>
      <c r="AM8" s="27"/>
      <c r="AN8" s="27"/>
      <c r="AO8" s="27"/>
    </row>
    <row r="9">
      <c r="A9" s="98" t="s">
        <v>120</v>
      </c>
      <c r="B9" s="41">
        <v>45.88565370668251</v>
      </c>
      <c r="C9" s="41">
        <v>55.407934020747255</v>
      </c>
      <c r="D9" s="41">
        <v>55.87813778740947</v>
      </c>
      <c r="E9" s="41">
        <v>55.664867033805855</v>
      </c>
      <c r="F9" s="100"/>
      <c r="G9" s="100"/>
      <c r="H9" s="100"/>
      <c r="I9" s="88"/>
      <c r="K9" s="88">
        <f>AVERAGE(B9:E9)</f>
        <v>53.20914814</v>
      </c>
      <c r="L9" s="23">
        <f>((E9-B9)/B9)*100</f>
        <v>21.31213688</v>
      </c>
      <c r="AJ9" s="21" t="s">
        <v>47</v>
      </c>
      <c r="AK9" s="21" t="s">
        <v>53</v>
      </c>
      <c r="AL9" s="27">
        <f t="shared" si="8"/>
        <v>53.20914814</v>
      </c>
      <c r="AM9" s="27"/>
      <c r="AN9" s="27"/>
      <c r="AO9" s="27"/>
    </row>
    <row r="10">
      <c r="A10" s="87" t="s">
        <v>50</v>
      </c>
      <c r="B10" s="41">
        <v>87.7383951075835</v>
      </c>
      <c r="C10" s="41">
        <v>116.21310156353634</v>
      </c>
      <c r="D10" s="41">
        <v>125.9772990597038</v>
      </c>
      <c r="E10" s="41">
        <v>121.76342916700507</v>
      </c>
      <c r="F10" s="41">
        <v>114.87445561921724</v>
      </c>
      <c r="G10" s="41">
        <v>119.27468556758889</v>
      </c>
      <c r="H10" s="93">
        <f t="shared" ref="H10:I10" si="9">(F10+G10)/2</f>
        <v>117.0745706</v>
      </c>
      <c r="I10" s="93">
        <f t="shared" si="9"/>
        <v>118.1746281</v>
      </c>
      <c r="K10" s="88">
        <f>AVERAGE(B10:G10)</f>
        <v>114.3068943</v>
      </c>
      <c r="L10" s="23">
        <f t="shared" ref="L10:L13" si="10">((I10-B10)/B10)*100</f>
        <v>34.68975348</v>
      </c>
      <c r="O10" s="33"/>
      <c r="P10" s="102"/>
      <c r="Q10" s="102"/>
      <c r="R10" s="102"/>
      <c r="S10" s="102"/>
      <c r="T10" s="102"/>
      <c r="U10" s="102"/>
      <c r="V10" s="102"/>
      <c r="AJ10" s="21" t="s">
        <v>50</v>
      </c>
      <c r="AK10" s="21" t="s">
        <v>53</v>
      </c>
      <c r="AL10" s="27">
        <f t="shared" si="8"/>
        <v>114.3068943</v>
      </c>
      <c r="AM10" s="27"/>
      <c r="AN10" s="27"/>
      <c r="AO10" s="27"/>
    </row>
    <row r="11">
      <c r="A11" s="87" t="s">
        <v>54</v>
      </c>
      <c r="B11" s="41">
        <v>1566.0226251297597</v>
      </c>
      <c r="C11" s="41">
        <v>1598.0011753711287</v>
      </c>
      <c r="D11" s="41">
        <v>1430.1838707656962</v>
      </c>
      <c r="E11" s="41">
        <v>1478.8789474074906</v>
      </c>
      <c r="F11" s="41">
        <v>1449.1513439003386</v>
      </c>
      <c r="G11" s="41">
        <v>1233.3932331268888</v>
      </c>
      <c r="H11" s="41">
        <v>1184.8536045426176</v>
      </c>
      <c r="I11" s="93">
        <f t="shared" ref="I11:I14" si="11">(G11+H11)/2</f>
        <v>1209.123419</v>
      </c>
      <c r="K11" s="88">
        <f t="shared" ref="K11:K13" si="12">AVERAGE(B11:H11)</f>
        <v>1420.069257</v>
      </c>
      <c r="L11" s="23">
        <f t="shared" si="10"/>
        <v>-22.79016922</v>
      </c>
      <c r="O11" s="33"/>
      <c r="P11" s="102"/>
      <c r="Q11" s="102"/>
      <c r="R11" s="102"/>
      <c r="S11" s="102"/>
      <c r="T11" s="102"/>
      <c r="U11" s="102"/>
      <c r="V11" s="102"/>
      <c r="AJ11" s="21" t="s">
        <v>54</v>
      </c>
      <c r="AK11" s="21" t="s">
        <v>49</v>
      </c>
      <c r="AL11" s="27">
        <f t="shared" si="8"/>
        <v>1459.271866</v>
      </c>
      <c r="AM11" s="27"/>
      <c r="AN11" s="27"/>
      <c r="AO11" s="27"/>
    </row>
    <row r="12">
      <c r="A12" s="87" t="s">
        <v>57</v>
      </c>
      <c r="B12" s="41">
        <v>1620.0794204473846</v>
      </c>
      <c r="C12" s="41">
        <v>1666.6127054899807</v>
      </c>
      <c r="D12" s="41">
        <v>1647.657858427369</v>
      </c>
      <c r="E12" s="41">
        <v>1403.7693267887937</v>
      </c>
      <c r="F12" s="41">
        <v>1280.4762469819243</v>
      </c>
      <c r="G12" s="41">
        <v>1156.5697403412785</v>
      </c>
      <c r="H12" s="41">
        <v>1237.5391570035933</v>
      </c>
      <c r="I12" s="93">
        <f t="shared" si="11"/>
        <v>1197.054449</v>
      </c>
      <c r="K12" s="88">
        <f t="shared" si="12"/>
        <v>1430.386351</v>
      </c>
      <c r="L12" s="23">
        <f t="shared" si="10"/>
        <v>-26.11137247</v>
      </c>
      <c r="O12" s="102"/>
      <c r="P12" s="102"/>
      <c r="Q12" s="102"/>
      <c r="R12" s="102"/>
      <c r="S12" s="102"/>
      <c r="T12" s="102"/>
      <c r="U12" s="102"/>
      <c r="V12" s="102"/>
      <c r="AJ12" s="21" t="s">
        <v>57</v>
      </c>
      <c r="AK12" s="21" t="s">
        <v>49</v>
      </c>
      <c r="AL12" s="27">
        <f t="shared" si="8"/>
        <v>1462.52755</v>
      </c>
      <c r="AM12" s="27"/>
      <c r="AN12" s="27"/>
      <c r="AO12" s="27"/>
    </row>
    <row r="13">
      <c r="A13" s="87" t="s">
        <v>60</v>
      </c>
      <c r="B13" s="41">
        <v>478.4041488355157</v>
      </c>
      <c r="C13" s="41">
        <v>521.3948056553076</v>
      </c>
      <c r="D13" s="41">
        <v>522.3281236840968</v>
      </c>
      <c r="E13" s="41">
        <v>504.0836158803693</v>
      </c>
      <c r="F13" s="41">
        <v>574.5169801702809</v>
      </c>
      <c r="G13" s="41">
        <v>503.35190319404495</v>
      </c>
      <c r="H13" s="41">
        <v>429.12202170193603</v>
      </c>
      <c r="I13" s="93">
        <f t="shared" si="11"/>
        <v>466.2369624</v>
      </c>
      <c r="K13" s="88">
        <f t="shared" si="12"/>
        <v>504.7430856</v>
      </c>
      <c r="L13" s="23">
        <f t="shared" si="10"/>
        <v>-2.543286135</v>
      </c>
      <c r="O13" s="33"/>
      <c r="P13" s="102"/>
      <c r="Q13" s="102"/>
      <c r="R13" s="102"/>
      <c r="S13" s="102"/>
      <c r="T13" s="102"/>
      <c r="U13" s="102"/>
      <c r="V13" s="102"/>
      <c r="AJ13" s="21" t="s">
        <v>60</v>
      </c>
      <c r="AK13" s="21" t="s">
        <v>53</v>
      </c>
      <c r="AL13" s="27">
        <f t="shared" si="8"/>
        <v>517.3465962</v>
      </c>
      <c r="AM13" s="27"/>
      <c r="AN13" s="27"/>
      <c r="AO13" s="27"/>
    </row>
    <row r="14">
      <c r="A14" s="98" t="s">
        <v>121</v>
      </c>
      <c r="B14" s="100"/>
      <c r="C14" s="100"/>
      <c r="D14" s="41">
        <v>584.9703841890084</v>
      </c>
      <c r="E14" s="41">
        <v>601.8665837535077</v>
      </c>
      <c r="F14" s="41">
        <v>574.3676581294677</v>
      </c>
      <c r="G14" s="41">
        <v>362.4344120370589</v>
      </c>
      <c r="H14" s="41">
        <v>332.3616240540442</v>
      </c>
      <c r="I14" s="93">
        <f t="shared" si="11"/>
        <v>347.398018</v>
      </c>
      <c r="K14" s="88">
        <f t="shared" ref="K14:K15" si="13">AVERAGE(D14:H14)</f>
        <v>491.2001324</v>
      </c>
      <c r="L14" s="23">
        <f>((I14-D14)/D14)*100</f>
        <v>-40.61271691</v>
      </c>
      <c r="O14" s="33"/>
      <c r="P14" s="102"/>
      <c r="Q14" s="102"/>
      <c r="R14" s="102"/>
      <c r="S14" s="102"/>
      <c r="T14" s="102"/>
      <c r="U14" s="102"/>
      <c r="V14" s="102"/>
      <c r="AJ14" s="21" t="s">
        <v>71</v>
      </c>
      <c r="AK14" s="21" t="s">
        <v>53</v>
      </c>
      <c r="AL14" s="27">
        <f t="shared" si="8"/>
        <v>530.9097595</v>
      </c>
      <c r="AM14" s="27"/>
      <c r="AN14" s="27"/>
      <c r="AO14" s="27"/>
    </row>
    <row r="15">
      <c r="A15" s="98" t="s">
        <v>122</v>
      </c>
      <c r="B15" s="91">
        <v>1134.6</v>
      </c>
      <c r="C15" s="91">
        <v>1398.6</v>
      </c>
      <c r="D15" s="91">
        <v>1486.8</v>
      </c>
      <c r="E15" s="91">
        <v>1463.4</v>
      </c>
      <c r="F15" s="91">
        <v>1440.9</v>
      </c>
      <c r="G15" s="91">
        <v>1215.0</v>
      </c>
      <c r="H15" s="91">
        <v>1170.9</v>
      </c>
      <c r="I15" s="91">
        <v>1225.3</v>
      </c>
      <c r="K15" s="88">
        <f t="shared" si="13"/>
        <v>1355.4</v>
      </c>
      <c r="L15" s="23">
        <f t="shared" ref="L15:L20" si="14">((I15-B15)/B15)*100</f>
        <v>7.994006698</v>
      </c>
      <c r="O15" s="33"/>
      <c r="P15" s="102"/>
      <c r="Q15" s="102"/>
      <c r="R15" s="102"/>
      <c r="S15" s="102"/>
      <c r="T15" s="102"/>
      <c r="U15" s="102"/>
      <c r="V15" s="102"/>
      <c r="AJ15" s="21" t="s">
        <v>62</v>
      </c>
      <c r="AK15" s="21" t="s">
        <v>53</v>
      </c>
      <c r="AL15" s="55" t="s">
        <v>129</v>
      </c>
      <c r="AM15" s="27"/>
      <c r="AN15" s="27"/>
      <c r="AO15" s="27"/>
    </row>
    <row r="16">
      <c r="A16" s="87" t="s">
        <v>63</v>
      </c>
      <c r="B16" s="41">
        <v>419.1968139753486</v>
      </c>
      <c r="C16" s="41">
        <v>477.24180564212656</v>
      </c>
      <c r="D16" s="41">
        <v>477.8436379777739</v>
      </c>
      <c r="E16" s="41">
        <v>410.63065914711717</v>
      </c>
      <c r="F16" s="41">
        <v>389.2078302360513</v>
      </c>
      <c r="G16" s="41">
        <v>341.78416429753713</v>
      </c>
      <c r="H16" s="41">
        <v>313.2113544303984</v>
      </c>
      <c r="I16" s="24">
        <v>374.6945182833953</v>
      </c>
      <c r="K16" s="88">
        <f>AVERAGE(B16:I16)</f>
        <v>400.476348</v>
      </c>
      <c r="L16" s="23">
        <f t="shared" si="14"/>
        <v>-10.61608634</v>
      </c>
      <c r="O16" s="33"/>
      <c r="P16" s="102"/>
      <c r="Q16" s="102"/>
      <c r="R16" s="102"/>
      <c r="S16" s="102"/>
      <c r="T16" s="102"/>
      <c r="U16" s="102"/>
      <c r="V16" s="102"/>
      <c r="AJ16" s="21" t="s">
        <v>63</v>
      </c>
      <c r="AK16" s="21" t="s">
        <v>53</v>
      </c>
      <c r="AL16" s="27">
        <f t="shared" ref="AL16:AL20" si="16">AVERAGE(B16:G16)</f>
        <v>419.3174852</v>
      </c>
      <c r="AM16" s="27"/>
      <c r="AN16" s="27"/>
      <c r="AO16" s="27"/>
    </row>
    <row r="17">
      <c r="A17" s="87" t="s">
        <v>64</v>
      </c>
      <c r="B17" s="41">
        <v>348.9871283185706</v>
      </c>
      <c r="C17" s="41">
        <v>464.75593089691455</v>
      </c>
      <c r="D17" s="41">
        <v>456.58312877628686</v>
      </c>
      <c r="E17" s="41">
        <v>484.50044818236086</v>
      </c>
      <c r="F17" s="41">
        <v>468.10957193432904</v>
      </c>
      <c r="G17" s="41">
        <v>412.76691767724935</v>
      </c>
      <c r="H17" s="93">
        <f t="shared" ref="H17:I17" si="15">(F17+G17)/2</f>
        <v>440.4382448</v>
      </c>
      <c r="I17" s="93">
        <f t="shared" si="15"/>
        <v>426.6025812</v>
      </c>
      <c r="K17" s="88">
        <f>AVERAGE(B17:G17)</f>
        <v>439.2838543</v>
      </c>
      <c r="L17" s="23">
        <f t="shared" si="14"/>
        <v>22.24020505</v>
      </c>
      <c r="O17" s="33"/>
      <c r="P17" s="102"/>
      <c r="Q17" s="102"/>
      <c r="R17" s="102"/>
      <c r="S17" s="102"/>
      <c r="T17" s="102"/>
      <c r="U17" s="102"/>
      <c r="V17" s="102"/>
      <c r="AJ17" s="21" t="s">
        <v>64</v>
      </c>
      <c r="AK17" s="21" t="s">
        <v>53</v>
      </c>
      <c r="AL17" s="27">
        <f t="shared" si="16"/>
        <v>439.2838543</v>
      </c>
      <c r="AM17" s="27"/>
      <c r="AN17" s="27"/>
      <c r="AO17" s="27"/>
    </row>
    <row r="18">
      <c r="A18" s="87" t="s">
        <v>65</v>
      </c>
      <c r="B18" s="41">
        <v>2263.617210366216</v>
      </c>
      <c r="C18" s="41">
        <v>2375.179332135903</v>
      </c>
      <c r="D18" s="41">
        <v>2418.2548408058547</v>
      </c>
      <c r="E18" s="41">
        <v>2428.5493948092235</v>
      </c>
      <c r="F18" s="41">
        <v>2684.2893947174043</v>
      </c>
      <c r="G18" s="41">
        <v>2523.088068309691</v>
      </c>
      <c r="H18" s="41">
        <v>2254.4209253960594</v>
      </c>
      <c r="I18" s="93">
        <f>(G18+H18)/2</f>
        <v>2388.754497</v>
      </c>
      <c r="K18" s="88">
        <f>AVERAGE(B18:H18)</f>
        <v>2421.057024</v>
      </c>
      <c r="L18" s="23">
        <f t="shared" si="14"/>
        <v>5.528199994</v>
      </c>
      <c r="O18" s="33"/>
      <c r="P18" s="102"/>
      <c r="Q18" s="102"/>
      <c r="R18" s="102"/>
      <c r="S18" s="102"/>
      <c r="T18" s="102"/>
      <c r="U18" s="102"/>
      <c r="V18" s="102"/>
      <c r="AJ18" s="21" t="s">
        <v>65</v>
      </c>
      <c r="AK18" s="21" t="s">
        <v>49</v>
      </c>
      <c r="AL18" s="27">
        <f t="shared" si="16"/>
        <v>2448.829707</v>
      </c>
      <c r="AM18" s="27"/>
      <c r="AN18" s="27"/>
      <c r="AO18" s="27"/>
    </row>
    <row r="19">
      <c r="A19" s="87" t="s">
        <v>28</v>
      </c>
      <c r="B19" s="41">
        <v>2268.2797383601314</v>
      </c>
      <c r="C19" s="41">
        <v>2259.8728603599993</v>
      </c>
      <c r="D19" s="41">
        <v>2250.2223901355314</v>
      </c>
      <c r="E19" s="41">
        <v>2220.318515328699</v>
      </c>
      <c r="F19" s="41">
        <v>2273.4710656467664</v>
      </c>
      <c r="G19" s="41">
        <v>2335.4055235120923</v>
      </c>
      <c r="H19" s="93">
        <f t="shared" ref="H19:I19" si="17">(F19+G19)/2</f>
        <v>2304.438295</v>
      </c>
      <c r="I19" s="93">
        <f t="shared" si="17"/>
        <v>2319.921909</v>
      </c>
      <c r="K19" s="88">
        <f>AVERAGE(B19:G19)</f>
        <v>2267.928349</v>
      </c>
      <c r="L19" s="23">
        <f t="shared" si="14"/>
        <v>2.27671084</v>
      </c>
      <c r="O19" s="33"/>
      <c r="P19" s="102"/>
      <c r="Q19" s="102"/>
      <c r="R19" s="102"/>
      <c r="S19" s="102"/>
      <c r="T19" s="102"/>
      <c r="U19" s="102"/>
      <c r="V19" s="102"/>
      <c r="AJ19" s="21" t="s">
        <v>28</v>
      </c>
      <c r="AK19" s="21" t="s">
        <v>49</v>
      </c>
      <c r="AL19" s="27">
        <f t="shared" si="16"/>
        <v>2267.928349</v>
      </c>
      <c r="AM19" s="27"/>
      <c r="AN19" s="27"/>
      <c r="AO19" s="27"/>
    </row>
    <row r="20">
      <c r="A20" s="98" t="s">
        <v>69</v>
      </c>
      <c r="B20" s="41">
        <v>929.8607179033802</v>
      </c>
      <c r="C20" s="41">
        <v>1028.2069699699325</v>
      </c>
      <c r="D20" s="41">
        <v>1079.0940503889371</v>
      </c>
      <c r="E20" s="41">
        <v>1126.2158121402363</v>
      </c>
      <c r="F20" s="41">
        <v>1184.7642079486025</v>
      </c>
      <c r="G20" s="41">
        <v>1119.4396481447047</v>
      </c>
      <c r="H20" s="41">
        <v>1267.9089510311567</v>
      </c>
      <c r="I20" s="93">
        <f>(G20+H20)/2</f>
        <v>1193.6743</v>
      </c>
      <c r="K20" s="88">
        <f>AVERAGE(B20:H20)</f>
        <v>1105.070051</v>
      </c>
      <c r="L20" s="23">
        <f t="shared" si="14"/>
        <v>28.37130084</v>
      </c>
      <c r="O20" s="33"/>
      <c r="P20" s="102"/>
      <c r="Q20" s="102"/>
      <c r="R20" s="102"/>
      <c r="S20" s="102"/>
      <c r="T20" s="102"/>
      <c r="U20" s="102"/>
      <c r="V20" s="102"/>
      <c r="AJ20" s="21" t="s">
        <v>80</v>
      </c>
      <c r="AK20" s="21" t="s">
        <v>53</v>
      </c>
      <c r="AL20" s="27">
        <f t="shared" si="16"/>
        <v>1077.930234</v>
      </c>
      <c r="AM20" s="27"/>
      <c r="AN20" s="27"/>
      <c r="AO20" s="27"/>
    </row>
    <row r="21">
      <c r="A21" s="63"/>
      <c r="B21" s="104"/>
      <c r="C21" s="104"/>
      <c r="D21" s="104"/>
      <c r="E21" s="104"/>
      <c r="F21" s="104"/>
      <c r="G21" s="104"/>
      <c r="H21" s="104"/>
      <c r="I21" s="104"/>
      <c r="K21" s="88"/>
    </row>
    <row r="23">
      <c r="B23" s="105"/>
    </row>
    <row r="24">
      <c r="A24" s="25"/>
      <c r="B24" s="106"/>
      <c r="C24" s="74"/>
      <c r="D24" s="74"/>
      <c r="E24" s="74"/>
      <c r="F24" s="74"/>
      <c r="G24" s="74"/>
      <c r="H24" s="74"/>
    </row>
    <row r="25">
      <c r="A25" s="15"/>
      <c r="B25" s="106"/>
      <c r="C25" s="74"/>
      <c r="D25" s="74"/>
      <c r="E25" s="74"/>
      <c r="F25" s="74"/>
      <c r="G25" s="74"/>
      <c r="H25" s="74"/>
    </row>
    <row r="26">
      <c r="A26" s="15"/>
      <c r="B26" s="106"/>
      <c r="C26" s="74"/>
      <c r="D26" s="74"/>
      <c r="E26" s="74"/>
      <c r="F26" s="74"/>
      <c r="G26" s="74"/>
      <c r="H26" s="74"/>
    </row>
    <row r="27">
      <c r="A27" s="15"/>
      <c r="B27" s="106"/>
      <c r="C27" s="74"/>
      <c r="D27" s="74"/>
      <c r="E27" s="74"/>
      <c r="F27" s="74"/>
      <c r="G27" s="74"/>
      <c r="H27" s="74"/>
    </row>
    <row r="28">
      <c r="A28" s="15"/>
      <c r="B28" s="106"/>
      <c r="C28" s="74"/>
      <c r="D28" s="74"/>
      <c r="E28" s="74"/>
      <c r="F28" s="74"/>
      <c r="G28" s="74"/>
      <c r="H28" s="74"/>
    </row>
    <row r="29">
      <c r="A29" s="15"/>
      <c r="B29" s="106"/>
      <c r="C29" s="74"/>
      <c r="D29" s="74"/>
      <c r="E29" s="74"/>
      <c r="F29" s="74"/>
      <c r="G29" s="74"/>
      <c r="H29" s="74"/>
    </row>
    <row r="30">
      <c r="A30" s="15"/>
      <c r="B30" s="106"/>
      <c r="C30" s="74"/>
      <c r="D30" s="74"/>
      <c r="E30" s="74"/>
      <c r="F30" s="74"/>
      <c r="G30" s="74"/>
      <c r="H30" s="74"/>
    </row>
    <row r="31">
      <c r="A31" s="15"/>
      <c r="B31" s="74"/>
      <c r="C31" s="74"/>
      <c r="D31" s="74"/>
      <c r="E31" s="74"/>
      <c r="F31" s="74"/>
      <c r="G31" s="74"/>
      <c r="H31" s="74"/>
    </row>
    <row r="32">
      <c r="A32" s="15"/>
      <c r="B32" s="74"/>
      <c r="C32" s="74"/>
      <c r="D32" s="74"/>
      <c r="E32" s="74"/>
      <c r="F32" s="74"/>
      <c r="G32" s="74"/>
      <c r="H32" s="74"/>
    </row>
    <row r="33">
      <c r="A33" s="15"/>
      <c r="B33" s="74"/>
      <c r="C33" s="74"/>
      <c r="D33" s="74"/>
      <c r="E33" s="74"/>
      <c r="F33" s="74"/>
      <c r="G33" s="74"/>
      <c r="H33" s="74"/>
    </row>
    <row r="34">
      <c r="A34" s="15"/>
      <c r="B34" s="74"/>
      <c r="C34" s="74"/>
      <c r="D34" s="74"/>
      <c r="E34" s="74"/>
      <c r="F34" s="74"/>
      <c r="G34" s="74"/>
      <c r="H34" s="74"/>
    </row>
    <row r="35">
      <c r="A35" s="15"/>
      <c r="B35" s="74"/>
      <c r="C35" s="74"/>
      <c r="D35" s="74"/>
      <c r="E35" s="74"/>
      <c r="F35" s="74"/>
      <c r="G35" s="74"/>
      <c r="H35" s="74"/>
    </row>
    <row r="36">
      <c r="A36" s="15"/>
      <c r="B36" s="74"/>
      <c r="C36" s="74"/>
      <c r="D36" s="74"/>
      <c r="E36" s="74"/>
      <c r="F36" s="74"/>
      <c r="G36" s="74"/>
      <c r="H36" s="74"/>
    </row>
    <row r="37">
      <c r="A37" s="15"/>
      <c r="B37" s="74"/>
      <c r="C37" s="74"/>
      <c r="D37" s="74"/>
      <c r="E37" s="74"/>
      <c r="F37" s="74"/>
      <c r="G37" s="74"/>
      <c r="H37" s="74"/>
    </row>
    <row r="38">
      <c r="A38" s="15"/>
      <c r="B38" s="74"/>
      <c r="C38" s="74"/>
      <c r="D38" s="74"/>
      <c r="E38" s="74"/>
      <c r="F38" s="74"/>
      <c r="G38" s="74"/>
      <c r="H38" s="74"/>
    </row>
    <row r="39">
      <c r="A39" s="15"/>
      <c r="B39" s="74"/>
      <c r="C39" s="74"/>
      <c r="D39" s="74"/>
      <c r="E39" s="74"/>
      <c r="F39" s="74"/>
      <c r="G39" s="74"/>
      <c r="H39" s="74"/>
    </row>
    <row r="40">
      <c r="A40" s="15"/>
      <c r="B40" s="74"/>
      <c r="C40" s="74"/>
      <c r="D40" s="74"/>
      <c r="E40" s="74"/>
      <c r="F40" s="74"/>
      <c r="G40" s="74"/>
      <c r="H40" s="74"/>
    </row>
    <row r="41">
      <c r="A41" s="15"/>
      <c r="B41" s="74"/>
      <c r="C41" s="74"/>
      <c r="D41" s="74"/>
      <c r="E41" s="74"/>
      <c r="F41" s="74"/>
      <c r="G41" s="74"/>
      <c r="H41" s="74"/>
    </row>
    <row r="42">
      <c r="A42" s="15"/>
      <c r="B42" s="74"/>
      <c r="C42" s="74"/>
      <c r="D42" s="74"/>
      <c r="E42" s="74"/>
      <c r="F42" s="74"/>
      <c r="G42" s="74"/>
      <c r="H42" s="74"/>
    </row>
    <row r="43">
      <c r="A43" s="15"/>
    </row>
    <row r="45">
      <c r="A45" s="77"/>
      <c r="B45" s="86"/>
      <c r="C45" s="86"/>
      <c r="D45" s="86"/>
      <c r="E45" s="86"/>
      <c r="F45" s="86"/>
      <c r="G45" s="86"/>
      <c r="H45" s="86"/>
      <c r="I45" s="86"/>
    </row>
    <row r="46">
      <c r="A46" s="77"/>
      <c r="B46" s="86"/>
      <c r="C46" s="86"/>
      <c r="D46" s="86"/>
      <c r="E46" s="86"/>
      <c r="F46" s="86"/>
      <c r="G46" s="86"/>
      <c r="H46" s="86"/>
      <c r="I46" s="86"/>
    </row>
    <row r="47">
      <c r="A47" s="77"/>
      <c r="B47" s="86"/>
      <c r="C47" s="86"/>
      <c r="D47" s="86"/>
      <c r="E47" s="86"/>
      <c r="F47" s="86"/>
      <c r="G47" s="86"/>
      <c r="H47" s="86"/>
      <c r="I47" s="86"/>
    </row>
    <row r="48">
      <c r="A48" s="77"/>
      <c r="B48" s="86"/>
      <c r="C48" s="86"/>
      <c r="D48" s="86"/>
      <c r="E48" s="86"/>
      <c r="F48" s="86"/>
      <c r="G48" s="86"/>
      <c r="H48" s="86"/>
      <c r="I48" s="86"/>
    </row>
    <row r="49">
      <c r="A49" s="77"/>
      <c r="B49" s="86"/>
      <c r="C49" s="86"/>
      <c r="D49" s="86"/>
      <c r="E49" s="86"/>
      <c r="F49" s="86"/>
      <c r="G49" s="86"/>
      <c r="H49" s="86"/>
      <c r="I49" s="86"/>
    </row>
    <row r="50">
      <c r="A50" s="77"/>
      <c r="B50" s="86"/>
      <c r="C50" s="86"/>
      <c r="D50" s="86"/>
      <c r="E50" s="86"/>
      <c r="F50" s="86"/>
      <c r="G50" s="86"/>
      <c r="H50" s="86"/>
      <c r="I50" s="86"/>
    </row>
    <row r="51">
      <c r="A51" s="77"/>
      <c r="B51" s="86"/>
      <c r="C51" s="86"/>
      <c r="D51" s="86"/>
      <c r="E51" s="86"/>
      <c r="F51" s="86"/>
      <c r="G51" s="86"/>
      <c r="H51" s="86"/>
      <c r="I51" s="86"/>
    </row>
    <row r="52">
      <c r="A52" s="77"/>
      <c r="B52" s="86"/>
      <c r="C52" s="86"/>
      <c r="D52" s="86"/>
      <c r="E52" s="86"/>
      <c r="F52" s="86"/>
      <c r="G52" s="86"/>
      <c r="H52" s="86"/>
      <c r="I52" s="86"/>
    </row>
    <row r="53">
      <c r="A53" s="77"/>
      <c r="B53" s="86"/>
      <c r="C53" s="86"/>
      <c r="D53" s="86"/>
      <c r="E53" s="86"/>
      <c r="F53" s="86"/>
      <c r="G53" s="86"/>
      <c r="H53" s="86"/>
      <c r="I53" s="86"/>
    </row>
    <row r="54">
      <c r="A54" s="77"/>
      <c r="B54" s="86"/>
      <c r="C54" s="86"/>
      <c r="D54" s="86"/>
      <c r="E54" s="86"/>
      <c r="F54" s="86"/>
      <c r="G54" s="86"/>
      <c r="H54" s="86"/>
      <c r="I54" s="86"/>
    </row>
    <row r="55">
      <c r="A55" s="77"/>
      <c r="B55" s="86"/>
      <c r="C55" s="86"/>
      <c r="D55" s="86"/>
      <c r="E55" s="86"/>
      <c r="F55" s="86"/>
      <c r="G55" s="86"/>
      <c r="H55" s="86"/>
      <c r="I55" s="86"/>
    </row>
    <row r="56">
      <c r="A56" s="77"/>
      <c r="B56" s="86"/>
      <c r="C56" s="86"/>
      <c r="D56" s="86"/>
      <c r="E56" s="86"/>
      <c r="F56" s="86"/>
      <c r="G56" s="86"/>
      <c r="H56" s="86"/>
      <c r="I56" s="86"/>
    </row>
    <row r="57">
      <c r="A57" s="77"/>
      <c r="B57" s="86"/>
      <c r="C57" s="86"/>
      <c r="D57" s="86"/>
      <c r="E57" s="86"/>
      <c r="F57" s="86"/>
      <c r="G57" s="86"/>
      <c r="H57" s="86"/>
      <c r="I57" s="86"/>
    </row>
    <row r="58">
      <c r="A58" s="77"/>
      <c r="B58" s="86"/>
      <c r="C58" s="86"/>
      <c r="D58" s="86"/>
      <c r="E58" s="86"/>
      <c r="F58" s="86"/>
      <c r="G58" s="86"/>
      <c r="H58" s="86"/>
      <c r="I58" s="86"/>
    </row>
    <row r="59">
      <c r="A59" s="77"/>
      <c r="B59" s="86"/>
      <c r="C59" s="86"/>
      <c r="D59" s="86"/>
      <c r="E59" s="86"/>
      <c r="F59" s="86"/>
      <c r="G59" s="86"/>
      <c r="H59" s="86"/>
      <c r="I59" s="86"/>
    </row>
    <row r="60">
      <c r="A60" s="77"/>
      <c r="B60" s="86"/>
      <c r="C60" s="86"/>
      <c r="D60" s="86"/>
      <c r="E60" s="86"/>
      <c r="F60" s="86"/>
      <c r="G60" s="86"/>
      <c r="H60" s="86"/>
      <c r="I60" s="86"/>
    </row>
    <row r="61">
      <c r="A61" s="77"/>
      <c r="B61" s="86"/>
      <c r="C61" s="86"/>
      <c r="D61" s="86"/>
      <c r="E61" s="86"/>
      <c r="F61" s="86"/>
      <c r="G61" s="86"/>
      <c r="H61" s="86"/>
      <c r="I61" s="86"/>
    </row>
    <row r="62">
      <c r="A62" s="77"/>
      <c r="B62" s="86"/>
      <c r="C62" s="86"/>
      <c r="D62" s="86"/>
      <c r="E62" s="86"/>
      <c r="F62" s="86"/>
      <c r="G62" s="86"/>
      <c r="H62" s="86"/>
      <c r="I62" s="86"/>
    </row>
    <row r="63">
      <c r="A63" s="77"/>
      <c r="B63" s="86"/>
      <c r="C63" s="86"/>
      <c r="D63" s="86"/>
      <c r="E63" s="86"/>
      <c r="F63" s="86"/>
      <c r="G63" s="86"/>
      <c r="H63" s="86"/>
      <c r="I63" s="86"/>
    </row>
    <row r="64">
      <c r="A64" s="77"/>
      <c r="B64" s="86"/>
      <c r="C64" s="86"/>
      <c r="D64" s="86"/>
      <c r="E64" s="86"/>
      <c r="F64" s="86"/>
      <c r="G64" s="86"/>
      <c r="H64" s="86"/>
      <c r="I64" s="86"/>
    </row>
    <row r="67">
      <c r="A67" s="77"/>
    </row>
    <row r="68">
      <c r="A68" s="77"/>
    </row>
    <row r="69">
      <c r="A69" s="77"/>
    </row>
    <row r="70">
      <c r="A70" s="77"/>
    </row>
    <row r="71">
      <c r="A71" s="77"/>
    </row>
    <row r="72">
      <c r="A72" s="77"/>
    </row>
    <row r="73">
      <c r="A73" s="77"/>
    </row>
    <row r="74">
      <c r="A74" s="77"/>
    </row>
    <row r="75">
      <c r="A75" s="77"/>
    </row>
    <row r="76">
      <c r="A76" s="77"/>
    </row>
    <row r="77">
      <c r="A77" s="77"/>
    </row>
    <row r="78">
      <c r="A78" s="77"/>
    </row>
    <row r="79">
      <c r="A79" s="77"/>
    </row>
    <row r="80">
      <c r="A80" s="77"/>
    </row>
    <row r="81">
      <c r="A81" s="77"/>
    </row>
    <row r="82">
      <c r="A82" s="77"/>
    </row>
    <row r="83">
      <c r="A83" s="77"/>
    </row>
    <row r="84">
      <c r="A84" s="77"/>
    </row>
    <row r="85">
      <c r="A85" s="7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8.0"/>
    <col customWidth="1" min="10" max="10" width="5.14"/>
    <col customWidth="1" min="11" max="11" width="21.43"/>
    <col customWidth="1" min="12" max="12" width="3.71"/>
    <col customWidth="1" min="14" max="21" width="9.71"/>
    <col customWidth="1" min="22" max="22" width="4.0"/>
    <col customWidth="1" min="23" max="23" width="25.71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K1" s="71" t="s">
        <v>89</v>
      </c>
      <c r="M1" s="1" t="s">
        <v>1</v>
      </c>
      <c r="N1" s="9">
        <v>2010.0</v>
      </c>
      <c r="O1" s="9">
        <v>2011.0</v>
      </c>
      <c r="P1" s="9">
        <v>2012.0</v>
      </c>
      <c r="Q1" s="9">
        <v>2013.0</v>
      </c>
      <c r="R1" s="9">
        <v>2014.0</v>
      </c>
      <c r="S1" s="9">
        <v>2015.0</v>
      </c>
      <c r="T1" s="9">
        <v>2016.0</v>
      </c>
      <c r="U1" s="9">
        <v>2017.0</v>
      </c>
      <c r="V1" s="87"/>
      <c r="W1" s="71" t="s">
        <v>131</v>
      </c>
    </row>
    <row r="2">
      <c r="A2" s="61" t="s">
        <v>101</v>
      </c>
      <c r="B2" s="73">
        <v>5.02</v>
      </c>
      <c r="C2" s="73">
        <v>5.29</v>
      </c>
      <c r="D2" s="73">
        <v>5.35</v>
      </c>
      <c r="E2" s="73">
        <v>5.44</v>
      </c>
      <c r="F2" s="73">
        <v>5.36</v>
      </c>
      <c r="G2" s="73">
        <v>5.78</v>
      </c>
      <c r="H2" s="73">
        <v>5.55</v>
      </c>
      <c r="I2" s="86">
        <v>5.46</v>
      </c>
      <c r="K2" s="54">
        <f t="shared" ref="K2:K4" si="2">AVERAGE(B2:I2)</f>
        <v>5.40625</v>
      </c>
      <c r="M2" s="61" t="s">
        <v>35</v>
      </c>
      <c r="N2" s="73">
        <v>5.55</v>
      </c>
      <c r="O2" s="73">
        <v>5.07</v>
      </c>
      <c r="P2" s="73">
        <v>4.87</v>
      </c>
      <c r="Q2" s="73">
        <v>5.23</v>
      </c>
      <c r="R2" s="73">
        <v>5.16</v>
      </c>
      <c r="S2" s="73">
        <v>5.31</v>
      </c>
      <c r="T2" s="73">
        <v>5.27</v>
      </c>
      <c r="U2" s="90">
        <f>(S2+T2)/2</f>
        <v>5.29</v>
      </c>
      <c r="V2" s="87"/>
      <c r="W2" s="54">
        <f t="shared" ref="W2:W9" si="4">AVERAGE(N2:U2)</f>
        <v>5.21875</v>
      </c>
    </row>
    <row r="3">
      <c r="A3" s="61" t="s">
        <v>32</v>
      </c>
      <c r="B3" s="73">
        <v>5.65</v>
      </c>
      <c r="C3" s="73">
        <v>5.74</v>
      </c>
      <c r="D3" s="73">
        <v>5.86</v>
      </c>
      <c r="E3" s="73">
        <v>5.84</v>
      </c>
      <c r="F3" s="73">
        <v>5.95</v>
      </c>
      <c r="G3" s="73">
        <v>6.24</v>
      </c>
      <c r="H3" s="90">
        <f t="shared" ref="H3:I3" si="1">(F3+G3)/2</f>
        <v>6.095</v>
      </c>
      <c r="I3" s="90">
        <f t="shared" si="1"/>
        <v>6.1675</v>
      </c>
      <c r="K3" s="54">
        <f t="shared" si="2"/>
        <v>5.9428125</v>
      </c>
      <c r="M3" s="61" t="s">
        <v>39</v>
      </c>
      <c r="N3" s="95">
        <v>4.83</v>
      </c>
      <c r="O3" s="95">
        <v>4.6</v>
      </c>
      <c r="P3" s="95">
        <v>4.53</v>
      </c>
      <c r="Q3" s="95">
        <v>4.39</v>
      </c>
      <c r="R3" s="95">
        <v>4.39</v>
      </c>
      <c r="S3" s="95">
        <v>4.37</v>
      </c>
      <c r="T3" s="90">
        <f t="shared" ref="T3:U3" si="3">(R3+S3)/2</f>
        <v>4.38</v>
      </c>
      <c r="U3" s="90">
        <f t="shared" si="3"/>
        <v>4.375</v>
      </c>
      <c r="V3" s="87"/>
      <c r="W3" s="54">
        <f t="shared" si="4"/>
        <v>4.483125</v>
      </c>
    </row>
    <row r="4">
      <c r="A4" s="97" t="s">
        <v>105</v>
      </c>
      <c r="B4" s="97">
        <v>5.3</v>
      </c>
      <c r="C4" s="97">
        <v>5.3</v>
      </c>
      <c r="D4" s="97">
        <v>5.4</v>
      </c>
      <c r="E4" s="97">
        <v>5.3</v>
      </c>
      <c r="F4" s="97">
        <v>5.1</v>
      </c>
      <c r="G4" s="97">
        <v>5.0</v>
      </c>
      <c r="H4" s="97">
        <v>4.9</v>
      </c>
      <c r="I4" s="97">
        <v>4.9</v>
      </c>
      <c r="K4" s="54">
        <f t="shared" si="2"/>
        <v>5.15</v>
      </c>
      <c r="M4" s="61" t="s">
        <v>42</v>
      </c>
      <c r="N4" s="73">
        <v>4.91</v>
      </c>
      <c r="O4" s="73">
        <v>4.81</v>
      </c>
      <c r="P4" s="73">
        <v>4.93</v>
      </c>
      <c r="Q4" s="73">
        <v>4.93</v>
      </c>
      <c r="R4" s="73">
        <v>4.92</v>
      </c>
      <c r="S4" s="73">
        <v>4.81</v>
      </c>
      <c r="T4" s="73">
        <v>4.8</v>
      </c>
      <c r="U4" s="90">
        <f>(S4+T4)/2</f>
        <v>4.805</v>
      </c>
      <c r="V4" s="87"/>
      <c r="W4" s="54">
        <f t="shared" si="4"/>
        <v>4.864375</v>
      </c>
    </row>
    <row r="5">
      <c r="A5" s="61" t="s">
        <v>38</v>
      </c>
      <c r="B5" s="73">
        <v>3.38</v>
      </c>
      <c r="C5" s="73">
        <v>3.8</v>
      </c>
      <c r="D5" s="73">
        <v>3.87</v>
      </c>
      <c r="E5" s="73">
        <v>3.84</v>
      </c>
      <c r="K5" s="54">
        <f>AVERAGE(B5:E5)</f>
        <v>3.7225</v>
      </c>
      <c r="M5" s="61" t="s">
        <v>45</v>
      </c>
      <c r="N5" s="95">
        <v>4.78</v>
      </c>
      <c r="O5" s="95">
        <v>4.62</v>
      </c>
      <c r="P5" s="95">
        <v>4.58</v>
      </c>
      <c r="Q5" s="95">
        <v>4.57</v>
      </c>
      <c r="R5" s="95">
        <v>4.58</v>
      </c>
      <c r="S5" s="95">
        <v>4.54</v>
      </c>
      <c r="T5" s="90">
        <f t="shared" ref="T5:U5" si="5">(R5+S5)/2</f>
        <v>4.56</v>
      </c>
      <c r="U5" s="90">
        <f t="shared" si="5"/>
        <v>4.55</v>
      </c>
      <c r="V5" s="87"/>
      <c r="W5" s="54">
        <f t="shared" si="4"/>
        <v>4.5975</v>
      </c>
    </row>
    <row r="6">
      <c r="A6" s="61" t="s">
        <v>13</v>
      </c>
      <c r="B6" s="73">
        <v>2.81</v>
      </c>
      <c r="C6" s="73">
        <v>3.19</v>
      </c>
      <c r="D6" s="73">
        <v>3.41</v>
      </c>
      <c r="E6" s="73">
        <v>3.36</v>
      </c>
      <c r="F6" s="73">
        <v>3.29</v>
      </c>
      <c r="G6" s="73">
        <v>3.58</v>
      </c>
      <c r="H6" s="90">
        <f t="shared" ref="H6:I6" si="6">(F6+G6)/2</f>
        <v>3.435</v>
      </c>
      <c r="I6" s="90">
        <f t="shared" si="6"/>
        <v>3.5075</v>
      </c>
      <c r="K6" s="54">
        <f t="shared" ref="K6:K7" si="7">AVERAGE(B6:I6)</f>
        <v>3.3228125</v>
      </c>
      <c r="M6" s="61" t="s">
        <v>48</v>
      </c>
      <c r="N6" s="73">
        <v>4.35</v>
      </c>
      <c r="O6" s="73">
        <v>4.14</v>
      </c>
      <c r="P6" s="73">
        <v>4.08</v>
      </c>
      <c r="Q6" s="73">
        <v>4.16</v>
      </c>
      <c r="R6" s="73">
        <v>4.08</v>
      </c>
      <c r="S6" s="73">
        <v>4.08</v>
      </c>
      <c r="T6" s="73">
        <v>3.83</v>
      </c>
      <c r="U6" s="90">
        <f t="shared" ref="U6:U8" si="8">(S6+T6)/2</f>
        <v>3.955</v>
      </c>
      <c r="V6" s="87"/>
      <c r="W6" s="54">
        <f t="shared" si="4"/>
        <v>4.084375</v>
      </c>
    </row>
    <row r="7">
      <c r="A7" s="61" t="s">
        <v>44</v>
      </c>
      <c r="B7" s="73">
        <v>5.16</v>
      </c>
      <c r="C7" s="73">
        <v>5.11</v>
      </c>
      <c r="D7" s="73">
        <v>5.1</v>
      </c>
      <c r="E7" s="73">
        <v>4.7</v>
      </c>
      <c r="F7" s="73">
        <v>5.26</v>
      </c>
      <c r="G7" s="73">
        <v>5.24</v>
      </c>
      <c r="H7" s="73">
        <v>4.91</v>
      </c>
      <c r="I7" s="90">
        <f t="shared" ref="I7:I8" si="9">(G7+H7)/2</f>
        <v>5.075</v>
      </c>
      <c r="K7" s="54">
        <f t="shared" si="7"/>
        <v>5.069375</v>
      </c>
      <c r="M7" s="61" t="s">
        <v>52</v>
      </c>
      <c r="N7" s="95">
        <v>3.64</v>
      </c>
      <c r="O7" s="95">
        <v>3.46</v>
      </c>
      <c r="P7" s="95">
        <v>3.39</v>
      </c>
      <c r="Q7" s="95">
        <v>3.47</v>
      </c>
      <c r="R7" s="95">
        <v>3.36</v>
      </c>
      <c r="S7" s="95">
        <v>3.35</v>
      </c>
      <c r="T7" s="73">
        <v>3.19</v>
      </c>
      <c r="U7" s="90">
        <f t="shared" si="8"/>
        <v>3.27</v>
      </c>
      <c r="V7" s="87"/>
      <c r="W7" s="54">
        <f t="shared" si="4"/>
        <v>3.39125</v>
      </c>
    </row>
    <row r="8">
      <c r="A8" s="101" t="s">
        <v>46</v>
      </c>
      <c r="B8" s="25"/>
      <c r="C8" s="87"/>
      <c r="D8" s="73">
        <v>3.79</v>
      </c>
      <c r="E8" s="73">
        <v>3.76</v>
      </c>
      <c r="F8" s="73">
        <v>4.01</v>
      </c>
      <c r="G8" s="73">
        <v>3.83</v>
      </c>
      <c r="H8" s="73">
        <v>3.74</v>
      </c>
      <c r="I8" s="90">
        <f t="shared" si="9"/>
        <v>3.785</v>
      </c>
      <c r="K8" s="54">
        <f>AVERAGE(D8:I8)</f>
        <v>3.819166667</v>
      </c>
      <c r="M8" s="61" t="s">
        <v>56</v>
      </c>
      <c r="N8" s="73">
        <v>5.74</v>
      </c>
      <c r="O8" s="73">
        <v>5.65</v>
      </c>
      <c r="P8" s="103">
        <f>(N8+O8)/2</f>
        <v>5.695</v>
      </c>
      <c r="Q8" s="73">
        <v>5.59</v>
      </c>
      <c r="R8" s="73">
        <v>5.66</v>
      </c>
      <c r="S8" s="73">
        <v>5.61</v>
      </c>
      <c r="T8" s="73">
        <v>5.49</v>
      </c>
      <c r="U8" s="90">
        <f t="shared" si="8"/>
        <v>5.55</v>
      </c>
      <c r="V8" s="87"/>
      <c r="W8" s="54">
        <f t="shared" si="4"/>
        <v>5.623125</v>
      </c>
    </row>
    <row r="9">
      <c r="A9" s="61" t="s">
        <v>51</v>
      </c>
      <c r="B9" s="73">
        <v>5.72</v>
      </c>
      <c r="C9" s="73">
        <v>5.96</v>
      </c>
      <c r="D9" s="73">
        <v>6.37</v>
      </c>
      <c r="E9" s="73">
        <v>6.01</v>
      </c>
      <c r="F9" s="73">
        <v>6.05</v>
      </c>
      <c r="G9" s="73">
        <v>5.96</v>
      </c>
      <c r="H9" s="73">
        <v>5.94</v>
      </c>
      <c r="I9" s="86">
        <v>6.11</v>
      </c>
      <c r="K9" s="54">
        <f t="shared" ref="K9:K10" si="11">AVERAGE(B9:I9)</f>
        <v>6.015</v>
      </c>
      <c r="M9" s="61" t="s">
        <v>59</v>
      </c>
      <c r="N9" s="95">
        <v>4.68</v>
      </c>
      <c r="O9" s="95">
        <v>4.53</v>
      </c>
      <c r="P9" s="95">
        <v>4.36</v>
      </c>
      <c r="Q9" s="95">
        <v>4.18</v>
      </c>
      <c r="R9" s="95">
        <v>4.13</v>
      </c>
      <c r="S9" s="95">
        <v>4.11</v>
      </c>
      <c r="T9" s="90">
        <f t="shared" ref="T9:U9" si="10">(R9+S9)/2</f>
        <v>4.12</v>
      </c>
      <c r="U9" s="90">
        <f t="shared" si="10"/>
        <v>4.115</v>
      </c>
      <c r="V9" s="87"/>
      <c r="W9" s="54">
        <f t="shared" si="4"/>
        <v>4.278125</v>
      </c>
    </row>
    <row r="10">
      <c r="A10" s="61" t="s">
        <v>132</v>
      </c>
      <c r="B10" s="95">
        <v>4.21</v>
      </c>
      <c r="C10" s="95">
        <v>4.27</v>
      </c>
      <c r="D10" s="95">
        <v>4.43</v>
      </c>
      <c r="E10" s="95">
        <v>4.35</v>
      </c>
      <c r="F10" s="95">
        <v>4.26</v>
      </c>
      <c r="G10" s="95">
        <v>4.13</v>
      </c>
      <c r="H10" s="73">
        <v>4.59</v>
      </c>
      <c r="I10" s="90">
        <f>(G10+H10)/2</f>
        <v>4.36</v>
      </c>
      <c r="K10" s="54">
        <f t="shared" si="11"/>
        <v>4.325</v>
      </c>
    </row>
    <row r="15"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7.86"/>
    <col customWidth="1" min="10" max="10" width="15.86"/>
    <col customWidth="1" min="11" max="11" width="20.29"/>
    <col customWidth="1" min="24" max="24" width="2.71"/>
    <col customWidth="1" min="26" max="26" width="14.0"/>
    <col customWidth="1" min="27" max="27" width="4.57"/>
    <col customWidth="1" min="30" max="30" width="4.86"/>
    <col customWidth="1" min="36" max="38" width="13.71"/>
  </cols>
  <sheetData>
    <row r="1">
      <c r="A1" s="1" t="s">
        <v>0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9">
        <v>2018.0</v>
      </c>
      <c r="K1" s="1" t="s">
        <v>14</v>
      </c>
      <c r="L1" s="1" t="s">
        <v>15</v>
      </c>
      <c r="M1" s="1" t="s">
        <v>16</v>
      </c>
      <c r="N1" s="1" t="s">
        <v>10</v>
      </c>
      <c r="O1" s="9">
        <v>2010.0</v>
      </c>
      <c r="P1" s="9">
        <v>2011.0</v>
      </c>
      <c r="Q1" s="9">
        <v>2012.0</v>
      </c>
      <c r="R1" s="9">
        <v>2013.0</v>
      </c>
      <c r="S1" s="9">
        <v>2014.0</v>
      </c>
      <c r="T1" s="9">
        <v>2015.0</v>
      </c>
      <c r="U1" s="9">
        <v>2016.0</v>
      </c>
      <c r="V1" s="9">
        <v>2017.0</v>
      </c>
      <c r="W1" s="9">
        <v>2018.0</v>
      </c>
      <c r="X1" s="8"/>
      <c r="Y1" s="1" t="s">
        <v>20</v>
      </c>
      <c r="Z1" s="1" t="s">
        <v>22</v>
      </c>
      <c r="AA1" s="11"/>
      <c r="AB1" s="9" t="s">
        <v>1</v>
      </c>
      <c r="AC1" s="9" t="s">
        <v>23</v>
      </c>
      <c r="AD1" s="11"/>
      <c r="AE1" s="9" t="s">
        <v>1</v>
      </c>
      <c r="AF1" s="9" t="s">
        <v>23</v>
      </c>
      <c r="AG1" s="9" t="s">
        <v>24</v>
      </c>
      <c r="AH1" s="9" t="s">
        <v>25</v>
      </c>
      <c r="AI1" s="9" t="s">
        <v>24</v>
      </c>
      <c r="AJ1" s="13"/>
      <c r="AK1" s="9" t="s">
        <v>0</v>
      </c>
      <c r="AL1" s="14" t="s">
        <v>15</v>
      </c>
    </row>
    <row r="2">
      <c r="A2" s="15" t="s">
        <v>26</v>
      </c>
      <c r="B2" s="16">
        <v>4.2362742209249E11</v>
      </c>
      <c r="C2" s="16">
        <v>5.30163281574658E11</v>
      </c>
      <c r="D2" s="16">
        <v>5.45982375701128E11</v>
      </c>
      <c r="E2" s="16">
        <v>5.52025140252246E11</v>
      </c>
      <c r="F2" s="16">
        <v>5.26319673731638E11</v>
      </c>
      <c r="G2" s="16">
        <v>5.94749285413212E11</v>
      </c>
      <c r="H2" s="16">
        <v>5.57531376217967E11</v>
      </c>
      <c r="I2" s="16">
        <v>6.4269586475635E11</v>
      </c>
      <c r="J2" s="16">
        <v>5.19871519807795E11</v>
      </c>
      <c r="K2" s="19">
        <f t="shared" ref="K2:K20" si="1">AVERAGE(D2:H2)</f>
        <v>555321570263</v>
      </c>
      <c r="L2" s="19">
        <f t="shared" ref="L2:L20" si="2">J2/1000000000000</f>
        <v>0.5198715198</v>
      </c>
      <c r="M2" s="23">
        <f t="shared" ref="M2:M20" si="3">((J2-C2)/C2)*100</f>
        <v>-1.941243787</v>
      </c>
      <c r="N2" s="25" t="s">
        <v>26</v>
      </c>
      <c r="O2" s="27">
        <v>10385.9644</v>
      </c>
      <c r="P2" s="27">
        <v>12848.8642</v>
      </c>
      <c r="Q2" s="27">
        <v>13082.6643</v>
      </c>
      <c r="R2" s="27">
        <v>13080.2547</v>
      </c>
      <c r="S2" s="27">
        <v>12334.7982</v>
      </c>
      <c r="T2" s="27">
        <v>13789.0604</v>
      </c>
      <c r="U2" s="27">
        <v>12790.2425</v>
      </c>
      <c r="V2" s="27">
        <v>14591.8634</v>
      </c>
      <c r="W2" s="27">
        <v>11683.9496</v>
      </c>
      <c r="X2" s="30"/>
      <c r="Y2" s="32">
        <f t="shared" ref="Y2:Y20" si="4">AVERAGE(O2:V2)</f>
        <v>12862.96401</v>
      </c>
      <c r="Z2" s="33">
        <f t="shared" ref="Z2:Z20" si="5">(W2-O2)/O2*100</f>
        <v>12.49749325</v>
      </c>
      <c r="AA2" s="34"/>
      <c r="AB2" s="36" t="s">
        <v>28</v>
      </c>
      <c r="AC2" s="38">
        <f>L19</f>
        <v>20.54434346</v>
      </c>
      <c r="AD2" s="40"/>
      <c r="AE2" s="11" t="s">
        <v>33</v>
      </c>
      <c r="AF2" s="38">
        <f>sum(L3,L5,L7,L8,L11:L12,L18:L19)</f>
        <v>40.32722898</v>
      </c>
      <c r="AG2" s="42">
        <f t="shared" ref="AG2:AG3" si="6">AF2/$AF$4*100</f>
        <v>60.61922344</v>
      </c>
      <c r="AH2" s="29">
        <f>sum(B3,B5,B7,B8,B11,B12,B18:B19)/1000000000000</f>
        <v>34.10005791</v>
      </c>
      <c r="AI2" s="42">
        <f t="shared" ref="AI2:AI3" si="7">AH2/$AH$4*100</f>
        <v>67.38728031</v>
      </c>
      <c r="AJ2" s="15"/>
      <c r="AK2" s="15" t="s">
        <v>36</v>
      </c>
      <c r="AL2" s="44">
        <v>13.6081518646379</v>
      </c>
    </row>
    <row r="3">
      <c r="A3" s="15" t="s">
        <v>30</v>
      </c>
      <c r="B3" s="16">
        <v>1.14613846560381E12</v>
      </c>
      <c r="C3" s="16">
        <v>1.39664990633935E12</v>
      </c>
      <c r="D3" s="16">
        <v>1.54615178387296E12</v>
      </c>
      <c r="E3" s="16">
        <v>1.57618446701549E12</v>
      </c>
      <c r="F3" s="16">
        <v>1.46748370513174E12</v>
      </c>
      <c r="G3" s="16">
        <v>1.3516939845245E12</v>
      </c>
      <c r="H3" s="16">
        <v>1.20884699373999E12</v>
      </c>
      <c r="I3" s="16">
        <v>1.33013575684441E12</v>
      </c>
      <c r="J3" s="16">
        <v>1.43390434850012E12</v>
      </c>
      <c r="K3" s="19">
        <f t="shared" si="1"/>
        <v>1430072186857</v>
      </c>
      <c r="L3" s="19">
        <f t="shared" si="2"/>
        <v>1.433904349</v>
      </c>
      <c r="M3" s="23">
        <f t="shared" si="3"/>
        <v>2.667414503</v>
      </c>
      <c r="N3" s="25" t="s">
        <v>30</v>
      </c>
      <c r="O3" s="27">
        <v>52022.1256</v>
      </c>
      <c r="P3" s="27">
        <v>62517.8337</v>
      </c>
      <c r="Q3" s="27">
        <v>68012.1479</v>
      </c>
      <c r="R3" s="27">
        <v>68150.107</v>
      </c>
      <c r="S3" s="27">
        <v>62510.7912</v>
      </c>
      <c r="T3" s="27">
        <v>56755.7217</v>
      </c>
      <c r="U3" s="27">
        <v>49971.1315</v>
      </c>
      <c r="V3" s="27">
        <v>54066.4713</v>
      </c>
      <c r="W3" s="27">
        <v>57395.9195</v>
      </c>
      <c r="X3" s="30"/>
      <c r="Y3" s="32">
        <f t="shared" si="4"/>
        <v>59250.79124</v>
      </c>
      <c r="Z3" s="33">
        <f t="shared" si="5"/>
        <v>10.32982378</v>
      </c>
      <c r="AA3" s="34"/>
      <c r="AB3" s="36" t="s">
        <v>49</v>
      </c>
      <c r="AC3" s="38">
        <f>sum(L3,L5,L7,L8,L11,L12,L18)</f>
        <v>19.78288553</v>
      </c>
      <c r="AD3" s="40"/>
      <c r="AE3" s="11" t="s">
        <v>53</v>
      </c>
      <c r="AF3" s="38">
        <f>sum(L2,L4,L6,L9,L10,L13:L17,L20)</f>
        <v>26.19825038</v>
      </c>
      <c r="AG3" s="42">
        <f t="shared" si="6"/>
        <v>39.38077656</v>
      </c>
      <c r="AH3" s="33">
        <f>sum(B2,B4,B6,B9:B10,B13,B14:B17,B20)/1000000000000</f>
        <v>16.50304961</v>
      </c>
      <c r="AI3" s="42">
        <f t="shared" si="7"/>
        <v>32.61271969</v>
      </c>
      <c r="AJ3" s="15"/>
      <c r="AK3" s="15" t="s">
        <v>26</v>
      </c>
      <c r="AL3" s="44">
        <v>0.519871519807795</v>
      </c>
    </row>
    <row r="4">
      <c r="A4" s="15" t="s">
        <v>31</v>
      </c>
      <c r="B4" s="16">
        <v>2.20887164620282E12</v>
      </c>
      <c r="C4" s="16">
        <v>2.61620098039216E12</v>
      </c>
      <c r="D4" s="16">
        <v>2.46518867441503E12</v>
      </c>
      <c r="E4" s="16">
        <v>2.47280691990167E12</v>
      </c>
      <c r="F4" s="16">
        <v>2.45599362515937E12</v>
      </c>
      <c r="G4" s="16">
        <v>1.80221437374132E12</v>
      </c>
      <c r="H4" s="16">
        <v>1.79570016899149E12</v>
      </c>
      <c r="I4" s="16">
        <v>2.06283104593595E12</v>
      </c>
      <c r="J4" s="16">
        <v>1.88548253423833E12</v>
      </c>
      <c r="K4" s="19">
        <f t="shared" si="1"/>
        <v>2198380752442</v>
      </c>
      <c r="L4" s="19">
        <f t="shared" si="2"/>
        <v>1.885482534</v>
      </c>
      <c r="M4" s="23">
        <f t="shared" si="3"/>
        <v>-27.93051649</v>
      </c>
      <c r="N4" s="25" t="s">
        <v>31</v>
      </c>
      <c r="O4" s="27">
        <v>11286.243</v>
      </c>
      <c r="P4" s="27">
        <v>13245.6125</v>
      </c>
      <c r="Q4" s="27">
        <v>12370.0242</v>
      </c>
      <c r="R4" s="27">
        <v>12300.3249</v>
      </c>
      <c r="S4" s="27">
        <v>12112.5882</v>
      </c>
      <c r="T4" s="27">
        <v>8814.00099</v>
      </c>
      <c r="U4" s="27">
        <v>8710.09669</v>
      </c>
      <c r="V4" s="27">
        <v>9925.38624</v>
      </c>
      <c r="W4" s="27">
        <v>9001.23425</v>
      </c>
      <c r="X4" s="30"/>
      <c r="Y4" s="32">
        <f t="shared" si="4"/>
        <v>11095.53459</v>
      </c>
      <c r="Z4" s="33">
        <f t="shared" si="5"/>
        <v>-20.24596449</v>
      </c>
      <c r="AA4" s="34"/>
      <c r="AB4" s="36" t="s">
        <v>36</v>
      </c>
      <c r="AC4" s="38">
        <f>L6</f>
        <v>13.60815186</v>
      </c>
      <c r="AD4" s="40"/>
      <c r="AF4" s="38">
        <f>sum(AF2:AF3)</f>
        <v>66.52547936</v>
      </c>
      <c r="AG4" s="45"/>
      <c r="AH4" s="38">
        <f>sum(AH2:AH3)</f>
        <v>50.60310752</v>
      </c>
      <c r="AI4" s="45"/>
      <c r="AJ4" s="15"/>
      <c r="AK4" s="15" t="s">
        <v>31</v>
      </c>
      <c r="AL4" s="44">
        <v>1.8854825342383301</v>
      </c>
    </row>
    <row r="5">
      <c r="A5" s="15" t="s">
        <v>34</v>
      </c>
      <c r="B5" s="16">
        <v>1.61354281258939E12</v>
      </c>
      <c r="C5" s="16">
        <v>1.78914066520284E12</v>
      </c>
      <c r="D5" s="16">
        <v>1.82396668652363E12</v>
      </c>
      <c r="E5" s="16">
        <v>1.8420184208531E12</v>
      </c>
      <c r="F5" s="16">
        <v>1.80148012307082E12</v>
      </c>
      <c r="G5" s="16">
        <v>1.55289992523371E12</v>
      </c>
      <c r="H5" s="16">
        <v>1.52670552913532E12</v>
      </c>
      <c r="I5" s="16">
        <v>1.64686722061747E12</v>
      </c>
      <c r="J5" s="16">
        <v>1.71334170487701E12</v>
      </c>
      <c r="K5" s="19">
        <f t="shared" si="1"/>
        <v>1709414136963</v>
      </c>
      <c r="L5" s="19">
        <f t="shared" si="2"/>
        <v>1.713341705</v>
      </c>
      <c r="M5" s="23">
        <f t="shared" si="3"/>
        <v>-4.236612682</v>
      </c>
      <c r="N5" s="25" t="s">
        <v>34</v>
      </c>
      <c r="O5" s="27">
        <v>47450.3185</v>
      </c>
      <c r="P5" s="27">
        <v>52101.7961</v>
      </c>
      <c r="Q5" s="27">
        <v>52542.3467</v>
      </c>
      <c r="R5" s="27">
        <v>52504.6557</v>
      </c>
      <c r="S5" s="27">
        <v>50835.5112</v>
      </c>
      <c r="T5" s="27">
        <v>43495.0544</v>
      </c>
      <c r="U5" s="27">
        <v>42279.9008</v>
      </c>
      <c r="V5" s="27">
        <v>45066.1619</v>
      </c>
      <c r="W5" s="27">
        <v>46234.3507</v>
      </c>
      <c r="X5" s="30"/>
      <c r="Y5" s="32">
        <f t="shared" si="4"/>
        <v>48284.46816</v>
      </c>
      <c r="Z5" s="33">
        <f t="shared" si="5"/>
        <v>-2.562612514</v>
      </c>
      <c r="AA5" s="34"/>
      <c r="AB5" s="36" t="s">
        <v>53</v>
      </c>
      <c r="AC5" s="38">
        <f>sum(L2,L4,L9,L10,L13,L14:L17,L20)</f>
        <v>12.59009852</v>
      </c>
      <c r="AD5" s="40"/>
      <c r="AJ5" s="15"/>
      <c r="AK5" s="15" t="s">
        <v>47</v>
      </c>
      <c r="AL5" s="44">
        <v>2.7187322312575697</v>
      </c>
    </row>
    <row r="6">
      <c r="A6" s="15" t="s">
        <v>36</v>
      </c>
      <c r="B6" s="16">
        <v>6.08716452742124E12</v>
      </c>
      <c r="C6" s="16">
        <v>7.55150042559777E12</v>
      </c>
      <c r="D6" s="16">
        <v>8.53223072414176E12</v>
      </c>
      <c r="E6" s="16">
        <v>9.57040575873979E12</v>
      </c>
      <c r="F6" s="16">
        <v>1.04385291532376E13</v>
      </c>
      <c r="G6" s="16">
        <v>1.10155423524689E13</v>
      </c>
      <c r="H6" s="16">
        <v>1.11379456693506E13</v>
      </c>
      <c r="I6" s="16">
        <v>1.21434914481861E13</v>
      </c>
      <c r="J6" s="16">
        <v>1.36081518646379E13</v>
      </c>
      <c r="K6" s="19">
        <f t="shared" si="1"/>
        <v>10138930731588</v>
      </c>
      <c r="L6" s="19">
        <f t="shared" si="2"/>
        <v>13.60815186</v>
      </c>
      <c r="M6" s="23">
        <f t="shared" si="3"/>
        <v>80.20460965</v>
      </c>
      <c r="N6" s="25" t="s">
        <v>36</v>
      </c>
      <c r="O6" s="27">
        <v>4550.4536</v>
      </c>
      <c r="P6" s="27">
        <v>5618.13249</v>
      </c>
      <c r="Q6" s="27">
        <v>6316.91886</v>
      </c>
      <c r="R6" s="27">
        <v>7050.64592</v>
      </c>
      <c r="S6" s="27">
        <v>7651.36604</v>
      </c>
      <c r="T6" s="27">
        <v>8033.38804</v>
      </c>
      <c r="U6" s="27">
        <v>8078.79047</v>
      </c>
      <c r="V6" s="27">
        <v>8759.04158</v>
      </c>
      <c r="W6" s="27">
        <v>9770.84709</v>
      </c>
      <c r="X6" s="30"/>
      <c r="Y6" s="32">
        <f t="shared" si="4"/>
        <v>7007.342125</v>
      </c>
      <c r="Z6" s="33">
        <f t="shared" si="5"/>
        <v>114.7224859</v>
      </c>
      <c r="AA6" s="15"/>
      <c r="AB6" s="36"/>
      <c r="AC6" s="38"/>
      <c r="AD6" s="40"/>
      <c r="AE6" s="11"/>
      <c r="AF6" s="11"/>
      <c r="AG6" s="11"/>
      <c r="AH6" s="11"/>
      <c r="AJ6" s="15"/>
      <c r="AK6" s="15" t="s">
        <v>50</v>
      </c>
      <c r="AL6" s="44">
        <v>1.04217330062555</v>
      </c>
    </row>
    <row r="7">
      <c r="A7" s="15" t="s">
        <v>40</v>
      </c>
      <c r="B7" s="16">
        <v>3.39635407566373E12</v>
      </c>
      <c r="C7" s="16">
        <v>3.74440860268394E12</v>
      </c>
      <c r="D7" s="16">
        <v>3.52734494413983E12</v>
      </c>
      <c r="E7" s="16">
        <v>3.73274344621892E12</v>
      </c>
      <c r="F7" s="16">
        <v>3.88392015529226E12</v>
      </c>
      <c r="G7" s="16">
        <v>3.36054997388858E12</v>
      </c>
      <c r="H7" s="16">
        <v>3.46679006501183E12</v>
      </c>
      <c r="I7" s="16">
        <v>3.65674941447708E12</v>
      </c>
      <c r="J7" s="16">
        <v>3.94762016250296E12</v>
      </c>
      <c r="K7" s="19">
        <f t="shared" si="1"/>
        <v>3594269716910</v>
      </c>
      <c r="L7" s="19">
        <f t="shared" si="2"/>
        <v>3.947620163</v>
      </c>
      <c r="M7" s="23">
        <f t="shared" si="3"/>
        <v>5.427066898</v>
      </c>
      <c r="N7" s="25" t="s">
        <v>40</v>
      </c>
      <c r="O7" s="27">
        <v>41531.9342</v>
      </c>
      <c r="P7" s="27">
        <v>46644.776</v>
      </c>
      <c r="Q7" s="27">
        <v>43858.3631</v>
      </c>
      <c r="R7" s="27">
        <v>46285.7641</v>
      </c>
      <c r="S7" s="27">
        <v>47959.9933</v>
      </c>
      <c r="T7" s="27">
        <v>41139.5446</v>
      </c>
      <c r="U7" s="27">
        <v>42098.9204</v>
      </c>
      <c r="V7" s="27">
        <v>44240.0441</v>
      </c>
      <c r="W7" s="27">
        <v>47615.74</v>
      </c>
      <c r="X7" s="30"/>
      <c r="Y7" s="32">
        <f t="shared" si="4"/>
        <v>44219.91748</v>
      </c>
      <c r="Z7" s="33">
        <f t="shared" si="5"/>
        <v>14.64850101</v>
      </c>
      <c r="AA7" s="15"/>
      <c r="AB7" s="45"/>
      <c r="AC7" s="45"/>
      <c r="AD7" s="45"/>
      <c r="AE7" s="11"/>
      <c r="AF7" s="11"/>
      <c r="AG7" s="11"/>
      <c r="AH7" s="11"/>
      <c r="AJ7" s="15"/>
      <c r="AK7" s="15" t="s">
        <v>60</v>
      </c>
      <c r="AL7" s="44">
        <v>1.22069947984598</v>
      </c>
    </row>
    <row r="8">
      <c r="A8" s="15" t="s">
        <v>43</v>
      </c>
      <c r="B8" s="16">
        <v>2.64260954893036E12</v>
      </c>
      <c r="C8" s="16">
        <v>2.86140817026461E12</v>
      </c>
      <c r="D8" s="16">
        <v>2.68382522509263E12</v>
      </c>
      <c r="E8" s="16">
        <v>2.81107772570359E12</v>
      </c>
      <c r="F8" s="16">
        <v>2.85216576063027E12</v>
      </c>
      <c r="G8" s="16">
        <v>2.43820789625184E12</v>
      </c>
      <c r="H8" s="16">
        <v>2.47128560708172E12</v>
      </c>
      <c r="I8" s="16">
        <v>2.58628540656151E12</v>
      </c>
      <c r="J8" s="16">
        <v>2.77753523927798E12</v>
      </c>
      <c r="K8" s="19">
        <f t="shared" si="1"/>
        <v>2651312442952</v>
      </c>
      <c r="L8" s="19">
        <f t="shared" si="2"/>
        <v>2.777535239</v>
      </c>
      <c r="M8" s="23">
        <f t="shared" si="3"/>
        <v>-2.931176749</v>
      </c>
      <c r="N8" s="25" t="s">
        <v>43</v>
      </c>
      <c r="O8" s="27">
        <v>40638.334</v>
      </c>
      <c r="P8" s="27">
        <v>43790.732</v>
      </c>
      <c r="Q8" s="27">
        <v>40874.7035</v>
      </c>
      <c r="R8" s="27">
        <v>42592.9341</v>
      </c>
      <c r="S8" s="27">
        <v>43011.2631</v>
      </c>
      <c r="T8" s="27">
        <v>36638.1849</v>
      </c>
      <c r="U8" s="27">
        <v>37038.9551</v>
      </c>
      <c r="V8" s="27">
        <v>38679.1271</v>
      </c>
      <c r="W8" s="27">
        <v>41469.9196</v>
      </c>
      <c r="X8" s="30"/>
      <c r="Y8" s="32">
        <f t="shared" si="4"/>
        <v>40408.02923</v>
      </c>
      <c r="Z8" s="33">
        <f t="shared" si="5"/>
        <v>2.046308296</v>
      </c>
      <c r="AA8" s="15"/>
      <c r="AB8" s="45"/>
      <c r="AC8" s="45"/>
      <c r="AD8" s="45"/>
      <c r="AE8" s="11"/>
      <c r="AF8" s="11"/>
      <c r="AG8" s="11"/>
      <c r="AK8" s="15" t="s">
        <v>71</v>
      </c>
      <c r="AL8" s="44">
        <v>1.65755464714987</v>
      </c>
    </row>
    <row r="9">
      <c r="A9" s="15" t="s">
        <v>47</v>
      </c>
      <c r="B9" s="16">
        <v>1.67561533560056E12</v>
      </c>
      <c r="C9" s="16">
        <v>1.82305040535042E12</v>
      </c>
      <c r="D9" s="16">
        <v>1.8276378591357E12</v>
      </c>
      <c r="E9" s="16">
        <v>1.85672212139453E12</v>
      </c>
      <c r="F9" s="16">
        <v>2.03912744629855E12</v>
      </c>
      <c r="G9" s="16">
        <v>2.10358781381275E12</v>
      </c>
      <c r="H9" s="16">
        <v>2.29043207512375E12</v>
      </c>
      <c r="I9" s="16">
        <v>2.65224285792391E12</v>
      </c>
      <c r="J9" s="16">
        <v>2.71873223125757E12</v>
      </c>
      <c r="K9" s="19">
        <f t="shared" si="1"/>
        <v>2023501463153</v>
      </c>
      <c r="L9" s="19">
        <f t="shared" si="2"/>
        <v>2.718732231</v>
      </c>
      <c r="M9" s="23">
        <f t="shared" si="3"/>
        <v>49.13094138</v>
      </c>
      <c r="N9" s="25" t="s">
        <v>47</v>
      </c>
      <c r="O9" s="27">
        <v>1357.56372</v>
      </c>
      <c r="P9" s="27">
        <v>1458.10353</v>
      </c>
      <c r="Q9" s="27">
        <v>1443.87953</v>
      </c>
      <c r="R9" s="27">
        <v>1449.60591</v>
      </c>
      <c r="S9" s="27">
        <v>1573.88149</v>
      </c>
      <c r="T9" s="27">
        <v>1605.60543</v>
      </c>
      <c r="U9" s="27">
        <v>1729.26802</v>
      </c>
      <c r="V9" s="27">
        <v>1981.26871</v>
      </c>
      <c r="W9" s="27">
        <v>2009.97886</v>
      </c>
      <c r="X9" s="30"/>
      <c r="Y9" s="32">
        <f t="shared" si="4"/>
        <v>1574.897043</v>
      </c>
      <c r="Z9" s="33">
        <f t="shared" si="5"/>
        <v>48.05779135</v>
      </c>
      <c r="AA9" s="15"/>
      <c r="AB9" s="45"/>
      <c r="AC9" s="45"/>
      <c r="AD9" s="45"/>
      <c r="AE9" s="11"/>
      <c r="AF9" s="11"/>
      <c r="AG9" s="11"/>
      <c r="AK9" s="15" t="s">
        <v>62</v>
      </c>
      <c r="AL9" s="44">
        <v>0.786521831571957</v>
      </c>
    </row>
    <row r="10">
      <c r="A10" s="15" t="s">
        <v>50</v>
      </c>
      <c r="B10" s="16">
        <v>7.55094160363071E11</v>
      </c>
      <c r="C10" s="16">
        <v>8.92969107923094E11</v>
      </c>
      <c r="D10" s="16">
        <v>9.17869910105749E11</v>
      </c>
      <c r="E10" s="16">
        <v>9.12524136718018E11</v>
      </c>
      <c r="F10" s="16">
        <v>8.90814755233225E11</v>
      </c>
      <c r="G10" s="16">
        <v>8.60854235065079E11</v>
      </c>
      <c r="H10" s="16">
        <v>9.31877364177742E11</v>
      </c>
      <c r="I10" s="16">
        <v>1.01542345578328E12</v>
      </c>
      <c r="J10" s="16">
        <v>1.04217330062555E12</v>
      </c>
      <c r="K10" s="19">
        <f t="shared" si="1"/>
        <v>902788080260</v>
      </c>
      <c r="L10" s="19">
        <f t="shared" si="2"/>
        <v>1.042173301</v>
      </c>
      <c r="M10" s="23">
        <f t="shared" si="3"/>
        <v>16.70877429</v>
      </c>
      <c r="N10" s="25" t="s">
        <v>50</v>
      </c>
      <c r="O10" s="27">
        <v>3122.36282</v>
      </c>
      <c r="P10" s="27">
        <v>3643.04394</v>
      </c>
      <c r="Q10" s="27">
        <v>3694.34895</v>
      </c>
      <c r="R10" s="27">
        <v>3623.91158</v>
      </c>
      <c r="S10" s="27">
        <v>3491.62479</v>
      </c>
      <c r="T10" s="27">
        <v>3331.69513</v>
      </c>
      <c r="U10" s="27">
        <v>3562.84576</v>
      </c>
      <c r="V10" s="27">
        <v>3836.91381</v>
      </c>
      <c r="W10" s="27">
        <v>3893.59608</v>
      </c>
      <c r="X10" s="30"/>
      <c r="Y10" s="32">
        <f t="shared" si="4"/>
        <v>3538.343348</v>
      </c>
      <c r="Z10" s="33">
        <f t="shared" si="5"/>
        <v>24.70030885</v>
      </c>
      <c r="AA10" s="15"/>
      <c r="AB10" s="45"/>
      <c r="AC10" s="45"/>
      <c r="AD10" s="45"/>
      <c r="AE10" s="11"/>
      <c r="AF10" s="11"/>
      <c r="AG10" s="11"/>
      <c r="AJ10" s="15"/>
      <c r="AK10" s="15" t="s">
        <v>63</v>
      </c>
      <c r="AL10" s="44">
        <v>0.368288939768322</v>
      </c>
    </row>
    <row r="11">
      <c r="A11" s="15" t="s">
        <v>54</v>
      </c>
      <c r="B11" s="16">
        <v>2.13401784324716E12</v>
      </c>
      <c r="C11" s="16">
        <v>2.29199104577029E12</v>
      </c>
      <c r="D11" s="16">
        <v>2.08707703243515E12</v>
      </c>
      <c r="E11" s="16">
        <v>2.14131532731821E12</v>
      </c>
      <c r="F11" s="16">
        <v>2.15913391974377E12</v>
      </c>
      <c r="G11" s="16">
        <v>1.83589923732004E12</v>
      </c>
      <c r="H11" s="16">
        <v>1.87557988354309E12</v>
      </c>
      <c r="I11" s="16">
        <v>1.95696061169059E12</v>
      </c>
      <c r="J11" s="16">
        <v>2.08386425962265E12</v>
      </c>
      <c r="K11" s="19">
        <f t="shared" si="1"/>
        <v>2019801080072</v>
      </c>
      <c r="L11" s="19">
        <f t="shared" si="2"/>
        <v>2.08386426</v>
      </c>
      <c r="M11" s="23">
        <f t="shared" si="3"/>
        <v>-9.080610787</v>
      </c>
      <c r="N11" s="25" t="s">
        <v>54</v>
      </c>
      <c r="O11" s="27">
        <v>36000.5201</v>
      </c>
      <c r="P11" s="27">
        <v>38599.0622</v>
      </c>
      <c r="Q11" s="27">
        <v>35053.5262</v>
      </c>
      <c r="R11" s="27">
        <v>35549.9747</v>
      </c>
      <c r="S11" s="27">
        <v>35518.4153</v>
      </c>
      <c r="T11" s="27">
        <v>30230.2263</v>
      </c>
      <c r="U11" s="27">
        <v>30936.1254</v>
      </c>
      <c r="V11" s="27">
        <v>32326.8417</v>
      </c>
      <c r="W11" s="27">
        <v>34488.6389</v>
      </c>
      <c r="X11" s="30"/>
      <c r="Y11" s="32">
        <f t="shared" si="4"/>
        <v>34276.83649</v>
      </c>
      <c r="Z11" s="33">
        <f t="shared" si="5"/>
        <v>-4.199609327</v>
      </c>
      <c r="AA11" s="15"/>
      <c r="AE11" s="11"/>
      <c r="AF11" s="11"/>
      <c r="AG11" s="11"/>
      <c r="AJ11" s="15"/>
      <c r="AK11" s="15" t="s">
        <v>64</v>
      </c>
      <c r="AL11" s="44">
        <v>0.771350330455267</v>
      </c>
    </row>
    <row r="12">
      <c r="A12" s="15" t="s">
        <v>57</v>
      </c>
      <c r="B12" s="16">
        <v>5.70009811474441E12</v>
      </c>
      <c r="C12" s="16">
        <v>6.15745959482372E12</v>
      </c>
      <c r="D12" s="16">
        <v>6.20321312133412E12</v>
      </c>
      <c r="E12" s="16">
        <v>5.15571705627083E12</v>
      </c>
      <c r="F12" s="16">
        <v>4.85041353603784E12</v>
      </c>
      <c r="G12" s="16">
        <v>4.38947562258897E12</v>
      </c>
      <c r="H12" s="16">
        <v>4.92666708736751E12</v>
      </c>
      <c r="I12" s="16">
        <v>4.85995055853897E12</v>
      </c>
      <c r="J12" s="16">
        <v>4.97132307977187E12</v>
      </c>
      <c r="K12" s="19">
        <f t="shared" si="1"/>
        <v>5105097284720</v>
      </c>
      <c r="L12" s="19">
        <f t="shared" si="2"/>
        <v>4.97132308</v>
      </c>
      <c r="M12" s="23">
        <f t="shared" si="3"/>
        <v>-19.2634072</v>
      </c>
      <c r="N12" s="25" t="s">
        <v>57</v>
      </c>
      <c r="O12" s="27">
        <v>44507.6764</v>
      </c>
      <c r="P12" s="27">
        <v>48167.9973</v>
      </c>
      <c r="Q12" s="27">
        <v>48603.4766</v>
      </c>
      <c r="R12" s="27">
        <v>40454.4475</v>
      </c>
      <c r="S12" s="27">
        <v>38109.4121</v>
      </c>
      <c r="T12" s="27">
        <v>34524.4699</v>
      </c>
      <c r="U12" s="27">
        <v>38794.3309</v>
      </c>
      <c r="V12" s="27">
        <v>38331.9794</v>
      </c>
      <c r="W12" s="27">
        <v>39289.9584</v>
      </c>
      <c r="X12" s="30"/>
      <c r="Y12" s="32">
        <f t="shared" si="4"/>
        <v>41436.72376</v>
      </c>
      <c r="Z12" s="33">
        <f t="shared" si="5"/>
        <v>-11.7231867</v>
      </c>
      <c r="AA12" s="15"/>
      <c r="AE12" s="11"/>
      <c r="AF12" s="11"/>
      <c r="AG12" s="11"/>
      <c r="AJ12" s="15"/>
      <c r="AK12" s="15" t="s">
        <v>80</v>
      </c>
      <c r="AL12" s="44">
        <v>1.61942370116963</v>
      </c>
    </row>
    <row r="13">
      <c r="A13" s="15" t="s">
        <v>60</v>
      </c>
      <c r="B13" s="16">
        <v>1.05780129558405E12</v>
      </c>
      <c r="C13" s="16">
        <v>1.18048960195761E12</v>
      </c>
      <c r="D13" s="16">
        <v>1.20108998701545E12</v>
      </c>
      <c r="E13" s="16">
        <v>1.27444308471657E12</v>
      </c>
      <c r="F13" s="16">
        <v>1.31456396742524E12</v>
      </c>
      <c r="G13" s="16">
        <v>1.17056461992769E12</v>
      </c>
      <c r="H13" s="16">
        <v>1.07790361817607E12</v>
      </c>
      <c r="I13" s="16">
        <v>1.15773618999815E12</v>
      </c>
      <c r="J13" s="16">
        <v>1.22069947984598E12</v>
      </c>
      <c r="K13" s="19">
        <f t="shared" si="1"/>
        <v>1207713055452</v>
      </c>
      <c r="L13" s="19">
        <f t="shared" si="2"/>
        <v>1.22069948</v>
      </c>
      <c r="M13" s="23">
        <f t="shared" si="3"/>
        <v>3.406203479</v>
      </c>
      <c r="N13" s="25" t="s">
        <v>60</v>
      </c>
      <c r="O13" s="27">
        <v>9271.39823</v>
      </c>
      <c r="P13" s="27">
        <v>10203.4209</v>
      </c>
      <c r="Q13" s="27">
        <v>10241.7279</v>
      </c>
      <c r="R13" s="27">
        <v>10725.1833</v>
      </c>
      <c r="S13" s="27">
        <v>10922.376</v>
      </c>
      <c r="T13" s="27">
        <v>9605.95235</v>
      </c>
      <c r="U13" s="27">
        <v>8739.75604</v>
      </c>
      <c r="V13" s="27">
        <v>9278.41817</v>
      </c>
      <c r="W13" s="27">
        <v>9673.44367</v>
      </c>
      <c r="X13" s="30"/>
      <c r="Y13" s="32">
        <f t="shared" si="4"/>
        <v>9873.529111</v>
      </c>
      <c r="Z13" s="33">
        <f t="shared" si="5"/>
        <v>4.336405686</v>
      </c>
      <c r="AA13" s="15"/>
      <c r="AB13" s="45"/>
      <c r="AC13" s="45"/>
      <c r="AD13" s="45"/>
      <c r="AE13" s="11"/>
      <c r="AF13" s="11"/>
      <c r="AG13" s="11"/>
      <c r="AJ13" s="15"/>
      <c r="AK13" s="15" t="s">
        <v>30</v>
      </c>
      <c r="AL13" s="44">
        <v>1.4339043485001202</v>
      </c>
    </row>
    <row r="14">
      <c r="A14" s="15" t="s">
        <v>71</v>
      </c>
      <c r="B14" s="16">
        <v>1.52491746844201E12</v>
      </c>
      <c r="C14" s="16">
        <v>2.05166173205978E12</v>
      </c>
      <c r="D14" s="16">
        <v>2.21025697694538E12</v>
      </c>
      <c r="E14" s="16">
        <v>2.29712803905821E12</v>
      </c>
      <c r="F14" s="16">
        <v>2.05998415843846E12</v>
      </c>
      <c r="G14" s="16">
        <v>1.36359436957782E12</v>
      </c>
      <c r="H14" s="16">
        <v>1.28272388113401E12</v>
      </c>
      <c r="I14" s="16">
        <v>1.57862406058826E12</v>
      </c>
      <c r="J14" s="16">
        <v>1.65755464714987E12</v>
      </c>
      <c r="K14" s="19">
        <f t="shared" si="1"/>
        <v>1842737485031</v>
      </c>
      <c r="L14" s="19">
        <f t="shared" si="2"/>
        <v>1.657554647</v>
      </c>
      <c r="M14" s="23">
        <f t="shared" si="3"/>
        <v>-19.20916488</v>
      </c>
      <c r="N14" s="25" t="s">
        <v>71</v>
      </c>
      <c r="O14" s="27">
        <v>10674.9972</v>
      </c>
      <c r="P14" s="27">
        <v>14351.2121</v>
      </c>
      <c r="Q14" s="27">
        <v>15434.5748</v>
      </c>
      <c r="R14" s="27">
        <v>16007.09</v>
      </c>
      <c r="S14" s="27">
        <v>14100.7291</v>
      </c>
      <c r="T14" s="27">
        <v>9313.78754</v>
      </c>
      <c r="U14" s="27">
        <v>8745.37512</v>
      </c>
      <c r="V14" s="27">
        <v>10750.5871</v>
      </c>
      <c r="W14" s="27">
        <v>11288.8784</v>
      </c>
      <c r="X14" s="30"/>
      <c r="Y14" s="32">
        <f t="shared" si="4"/>
        <v>12422.29412</v>
      </c>
      <c r="Z14" s="33">
        <f t="shared" si="5"/>
        <v>5.750645068</v>
      </c>
      <c r="AA14" s="15"/>
      <c r="AB14" s="45"/>
      <c r="AC14" s="45"/>
      <c r="AD14" s="45"/>
      <c r="AE14" s="11"/>
      <c r="AF14" s="11"/>
      <c r="AG14" s="11"/>
      <c r="AJ14" s="15"/>
      <c r="AK14" s="34" t="s">
        <v>34</v>
      </c>
      <c r="AL14" s="44">
        <v>1.71334170487701</v>
      </c>
    </row>
    <row r="15">
      <c r="A15" s="15" t="s">
        <v>62</v>
      </c>
      <c r="B15" s="16">
        <v>5.282072E11</v>
      </c>
      <c r="C15" s="16">
        <v>6.71238840106667E11</v>
      </c>
      <c r="D15" s="16">
        <v>7.3597484336E11</v>
      </c>
      <c r="E15" s="16">
        <v>7.46647127413333E11</v>
      </c>
      <c r="F15" s="16">
        <v>7.56350347333334E11</v>
      </c>
      <c r="G15" s="16">
        <v>6.5426990288E11</v>
      </c>
      <c r="H15" s="16">
        <v>6.4493554144E11</v>
      </c>
      <c r="I15" s="16">
        <v>6.88586133333333E11</v>
      </c>
      <c r="J15" s="16">
        <v>7.86521831571957E11</v>
      </c>
      <c r="K15" s="19">
        <f t="shared" si="1"/>
        <v>707635552485</v>
      </c>
      <c r="L15" s="19">
        <f t="shared" si="2"/>
        <v>0.7865218316</v>
      </c>
      <c r="M15" s="23">
        <f t="shared" si="3"/>
        <v>17.17466043</v>
      </c>
      <c r="N15" s="25" t="s">
        <v>62</v>
      </c>
      <c r="O15" s="27">
        <v>19262.5477</v>
      </c>
      <c r="P15" s="27">
        <v>23745.8016</v>
      </c>
      <c r="Q15" s="27">
        <v>25243.3587</v>
      </c>
      <c r="R15" s="27">
        <v>24844.7444</v>
      </c>
      <c r="S15" s="27">
        <v>24463.9032</v>
      </c>
      <c r="T15" s="27">
        <v>20627.9328</v>
      </c>
      <c r="U15" s="27">
        <v>19879.2975</v>
      </c>
      <c r="V15" s="27">
        <v>20803.7426</v>
      </c>
      <c r="W15" s="27">
        <v>23338.9635</v>
      </c>
      <c r="X15" s="30"/>
      <c r="Y15" s="32">
        <f t="shared" si="4"/>
        <v>22358.91606</v>
      </c>
      <c r="Z15" s="33">
        <f t="shared" si="5"/>
        <v>21.16239172</v>
      </c>
      <c r="AA15" s="15"/>
      <c r="AB15" s="45"/>
      <c r="AC15" s="45"/>
      <c r="AD15" s="45"/>
      <c r="AE15" s="11"/>
      <c r="AF15" s="11"/>
      <c r="AG15" s="11"/>
      <c r="AJ15" s="15"/>
      <c r="AK15" s="34" t="s">
        <v>40</v>
      </c>
      <c r="AL15" s="44">
        <v>3.94762016250296</v>
      </c>
    </row>
    <row r="16">
      <c r="A16" s="15" t="s">
        <v>63</v>
      </c>
      <c r="B16" s="16">
        <v>3.7534944283724E11</v>
      </c>
      <c r="C16" s="16">
        <v>4.16418874936304E11</v>
      </c>
      <c r="D16" s="16">
        <v>3.96332702639496E11</v>
      </c>
      <c r="E16" s="16">
        <v>3.66829390478954E11</v>
      </c>
      <c r="F16" s="16">
        <v>3.50904575292317E11</v>
      </c>
      <c r="G16" s="16">
        <v>3.17620522794827E11</v>
      </c>
      <c r="H16" s="16">
        <v>2.96357282715109E11</v>
      </c>
      <c r="I16" s="16">
        <v>3.49554116683818E11</v>
      </c>
      <c r="J16" s="16">
        <v>3.68288939768322E11</v>
      </c>
      <c r="K16" s="19">
        <f t="shared" si="1"/>
        <v>345608894784</v>
      </c>
      <c r="L16" s="19">
        <f t="shared" si="2"/>
        <v>0.3682889398</v>
      </c>
      <c r="M16" s="23">
        <f t="shared" si="3"/>
        <v>-11.55805802</v>
      </c>
      <c r="N16" s="25" t="s">
        <v>63</v>
      </c>
      <c r="O16" s="27">
        <v>7328.61563</v>
      </c>
      <c r="P16" s="27">
        <v>8007.41285</v>
      </c>
      <c r="Q16" s="27">
        <v>7501.46998</v>
      </c>
      <c r="R16" s="27">
        <v>6832.45689</v>
      </c>
      <c r="S16" s="27">
        <v>6433.18728</v>
      </c>
      <c r="T16" s="27">
        <v>5734.63363</v>
      </c>
      <c r="U16" s="27">
        <v>5272.91842</v>
      </c>
      <c r="V16" s="27">
        <v>6132.47984</v>
      </c>
      <c r="W16" s="27">
        <v>6374.0282</v>
      </c>
      <c r="X16" s="30"/>
      <c r="Y16" s="32">
        <f t="shared" si="4"/>
        <v>6655.396815</v>
      </c>
      <c r="Z16" s="33">
        <f t="shared" si="5"/>
        <v>-13.02548091</v>
      </c>
      <c r="AA16" s="15"/>
      <c r="AB16" s="45"/>
      <c r="AC16" s="45"/>
      <c r="AD16" s="45"/>
      <c r="AE16" s="11"/>
      <c r="AF16" s="11"/>
      <c r="AG16" s="11"/>
      <c r="AJ16" s="15"/>
      <c r="AK16" s="34" t="s">
        <v>43</v>
      </c>
      <c r="AL16" s="44">
        <v>2.77753523927798</v>
      </c>
    </row>
    <row r="17">
      <c r="A17" s="15" t="s">
        <v>64</v>
      </c>
      <c r="B17" s="16">
        <v>7.71901768870083E11</v>
      </c>
      <c r="C17" s="16">
        <v>8.3252368090806E11</v>
      </c>
      <c r="D17" s="16">
        <v>8.73982246611954E11</v>
      </c>
      <c r="E17" s="16">
        <v>9.5057941312256E11</v>
      </c>
      <c r="F17" s="16">
        <v>9.34185915386096E11</v>
      </c>
      <c r="G17" s="16">
        <v>8.59796872677614E11</v>
      </c>
      <c r="H17" s="16">
        <v>8.63721648068806E11</v>
      </c>
      <c r="I17" s="16">
        <v>8.52676778300885E11</v>
      </c>
      <c r="J17" s="16">
        <v>7.71350330455267E11</v>
      </c>
      <c r="K17" s="19">
        <f t="shared" si="1"/>
        <v>896453219173</v>
      </c>
      <c r="L17" s="19">
        <f t="shared" si="2"/>
        <v>0.7713503305</v>
      </c>
      <c r="M17" s="23">
        <f t="shared" si="3"/>
        <v>-7.347941188</v>
      </c>
      <c r="N17" s="25" t="s">
        <v>64</v>
      </c>
      <c r="O17" s="27">
        <v>10672.3892</v>
      </c>
      <c r="P17" s="27">
        <v>11335.5105</v>
      </c>
      <c r="Q17" s="27">
        <v>11707.2597</v>
      </c>
      <c r="R17" s="27">
        <v>12519.3914</v>
      </c>
      <c r="S17" s="27">
        <v>12095.8546</v>
      </c>
      <c r="T17" s="27">
        <v>10948.7246</v>
      </c>
      <c r="U17" s="27">
        <v>10820.6338</v>
      </c>
      <c r="V17" s="27">
        <v>10513.6484</v>
      </c>
      <c r="W17" s="27">
        <v>9370.17634</v>
      </c>
      <c r="X17" s="30"/>
      <c r="Y17" s="32">
        <f t="shared" si="4"/>
        <v>11326.67653</v>
      </c>
      <c r="Z17" s="33">
        <f t="shared" si="5"/>
        <v>-12.2016995</v>
      </c>
      <c r="AA17" s="15"/>
      <c r="AB17" s="45"/>
      <c r="AC17" s="45"/>
      <c r="AD17" s="45"/>
      <c r="AE17" s="11"/>
      <c r="AF17" s="11"/>
      <c r="AG17" s="11"/>
      <c r="AH17" s="11"/>
      <c r="AI17" s="45"/>
      <c r="AJ17" s="15"/>
      <c r="AK17" s="34" t="s">
        <v>54</v>
      </c>
      <c r="AL17" s="44">
        <v>2.0838642596226498</v>
      </c>
    </row>
    <row r="18">
      <c r="A18" s="15" t="s">
        <v>65</v>
      </c>
      <c r="B18" s="16">
        <v>2.47524432136111E12</v>
      </c>
      <c r="C18" s="16">
        <v>2.65931005464623E12</v>
      </c>
      <c r="D18" s="16">
        <v>2.70488767838672E12</v>
      </c>
      <c r="E18" s="16">
        <v>2.78602287270681E12</v>
      </c>
      <c r="F18" s="16">
        <v>3.06380324020801E12</v>
      </c>
      <c r="G18" s="16">
        <v>2.92859100200251E12</v>
      </c>
      <c r="H18" s="16">
        <v>2.69428320961329E12</v>
      </c>
      <c r="I18" s="16">
        <v>2.66622917995801E12</v>
      </c>
      <c r="J18" s="16">
        <v>2.85529673152196E12</v>
      </c>
      <c r="K18" s="19">
        <f t="shared" si="1"/>
        <v>2835517600583</v>
      </c>
      <c r="L18" s="19">
        <f t="shared" si="2"/>
        <v>2.855296732</v>
      </c>
      <c r="M18" s="23">
        <f t="shared" si="3"/>
        <v>7.369831755</v>
      </c>
      <c r="N18" s="25" t="s">
        <v>65</v>
      </c>
      <c r="O18" s="27">
        <v>39435.8399</v>
      </c>
      <c r="P18" s="27">
        <v>42038.5723</v>
      </c>
      <c r="Q18" s="27">
        <v>42462.7716</v>
      </c>
      <c r="R18" s="27">
        <v>43444.533</v>
      </c>
      <c r="S18" s="27">
        <v>47425.6077</v>
      </c>
      <c r="T18" s="27">
        <v>44974.8319</v>
      </c>
      <c r="U18" s="27">
        <v>41064.1334</v>
      </c>
      <c r="V18" s="27">
        <v>40361.4174</v>
      </c>
      <c r="W18" s="27">
        <v>42962.4128</v>
      </c>
      <c r="X18" s="30"/>
      <c r="Y18" s="32">
        <f t="shared" si="4"/>
        <v>42650.9634</v>
      </c>
      <c r="Z18" s="33">
        <f t="shared" si="5"/>
        <v>8.942558112</v>
      </c>
      <c r="AA18" s="15"/>
      <c r="AB18" s="45"/>
      <c r="AC18" s="45"/>
      <c r="AD18" s="45"/>
      <c r="AE18" s="11"/>
      <c r="AF18" s="11"/>
      <c r="AG18" s="11"/>
      <c r="AH18" s="11"/>
      <c r="AI18" s="45"/>
      <c r="AJ18" s="15"/>
      <c r="AK18" s="34" t="s">
        <v>57</v>
      </c>
      <c r="AL18" s="44">
        <v>4.97132307977187</v>
      </c>
    </row>
    <row r="19">
      <c r="A19" s="15" t="s">
        <v>28</v>
      </c>
      <c r="B19" s="16">
        <v>1.4992052727E13</v>
      </c>
      <c r="C19" s="16">
        <v>1.5542581104E13</v>
      </c>
      <c r="D19" s="16">
        <v>1.6197007349E13</v>
      </c>
      <c r="E19" s="16">
        <v>1.678484919E13</v>
      </c>
      <c r="F19" s="16">
        <v>1.7521746534E13</v>
      </c>
      <c r="G19" s="16">
        <v>1.8219297584E13</v>
      </c>
      <c r="H19" s="16">
        <v>1.8707188235E13</v>
      </c>
      <c r="I19" s="16">
        <v>1.9485393853E13</v>
      </c>
      <c r="J19" s="16">
        <v>2.05443434569365E13</v>
      </c>
      <c r="K19" s="19">
        <f t="shared" si="1"/>
        <v>17486017778400</v>
      </c>
      <c r="L19" s="19">
        <f t="shared" si="2"/>
        <v>20.54434346</v>
      </c>
      <c r="M19" s="23">
        <f t="shared" si="3"/>
        <v>32.18102785</v>
      </c>
      <c r="N19" s="25" t="s">
        <v>28</v>
      </c>
      <c r="O19" s="27">
        <v>48467.5158</v>
      </c>
      <c r="P19" s="27">
        <v>49886.8181</v>
      </c>
      <c r="Q19" s="27">
        <v>51610.6053</v>
      </c>
      <c r="R19" s="27">
        <v>53117.6678</v>
      </c>
      <c r="S19" s="27">
        <v>55047.7256</v>
      </c>
      <c r="T19" s="27">
        <v>56822.5188</v>
      </c>
      <c r="U19" s="27">
        <v>57927.5169</v>
      </c>
      <c r="V19" s="27">
        <v>59957.7259</v>
      </c>
      <c r="W19" s="27">
        <v>62886.8365</v>
      </c>
      <c r="X19" s="30"/>
      <c r="Y19" s="32">
        <f t="shared" si="4"/>
        <v>54104.76178</v>
      </c>
      <c r="Z19" s="33">
        <f t="shared" si="5"/>
        <v>29.75048434</v>
      </c>
      <c r="AA19" s="15"/>
      <c r="AB19" s="45"/>
      <c r="AC19" s="45"/>
      <c r="AD19" s="45"/>
      <c r="AE19" s="11"/>
      <c r="AF19" s="11"/>
      <c r="AG19" s="11"/>
      <c r="AH19" s="11"/>
      <c r="AI19" s="45"/>
      <c r="AJ19" s="15"/>
      <c r="AK19" s="34" t="s">
        <v>65</v>
      </c>
      <c r="AL19" s="44">
        <v>2.85529673152196</v>
      </c>
    </row>
    <row r="20">
      <c r="A20" s="15" t="s">
        <v>80</v>
      </c>
      <c r="B20" s="16">
        <v>1.09449933870272E12</v>
      </c>
      <c r="C20" s="16">
        <v>1.20246368263385E12</v>
      </c>
      <c r="D20" s="16">
        <v>1.22280728448531E12</v>
      </c>
      <c r="E20" s="16">
        <v>1.30560498127191E12</v>
      </c>
      <c r="F20" s="16">
        <v>1.41133392620124E12</v>
      </c>
      <c r="G20" s="16">
        <v>1.38276402711382E12</v>
      </c>
      <c r="H20" s="16">
        <v>1.41480415851526E12</v>
      </c>
      <c r="I20" s="16">
        <v>1.5307509231487E12</v>
      </c>
      <c r="J20" s="16">
        <v>1.61942370116963E12</v>
      </c>
      <c r="K20" s="19">
        <f t="shared" si="1"/>
        <v>1347462875518</v>
      </c>
      <c r="L20" s="19">
        <f t="shared" si="2"/>
        <v>1.619423701</v>
      </c>
      <c r="M20" s="23">
        <f t="shared" si="3"/>
        <v>34.67547707</v>
      </c>
      <c r="N20" s="25" t="s">
        <v>80</v>
      </c>
      <c r="O20" s="27">
        <v>22086.9529</v>
      </c>
      <c r="P20" s="27">
        <v>24079.7885</v>
      </c>
      <c r="Q20" s="27">
        <v>24358.7822</v>
      </c>
      <c r="R20" s="27">
        <v>25890.0187</v>
      </c>
      <c r="S20" s="27">
        <v>27811.3664</v>
      </c>
      <c r="T20" s="27">
        <v>27105.0762</v>
      </c>
      <c r="U20" s="27">
        <v>27623.2887</v>
      </c>
      <c r="V20" s="27">
        <v>29803.2315</v>
      </c>
      <c r="W20" s="27">
        <v>31380.1464</v>
      </c>
      <c r="X20" s="30"/>
      <c r="Y20" s="32">
        <f t="shared" si="4"/>
        <v>26094.81314</v>
      </c>
      <c r="Z20" s="33">
        <f t="shared" si="5"/>
        <v>42.07548928</v>
      </c>
      <c r="AA20" s="15"/>
      <c r="AB20" s="45"/>
      <c r="AC20" s="45"/>
      <c r="AD20" s="45"/>
      <c r="AE20" s="11"/>
      <c r="AF20" s="11"/>
      <c r="AG20" s="11"/>
      <c r="AH20" s="11"/>
      <c r="AI20" s="45"/>
      <c r="AJ20" s="15"/>
      <c r="AK20" s="34" t="s">
        <v>28</v>
      </c>
      <c r="AL20" s="44">
        <v>20.5443434569365</v>
      </c>
    </row>
    <row r="21"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7.43"/>
    <col customWidth="1" min="10" max="10" width="6.43"/>
    <col customWidth="1" min="13" max="13" width="17.43"/>
    <col customWidth="1" min="14" max="14" width="5.71"/>
    <col customWidth="1" min="17" max="17" width="5.71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10"/>
      <c r="K1" s="1" t="s">
        <v>17</v>
      </c>
      <c r="L1" s="1" t="s">
        <v>18</v>
      </c>
      <c r="M1" s="1" t="s">
        <v>19</v>
      </c>
      <c r="O1" s="1" t="s">
        <v>21</v>
      </c>
      <c r="P1" s="1">
        <v>2017.0</v>
      </c>
      <c r="Q1" s="18"/>
      <c r="R1" s="1" t="s">
        <v>27</v>
      </c>
      <c r="S1" s="1">
        <v>2010.0</v>
      </c>
    </row>
    <row r="2">
      <c r="A2" s="21" t="s">
        <v>26</v>
      </c>
      <c r="B2" s="28">
        <v>3.47534840746E9</v>
      </c>
      <c r="C2" s="28">
        <v>4.05193010457E9</v>
      </c>
      <c r="D2" s="28">
        <v>4.56321785877E9</v>
      </c>
      <c r="E2" s="28">
        <v>5.13797430097E9</v>
      </c>
      <c r="F2" s="28">
        <v>4.97944272446E9</v>
      </c>
      <c r="G2" s="28">
        <v>5.48261670096E9</v>
      </c>
      <c r="H2" s="28">
        <v>4.50964766005E9</v>
      </c>
      <c r="I2" s="28">
        <v>5.45964367245E9</v>
      </c>
      <c r="K2" s="30">
        <f t="shared" ref="K2:K20" si="1">AVERAGE(B2:I2)</f>
        <v>4707477679</v>
      </c>
      <c r="L2" s="24">
        <f t="shared" ref="L2:L20" si="2">K2/1000000000</f>
        <v>4.707477679</v>
      </c>
      <c r="M2" s="33">
        <f t="shared" ref="M2:M20" si="3">$L$19/L2</f>
        <v>136.6424432</v>
      </c>
      <c r="O2" s="24">
        <f t="shared" ref="O2:O20" si="4">I2/1000000000</f>
        <v>5.459643672</v>
      </c>
      <c r="P2" s="33">
        <f t="shared" ref="P2:P20" si="5">$O$19/O2</f>
        <v>110.9601585</v>
      </c>
      <c r="Q2" s="33"/>
      <c r="R2" s="24">
        <f t="shared" ref="R2:R20" si="6">B2/1000000000</f>
        <v>3.475348407</v>
      </c>
      <c r="S2" s="33">
        <f t="shared" ref="S2:S18" si="7">$R$19/R2</f>
        <v>200.894966</v>
      </c>
    </row>
    <row r="3">
      <c r="A3" s="21" t="s">
        <v>30</v>
      </c>
      <c r="B3" s="28">
        <v>2.321769281573E10</v>
      </c>
      <c r="C3" s="28">
        <v>2.659719865534E10</v>
      </c>
      <c r="D3" s="28">
        <v>2.621658084844E10</v>
      </c>
      <c r="E3" s="28">
        <v>2.482526258882E10</v>
      </c>
      <c r="F3" s="28">
        <v>2.5783708714E10</v>
      </c>
      <c r="G3" s="28">
        <v>2.404556911102E10</v>
      </c>
      <c r="H3" s="28">
        <v>2.638294705002E10</v>
      </c>
      <c r="I3" s="28">
        <v>2.769111241685E10</v>
      </c>
      <c r="K3" s="30">
        <f t="shared" si="1"/>
        <v>25595009025</v>
      </c>
      <c r="L3" s="24">
        <f t="shared" si="2"/>
        <v>25.59500903</v>
      </c>
      <c r="M3" s="33">
        <f t="shared" si="3"/>
        <v>25.13151101</v>
      </c>
      <c r="O3" s="24">
        <f t="shared" si="4"/>
        <v>27.69111242</v>
      </c>
      <c r="P3" s="33">
        <f t="shared" si="5"/>
        <v>21.87716109</v>
      </c>
      <c r="Q3" s="33"/>
      <c r="R3" s="24">
        <f t="shared" si="6"/>
        <v>23.21769282</v>
      </c>
      <c r="S3" s="33">
        <f t="shared" si="7"/>
        <v>30.07103271</v>
      </c>
    </row>
    <row r="4">
      <c r="A4" s="21" t="s">
        <v>31</v>
      </c>
      <c r="B4" s="28">
        <v>3.400294447002E10</v>
      </c>
      <c r="C4" s="28">
        <v>3.693620989581E10</v>
      </c>
      <c r="D4" s="28">
        <v>3.398700507406E10</v>
      </c>
      <c r="E4" s="28">
        <v>3.287478723059E10</v>
      </c>
      <c r="F4" s="28">
        <v>3.26596142408E10</v>
      </c>
      <c r="G4" s="28">
        <v>2.461770168307E10</v>
      </c>
      <c r="H4" s="28">
        <v>2.422474690147E10</v>
      </c>
      <c r="I4" s="28">
        <v>2.928305031447E10</v>
      </c>
      <c r="K4" s="30">
        <f t="shared" si="1"/>
        <v>31073257476</v>
      </c>
      <c r="L4" s="24">
        <f t="shared" si="2"/>
        <v>31.07325748</v>
      </c>
      <c r="M4" s="33">
        <f t="shared" si="3"/>
        <v>20.7007988</v>
      </c>
      <c r="O4" s="24">
        <f t="shared" si="4"/>
        <v>29.28305031</v>
      </c>
      <c r="P4" s="33">
        <f t="shared" si="5"/>
        <v>20.68783547</v>
      </c>
      <c r="Q4" s="33"/>
      <c r="R4" s="24">
        <f t="shared" si="6"/>
        <v>34.00294447</v>
      </c>
      <c r="S4" s="33">
        <f t="shared" si="7"/>
        <v>20.53292769</v>
      </c>
    </row>
    <row r="5">
      <c r="A5" s="21" t="s">
        <v>34</v>
      </c>
      <c r="B5" s="28">
        <v>1.931568882504E10</v>
      </c>
      <c r="C5" s="28">
        <v>2.139372086372E10</v>
      </c>
      <c r="D5" s="28">
        <v>2.045210711097E10</v>
      </c>
      <c r="E5" s="28">
        <v>1.851573120994E10</v>
      </c>
      <c r="F5" s="28">
        <v>1.785372027846E10</v>
      </c>
      <c r="G5" s="28">
        <v>1.793764189474E10</v>
      </c>
      <c r="H5" s="28">
        <v>1.778277554307E10</v>
      </c>
      <c r="I5" s="28">
        <v>2.134337145488E10</v>
      </c>
      <c r="K5" s="30">
        <f t="shared" si="1"/>
        <v>19324344648</v>
      </c>
      <c r="L5" s="24">
        <f t="shared" si="2"/>
        <v>19.32434465</v>
      </c>
      <c r="M5" s="33">
        <f t="shared" si="3"/>
        <v>33.28657519</v>
      </c>
      <c r="O5" s="24">
        <f t="shared" si="4"/>
        <v>21.34337145</v>
      </c>
      <c r="P5" s="33">
        <f t="shared" si="5"/>
        <v>28.38365664</v>
      </c>
      <c r="Q5" s="33"/>
      <c r="R5" s="24">
        <f t="shared" si="6"/>
        <v>19.31568883</v>
      </c>
      <c r="S5" s="33">
        <f t="shared" si="7"/>
        <v>36.14574693</v>
      </c>
    </row>
    <row r="6">
      <c r="A6" s="21" t="s">
        <v>36</v>
      </c>
      <c r="B6" s="28">
        <v>1.1571178106634E11</v>
      </c>
      <c r="C6" s="28">
        <v>1.3796730429448E11</v>
      </c>
      <c r="D6" s="28">
        <v>1.573903772458E11</v>
      </c>
      <c r="E6" s="28">
        <v>1.7988045135774E11</v>
      </c>
      <c r="F6" s="28">
        <v>2.0077220383998E11</v>
      </c>
      <c r="G6" s="28">
        <v>2.1409306994625E11</v>
      </c>
      <c r="H6" s="28">
        <v>2.1603128007882E11</v>
      </c>
      <c r="I6" s="28">
        <v>2.2782941791578E11</v>
      </c>
      <c r="K6" s="30">
        <f t="shared" si="1"/>
        <v>181209485718</v>
      </c>
      <c r="L6" s="24">
        <f t="shared" si="2"/>
        <v>181.2094857</v>
      </c>
      <c r="M6" s="33">
        <f t="shared" si="3"/>
        <v>3.549710704</v>
      </c>
      <c r="O6" s="24">
        <f t="shared" si="4"/>
        <v>227.8294179</v>
      </c>
      <c r="P6" s="33">
        <f t="shared" si="5"/>
        <v>2.659019773</v>
      </c>
      <c r="Q6" s="33"/>
      <c r="R6" s="24">
        <f t="shared" si="6"/>
        <v>115.7117811</v>
      </c>
      <c r="S6" s="33">
        <f t="shared" si="7"/>
        <v>6.033784923</v>
      </c>
    </row>
    <row r="7">
      <c r="A7" s="21" t="s">
        <v>40</v>
      </c>
      <c r="B7" s="28">
        <v>4.62555211941E10</v>
      </c>
      <c r="C7" s="28">
        <v>4.814034795059E10</v>
      </c>
      <c r="D7" s="28">
        <v>4.647087090483E10</v>
      </c>
      <c r="E7" s="28">
        <v>4.593054056315E10</v>
      </c>
      <c r="F7" s="28">
        <v>4.61026730104E10</v>
      </c>
      <c r="G7" s="28">
        <v>3.981257624487E10</v>
      </c>
      <c r="H7" s="28">
        <v>4.157949487382E10</v>
      </c>
      <c r="I7" s="28">
        <v>4.538172204223E10</v>
      </c>
      <c r="K7" s="30">
        <f t="shared" si="1"/>
        <v>44959218348</v>
      </c>
      <c r="L7" s="24">
        <f t="shared" si="2"/>
        <v>44.95921835</v>
      </c>
      <c r="M7" s="33">
        <f t="shared" si="3"/>
        <v>14.30721607</v>
      </c>
      <c r="O7" s="24">
        <f t="shared" si="4"/>
        <v>45.38172204</v>
      </c>
      <c r="P7" s="33">
        <f t="shared" si="5"/>
        <v>13.34905111</v>
      </c>
      <c r="Q7" s="33"/>
      <c r="R7" s="24">
        <f t="shared" si="6"/>
        <v>46.25552119</v>
      </c>
      <c r="S7" s="33">
        <f t="shared" si="7"/>
        <v>15.09398191</v>
      </c>
    </row>
    <row r="8">
      <c r="A8" s="21" t="s">
        <v>43</v>
      </c>
      <c r="B8" s="28">
        <v>6.178174810773E10</v>
      </c>
      <c r="C8" s="28">
        <v>6.460092721952E10</v>
      </c>
      <c r="D8" s="28">
        <v>6.003515381077E10</v>
      </c>
      <c r="E8" s="28">
        <v>6.241709917826E10</v>
      </c>
      <c r="F8" s="28">
        <v>6.361356914346E10</v>
      </c>
      <c r="G8" s="28">
        <v>5.534213152933E10</v>
      </c>
      <c r="H8" s="28">
        <v>5.735841441913E10</v>
      </c>
      <c r="I8" s="28">
        <v>6.041749882189E10</v>
      </c>
      <c r="K8" s="30">
        <f t="shared" si="1"/>
        <v>60695817779</v>
      </c>
      <c r="L8" s="24">
        <f t="shared" si="2"/>
        <v>60.69581778</v>
      </c>
      <c r="M8" s="33">
        <f t="shared" si="3"/>
        <v>10.59778539</v>
      </c>
      <c r="O8" s="24">
        <f t="shared" si="4"/>
        <v>60.41749882</v>
      </c>
      <c r="P8" s="33">
        <f t="shared" si="5"/>
        <v>10.02694482</v>
      </c>
      <c r="Q8" s="33"/>
      <c r="R8" s="24">
        <f t="shared" si="6"/>
        <v>61.78174811</v>
      </c>
      <c r="S8" s="33">
        <f t="shared" si="7"/>
        <v>11.30074854</v>
      </c>
    </row>
    <row r="9">
      <c r="A9" s="21" t="s">
        <v>47</v>
      </c>
      <c r="B9" s="28">
        <v>4.60904456565E10</v>
      </c>
      <c r="C9" s="28">
        <v>4.96338157937E10</v>
      </c>
      <c r="D9" s="28">
        <v>4.721692004821E10</v>
      </c>
      <c r="E9" s="28">
        <v>4.740352880142E10</v>
      </c>
      <c r="F9" s="28">
        <v>5.091410834105E10</v>
      </c>
      <c r="G9" s="28">
        <v>5.129548375394E10</v>
      </c>
      <c r="H9" s="28">
        <v>5.663762264087E10</v>
      </c>
      <c r="I9" s="28">
        <v>6.455943528069E10</v>
      </c>
      <c r="K9" s="30">
        <f t="shared" si="1"/>
        <v>51718920040</v>
      </c>
      <c r="L9" s="24">
        <f t="shared" si="2"/>
        <v>51.71892004</v>
      </c>
      <c r="M9" s="33">
        <f t="shared" si="3"/>
        <v>12.43725218</v>
      </c>
      <c r="O9" s="24">
        <f t="shared" si="4"/>
        <v>64.55943528</v>
      </c>
      <c r="P9" s="33">
        <f t="shared" si="5"/>
        <v>9.383646625</v>
      </c>
      <c r="Q9" s="33"/>
      <c r="R9" s="24">
        <f t="shared" si="6"/>
        <v>46.09044566</v>
      </c>
      <c r="S9" s="33">
        <f t="shared" si="7"/>
        <v>15.14804186</v>
      </c>
    </row>
    <row r="10">
      <c r="A10" s="21" t="s">
        <v>50</v>
      </c>
      <c r="B10" s="28">
        <v>4.66336575938E9</v>
      </c>
      <c r="C10" s="28">
        <v>5.83802618572E9</v>
      </c>
      <c r="D10" s="28">
        <v>6.53109795528E9</v>
      </c>
      <c r="E10" s="28">
        <v>8.38402860093E9</v>
      </c>
      <c r="F10" s="28">
        <v>6.92925530122E9</v>
      </c>
      <c r="G10" s="28">
        <v>7.63909519297E9</v>
      </c>
      <c r="H10" s="28">
        <v>7.38540868535E9</v>
      </c>
      <c r="I10" s="28">
        <v>8.1781443768E9</v>
      </c>
      <c r="K10" s="30">
        <f t="shared" si="1"/>
        <v>6943552757</v>
      </c>
      <c r="L10" s="24">
        <f t="shared" si="2"/>
        <v>6.943552757</v>
      </c>
      <c r="M10" s="33">
        <f t="shared" si="3"/>
        <v>92.63863524</v>
      </c>
      <c r="O10" s="24">
        <f t="shared" si="4"/>
        <v>8.178144377</v>
      </c>
      <c r="P10" s="33">
        <f t="shared" si="5"/>
        <v>74.07584155</v>
      </c>
      <c r="Q10" s="33"/>
      <c r="R10" s="24">
        <f t="shared" si="6"/>
        <v>4.663365759</v>
      </c>
      <c r="S10" s="33">
        <f t="shared" si="7"/>
        <v>149.7158996</v>
      </c>
    </row>
    <row r="11">
      <c r="A11" s="21" t="s">
        <v>54</v>
      </c>
      <c r="B11" s="28">
        <v>3.202081995113E10</v>
      </c>
      <c r="C11" s="28">
        <v>3.382880497112E10</v>
      </c>
      <c r="D11" s="28">
        <v>2.978100820513E10</v>
      </c>
      <c r="E11" s="28">
        <v>2.995744590452E10</v>
      </c>
      <c r="F11" s="28">
        <v>2.770103433494E10</v>
      </c>
      <c r="G11" s="28">
        <v>2.218084507042E10</v>
      </c>
      <c r="H11" s="28">
        <v>2.503302789468E10</v>
      </c>
      <c r="I11" s="28">
        <v>2.644789291543E10</v>
      </c>
      <c r="K11" s="30">
        <f t="shared" si="1"/>
        <v>28368859906</v>
      </c>
      <c r="L11" s="24">
        <f t="shared" si="2"/>
        <v>28.36885991</v>
      </c>
      <c r="M11" s="33">
        <f t="shared" si="3"/>
        <v>22.67420169</v>
      </c>
      <c r="O11" s="24">
        <f t="shared" si="4"/>
        <v>26.44789292</v>
      </c>
      <c r="P11" s="33">
        <f t="shared" si="5"/>
        <v>22.90552707</v>
      </c>
      <c r="Q11" s="33"/>
      <c r="R11" s="24">
        <f t="shared" si="6"/>
        <v>32.02081995</v>
      </c>
      <c r="S11" s="33">
        <f t="shared" si="7"/>
        <v>21.80393885</v>
      </c>
    </row>
    <row r="12">
      <c r="A12" s="21" t="s">
        <v>57</v>
      </c>
      <c r="B12" s="28">
        <v>5.465545073531E10</v>
      </c>
      <c r="C12" s="28">
        <v>6.076221384089E10</v>
      </c>
      <c r="D12" s="28">
        <v>6.00115301947E10</v>
      </c>
      <c r="E12" s="28">
        <v>4.902393240686E10</v>
      </c>
      <c r="F12" s="28">
        <v>4.688124439832E10</v>
      </c>
      <c r="G12" s="28">
        <v>4.210610330579E10</v>
      </c>
      <c r="H12" s="28">
        <v>4.647128771425E10</v>
      </c>
      <c r="I12" s="28">
        <v>4.538703180187E10</v>
      </c>
      <c r="K12" s="30">
        <f t="shared" si="1"/>
        <v>50662349300</v>
      </c>
      <c r="L12" s="24">
        <f t="shared" si="2"/>
        <v>50.6623493</v>
      </c>
      <c r="M12" s="33">
        <f t="shared" si="3"/>
        <v>12.6966329</v>
      </c>
      <c r="O12" s="24">
        <f t="shared" si="4"/>
        <v>45.3870318</v>
      </c>
      <c r="P12" s="33">
        <f t="shared" si="5"/>
        <v>13.34748942</v>
      </c>
      <c r="Q12" s="33"/>
      <c r="R12" s="24">
        <f t="shared" si="6"/>
        <v>54.65545074</v>
      </c>
      <c r="S12" s="33">
        <f t="shared" si="7"/>
        <v>12.77420624</v>
      </c>
    </row>
    <row r="13">
      <c r="A13" s="21" t="s">
        <v>60</v>
      </c>
      <c r="B13" s="28">
        <v>5.89719848053E9</v>
      </c>
      <c r="C13" s="28">
        <v>6.47138843946E9</v>
      </c>
      <c r="D13" s="28">
        <v>6.97877671893E9</v>
      </c>
      <c r="E13" s="28">
        <v>7.8376135296E9</v>
      </c>
      <c r="F13" s="28">
        <v>8.66338160617E9</v>
      </c>
      <c r="G13" s="28">
        <v>7.73952146186E9</v>
      </c>
      <c r="H13" s="28">
        <v>6.01976927517E9</v>
      </c>
      <c r="I13" s="28">
        <v>5.7814373747E9</v>
      </c>
      <c r="K13" s="30">
        <f t="shared" si="1"/>
        <v>6923635861</v>
      </c>
      <c r="L13" s="24">
        <f t="shared" si="2"/>
        <v>6.923635861</v>
      </c>
      <c r="M13" s="33">
        <f t="shared" si="3"/>
        <v>92.90512443</v>
      </c>
      <c r="O13" s="24">
        <f t="shared" si="4"/>
        <v>5.781437375</v>
      </c>
      <c r="P13" s="33">
        <f t="shared" si="5"/>
        <v>104.7841372</v>
      </c>
      <c r="Q13" s="33"/>
      <c r="R13" s="24">
        <f t="shared" si="6"/>
        <v>5.897198481</v>
      </c>
      <c r="S13" s="33">
        <f t="shared" si="7"/>
        <v>118.3918097</v>
      </c>
    </row>
    <row r="14">
      <c r="A14" s="39" t="s">
        <v>61</v>
      </c>
      <c r="B14" s="28">
        <v>5.872022760876E10</v>
      </c>
      <c r="C14" s="28">
        <v>7.023752395149E10</v>
      </c>
      <c r="D14" s="28">
        <v>8.146939993126E10</v>
      </c>
      <c r="E14" s="28">
        <v>8.835289646356E10</v>
      </c>
      <c r="F14" s="28">
        <v>8.46965046535E10</v>
      </c>
      <c r="G14" s="28">
        <v>6.641870818398E10</v>
      </c>
      <c r="H14" s="28">
        <v>6.924530946098E10</v>
      </c>
      <c r="I14" s="28">
        <v>6.652730399248E10</v>
      </c>
      <c r="K14" s="30">
        <f t="shared" si="1"/>
        <v>73208484281</v>
      </c>
      <c r="L14" s="24">
        <f t="shared" si="2"/>
        <v>73.20848428</v>
      </c>
      <c r="M14" s="33">
        <f t="shared" si="3"/>
        <v>8.78643039</v>
      </c>
      <c r="O14" s="24">
        <f t="shared" si="4"/>
        <v>66.52730399</v>
      </c>
      <c r="P14" s="33">
        <f t="shared" si="5"/>
        <v>9.106079619</v>
      </c>
      <c r="Q14" s="33"/>
      <c r="R14" s="24">
        <f t="shared" si="6"/>
        <v>58.72022761</v>
      </c>
      <c r="S14" s="33">
        <f t="shared" si="7"/>
        <v>11.88994029</v>
      </c>
    </row>
    <row r="15">
      <c r="A15" s="21" t="s">
        <v>62</v>
      </c>
      <c r="B15" s="28">
        <v>4.524453333333E10</v>
      </c>
      <c r="C15" s="28">
        <v>4.853093333333E10</v>
      </c>
      <c r="D15" s="28">
        <v>5.649786666667E10</v>
      </c>
      <c r="E15" s="28">
        <v>6.702E10</v>
      </c>
      <c r="F15" s="28">
        <v>8.07624E10</v>
      </c>
      <c r="G15" s="28">
        <v>8.718586666667E10</v>
      </c>
      <c r="H15" s="28">
        <v>6.36728E10</v>
      </c>
      <c r="I15" s="28">
        <v>7.04E10</v>
      </c>
      <c r="K15" s="30">
        <f t="shared" si="1"/>
        <v>64914300000</v>
      </c>
      <c r="L15" s="24">
        <f t="shared" si="2"/>
        <v>64.9143</v>
      </c>
      <c r="M15" s="33">
        <f t="shared" si="3"/>
        <v>9.909083994</v>
      </c>
      <c r="O15" s="24">
        <f t="shared" si="4"/>
        <v>70.4</v>
      </c>
      <c r="P15" s="33">
        <f t="shared" si="5"/>
        <v>8.605155213</v>
      </c>
      <c r="Q15" s="33"/>
      <c r="R15" s="24">
        <f t="shared" si="6"/>
        <v>45.24453333</v>
      </c>
      <c r="S15" s="33">
        <f t="shared" si="7"/>
        <v>15.43125652</v>
      </c>
    </row>
    <row r="16">
      <c r="A16" s="21" t="s">
        <v>63</v>
      </c>
      <c r="B16" s="28">
        <v>4.1881680922E9</v>
      </c>
      <c r="C16" s="28">
        <v>4.59415407795E9</v>
      </c>
      <c r="D16" s="28">
        <v>4.48959009594E9</v>
      </c>
      <c r="E16" s="28">
        <v>4.11820848343E9</v>
      </c>
      <c r="F16" s="28">
        <v>3.89246915514E9</v>
      </c>
      <c r="G16" s="28">
        <v>3.48886794784E9</v>
      </c>
      <c r="H16" s="28">
        <v>3.16975600132E9</v>
      </c>
      <c r="I16" s="28">
        <v>3.63893658791E9</v>
      </c>
      <c r="K16" s="30">
        <f t="shared" si="1"/>
        <v>3947518805</v>
      </c>
      <c r="L16" s="24">
        <f t="shared" si="2"/>
        <v>3.947518805</v>
      </c>
      <c r="M16" s="33">
        <f t="shared" si="3"/>
        <v>162.9482424</v>
      </c>
      <c r="O16" s="24">
        <f t="shared" si="4"/>
        <v>3.638936588</v>
      </c>
      <c r="P16" s="33">
        <f t="shared" si="5"/>
        <v>166.4780115</v>
      </c>
      <c r="Q16" s="33"/>
      <c r="R16" s="24">
        <f t="shared" si="6"/>
        <v>4.188168092</v>
      </c>
      <c r="S16" s="33">
        <f t="shared" si="7"/>
        <v>166.7029557</v>
      </c>
    </row>
    <row r="17">
      <c r="A17" s="21" t="s">
        <v>64</v>
      </c>
      <c r="B17" s="28">
        <v>1.793937051244E10</v>
      </c>
      <c r="C17" s="28">
        <v>1.730488156098E10</v>
      </c>
      <c r="D17" s="28">
        <v>1.795824040564E10</v>
      </c>
      <c r="E17" s="28">
        <v>1.866257407791E10</v>
      </c>
      <c r="F17" s="28">
        <v>1.777216774507E10</v>
      </c>
      <c r="G17" s="28">
        <v>1.58809275239E10</v>
      </c>
      <c r="H17" s="28">
        <v>1.785398085044E10</v>
      </c>
      <c r="I17" s="28">
        <v>1.782400748703E10</v>
      </c>
      <c r="K17" s="30">
        <f t="shared" si="1"/>
        <v>17649518770</v>
      </c>
      <c r="L17" s="24">
        <f t="shared" si="2"/>
        <v>17.64951877</v>
      </c>
      <c r="M17" s="33">
        <f t="shared" si="3"/>
        <v>36.4452572</v>
      </c>
      <c r="O17" s="24">
        <f t="shared" si="4"/>
        <v>17.82400749</v>
      </c>
      <c r="P17" s="33">
        <f t="shared" si="5"/>
        <v>33.98803145</v>
      </c>
      <c r="Q17" s="33"/>
      <c r="R17" s="24">
        <f t="shared" si="6"/>
        <v>17.93937051</v>
      </c>
      <c r="S17" s="33">
        <f t="shared" si="7"/>
        <v>38.91886839</v>
      </c>
    </row>
    <row r="18">
      <c r="A18" s="21" t="s">
        <v>65</v>
      </c>
      <c r="B18" s="28">
        <v>5.808284879454E10</v>
      </c>
      <c r="C18" s="28">
        <v>6.027043568681E10</v>
      </c>
      <c r="D18" s="28">
        <v>5.849565672059E10</v>
      </c>
      <c r="E18" s="28">
        <v>5.686175958828E10</v>
      </c>
      <c r="F18" s="28">
        <v>5.918285855426E10</v>
      </c>
      <c r="G18" s="28">
        <v>5.386218549329E10</v>
      </c>
      <c r="H18" s="28">
        <v>4.81189435181E10</v>
      </c>
      <c r="I18" s="28">
        <v>4.643330340123E10</v>
      </c>
      <c r="K18" s="30">
        <f t="shared" si="1"/>
        <v>55163498970</v>
      </c>
      <c r="L18" s="24">
        <f t="shared" si="2"/>
        <v>55.16349897</v>
      </c>
      <c r="M18" s="33">
        <f t="shared" si="3"/>
        <v>11.66063182</v>
      </c>
      <c r="O18" s="24">
        <f t="shared" si="4"/>
        <v>46.4333034</v>
      </c>
      <c r="P18" s="33">
        <f t="shared" si="5"/>
        <v>13.04673333</v>
      </c>
      <c r="Q18" s="33"/>
      <c r="R18" s="24">
        <f t="shared" si="6"/>
        <v>58.08284879</v>
      </c>
      <c r="S18" s="33">
        <f t="shared" si="7"/>
        <v>12.02041591</v>
      </c>
    </row>
    <row r="19">
      <c r="A19" s="21" t="s">
        <v>28</v>
      </c>
      <c r="B19" s="28">
        <v>6.9818E11</v>
      </c>
      <c r="C19" s="28">
        <v>7.11338E11</v>
      </c>
      <c r="D19" s="28">
        <v>6.8478E11</v>
      </c>
      <c r="E19" s="28">
        <v>6.39704E11</v>
      </c>
      <c r="F19" s="28">
        <v>6.09914E11</v>
      </c>
      <c r="G19" s="28">
        <v>5.96104639E11</v>
      </c>
      <c r="H19" s="28">
        <v>6.00106443E11</v>
      </c>
      <c r="I19" s="28">
        <v>6.05802927E11</v>
      </c>
      <c r="K19" s="30">
        <f t="shared" si="1"/>
        <v>643241251125</v>
      </c>
      <c r="L19" s="24">
        <f t="shared" si="2"/>
        <v>643.2412511</v>
      </c>
      <c r="M19" s="33">
        <f t="shared" si="3"/>
        <v>1</v>
      </c>
      <c r="O19" s="24">
        <f t="shared" si="4"/>
        <v>605.802927</v>
      </c>
      <c r="P19" s="33">
        <f t="shared" si="5"/>
        <v>1</v>
      </c>
      <c r="Q19" s="33"/>
      <c r="R19" s="24">
        <f t="shared" si="6"/>
        <v>698.18</v>
      </c>
      <c r="S19" s="47"/>
    </row>
    <row r="20">
      <c r="A20" s="39" t="s">
        <v>69</v>
      </c>
      <c r="B20" s="28">
        <v>2.817518121897E10</v>
      </c>
      <c r="C20" s="28">
        <v>3.099170794648E10</v>
      </c>
      <c r="D20" s="28">
        <v>3.195176081032E10</v>
      </c>
      <c r="E20" s="28">
        <v>3.431122071517E10</v>
      </c>
      <c r="F20" s="28">
        <v>3.755232867345E10</v>
      </c>
      <c r="G20" s="28">
        <v>3.657076932257E10</v>
      </c>
      <c r="H20" s="28">
        <v>3.688528343002E10</v>
      </c>
      <c r="I20" s="28">
        <v>3.917068213562E10</v>
      </c>
      <c r="K20" s="30">
        <f t="shared" si="1"/>
        <v>34451116782</v>
      </c>
      <c r="L20" s="24">
        <f t="shared" si="2"/>
        <v>34.45111678</v>
      </c>
      <c r="M20" s="33">
        <f t="shared" si="3"/>
        <v>18.67112916</v>
      </c>
      <c r="O20" s="24">
        <f t="shared" si="4"/>
        <v>39.17068214</v>
      </c>
      <c r="P20" s="33">
        <f t="shared" si="5"/>
        <v>15.46572319</v>
      </c>
      <c r="Q20" s="33"/>
      <c r="R20" s="24">
        <f t="shared" si="6"/>
        <v>28.17518122</v>
      </c>
      <c r="S20" s="33">
        <f>$R$19/R20</f>
        <v>24.77996484</v>
      </c>
    </row>
    <row r="21">
      <c r="P21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0.71"/>
    <col customWidth="1" min="13" max="13" width="3.86"/>
    <col customWidth="1" min="17" max="17" width="2.86"/>
    <col customWidth="1" min="18" max="18" width="17.14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9">
        <v>2018.0</v>
      </c>
      <c r="L1" s="1" t="s">
        <v>72</v>
      </c>
      <c r="M1" s="25"/>
      <c r="N1" s="1" t="s">
        <v>1</v>
      </c>
      <c r="O1" s="1" t="s">
        <v>73</v>
      </c>
      <c r="P1" s="1" t="s">
        <v>74</v>
      </c>
      <c r="Q1" s="25"/>
      <c r="R1" s="1" t="s">
        <v>75</v>
      </c>
      <c r="S1" s="5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>
      <c r="A2" s="25" t="s">
        <v>26</v>
      </c>
      <c r="B2" s="27">
        <v>0.81</v>
      </c>
      <c r="C2" s="27">
        <v>0.76</v>
      </c>
      <c r="D2" s="27">
        <v>0.78</v>
      </c>
      <c r="E2" s="27">
        <v>0.84</v>
      </c>
      <c r="F2" s="27">
        <v>0.88</v>
      </c>
      <c r="G2" s="27">
        <v>0.85</v>
      </c>
      <c r="H2" s="27">
        <v>0.81</v>
      </c>
      <c r="I2" s="27">
        <v>0.86</v>
      </c>
      <c r="J2" s="27">
        <v>0.85</v>
      </c>
      <c r="L2" s="54">
        <f t="shared" ref="L2:L20" si="1">AVERAGE(B2:I2)</f>
        <v>0.82375</v>
      </c>
      <c r="M2" s="27"/>
      <c r="N2" s="25" t="s">
        <v>26</v>
      </c>
      <c r="O2" s="25" t="s">
        <v>53</v>
      </c>
      <c r="P2" s="27">
        <f t="shared" ref="P2:P20" si="2">AVERAGE(B2:G2)</f>
        <v>0.82</v>
      </c>
      <c r="Q2" s="27"/>
      <c r="R2" s="55" t="s">
        <v>49</v>
      </c>
      <c r="S2" s="56">
        <f>AVERAGE(P3,P5,P7,P8,P11,P12,P18,P19,)</f>
        <v>1.65462963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>
      <c r="A3" s="25" t="s">
        <v>30</v>
      </c>
      <c r="B3" s="27">
        <v>1.86</v>
      </c>
      <c r="C3" s="27">
        <v>1.77</v>
      </c>
      <c r="D3" s="27">
        <v>1.68</v>
      </c>
      <c r="E3" s="27">
        <v>1.65</v>
      </c>
      <c r="F3" s="27">
        <v>1.78</v>
      </c>
      <c r="G3" s="27">
        <v>1.96</v>
      </c>
      <c r="H3" s="27">
        <v>2.09</v>
      </c>
      <c r="I3" s="27">
        <v>2.01</v>
      </c>
      <c r="J3" s="27">
        <v>1.89</v>
      </c>
      <c r="L3" s="54">
        <f t="shared" si="1"/>
        <v>1.85</v>
      </c>
      <c r="M3" s="27"/>
      <c r="N3" s="25" t="s">
        <v>30</v>
      </c>
      <c r="O3" s="25" t="s">
        <v>49</v>
      </c>
      <c r="P3" s="27">
        <f t="shared" si="2"/>
        <v>1.783333333</v>
      </c>
      <c r="Q3" s="27"/>
      <c r="R3" s="55" t="s">
        <v>53</v>
      </c>
      <c r="S3" s="56">
        <f>AVERAGE(P2,P4,P6,P9,P10,P13,P14,P15:P17,P20)</f>
        <v>2.462424242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>
      <c r="A4" s="25" t="s">
        <v>31</v>
      </c>
      <c r="B4" s="27">
        <v>1.54</v>
      </c>
      <c r="C4" s="27">
        <v>1.41</v>
      </c>
      <c r="D4" s="27">
        <v>1.38</v>
      </c>
      <c r="E4" s="27">
        <v>1.33</v>
      </c>
      <c r="F4" s="27">
        <v>1.33</v>
      </c>
      <c r="G4" s="27">
        <v>1.37</v>
      </c>
      <c r="H4" s="27">
        <v>1.35</v>
      </c>
      <c r="I4" s="27">
        <v>1.42</v>
      </c>
      <c r="J4" s="27">
        <v>1.47</v>
      </c>
      <c r="L4" s="54">
        <f t="shared" si="1"/>
        <v>1.39125</v>
      </c>
      <c r="M4" s="27"/>
      <c r="N4" s="25" t="s">
        <v>31</v>
      </c>
      <c r="O4" s="25" t="s">
        <v>53</v>
      </c>
      <c r="P4" s="27">
        <f t="shared" si="2"/>
        <v>1.393333333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>
      <c r="A5" s="25" t="s">
        <v>34</v>
      </c>
      <c r="B5" s="27">
        <v>1.2</v>
      </c>
      <c r="C5" s="27">
        <v>1.2</v>
      </c>
      <c r="D5" s="27">
        <v>1.12</v>
      </c>
      <c r="E5" s="27">
        <v>1.0</v>
      </c>
      <c r="F5" s="27">
        <v>0.99</v>
      </c>
      <c r="G5" s="27">
        <v>1.15</v>
      </c>
      <c r="H5" s="27">
        <v>1.16</v>
      </c>
      <c r="I5" s="27">
        <v>1.29</v>
      </c>
      <c r="J5" s="27">
        <v>1.25</v>
      </c>
      <c r="L5" s="54">
        <f t="shared" si="1"/>
        <v>1.13875</v>
      </c>
      <c r="M5" s="27"/>
      <c r="N5" s="25" t="s">
        <v>34</v>
      </c>
      <c r="O5" s="25" t="s">
        <v>49</v>
      </c>
      <c r="P5" s="27">
        <f t="shared" si="2"/>
        <v>1.11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>
      <c r="A6" s="25" t="s">
        <v>36</v>
      </c>
      <c r="B6" s="27">
        <v>1.91</v>
      </c>
      <c r="C6" s="27">
        <v>1.83</v>
      </c>
      <c r="D6" s="27">
        <v>1.84</v>
      </c>
      <c r="E6" s="27">
        <v>1.87</v>
      </c>
      <c r="F6" s="27">
        <v>1.91</v>
      </c>
      <c r="G6" s="27">
        <v>1.91</v>
      </c>
      <c r="H6" s="27">
        <v>1.92</v>
      </c>
      <c r="I6" s="27">
        <v>1.9</v>
      </c>
      <c r="J6" s="27">
        <v>1.87</v>
      </c>
      <c r="L6" s="54">
        <f t="shared" si="1"/>
        <v>1.88625</v>
      </c>
      <c r="M6" s="27"/>
      <c r="N6" s="25" t="s">
        <v>36</v>
      </c>
      <c r="O6" s="25" t="s">
        <v>53</v>
      </c>
      <c r="P6" s="27">
        <f t="shared" si="2"/>
        <v>1.878333333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>
      <c r="A7" s="25" t="s">
        <v>40</v>
      </c>
      <c r="B7" s="27">
        <v>1.35</v>
      </c>
      <c r="C7" s="27">
        <v>1.28</v>
      </c>
      <c r="D7" s="27">
        <v>1.31</v>
      </c>
      <c r="E7" s="27">
        <v>1.22</v>
      </c>
      <c r="F7" s="27">
        <v>1.18</v>
      </c>
      <c r="G7" s="27">
        <v>1.18</v>
      </c>
      <c r="H7" s="27">
        <v>1.19</v>
      </c>
      <c r="I7" s="27">
        <v>1.23</v>
      </c>
      <c r="J7" s="27">
        <v>1.23</v>
      </c>
      <c r="L7" s="54">
        <f t="shared" si="1"/>
        <v>1.2425</v>
      </c>
      <c r="M7" s="27"/>
      <c r="N7" s="25" t="s">
        <v>40</v>
      </c>
      <c r="O7" s="25" t="s">
        <v>49</v>
      </c>
      <c r="P7" s="27">
        <f t="shared" si="2"/>
        <v>1.253333333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>
      <c r="A8" s="25" t="s">
        <v>43</v>
      </c>
      <c r="B8" s="27">
        <v>2.34</v>
      </c>
      <c r="C8" s="27">
        <v>2.26</v>
      </c>
      <c r="D8" s="27">
        <v>2.24</v>
      </c>
      <c r="E8" s="27">
        <v>2.22</v>
      </c>
      <c r="F8" s="27">
        <v>2.23</v>
      </c>
      <c r="G8" s="27">
        <v>2.27</v>
      </c>
      <c r="H8" s="27">
        <v>2.33</v>
      </c>
      <c r="I8" s="27">
        <v>2.35</v>
      </c>
      <c r="J8" s="27">
        <v>2.29</v>
      </c>
      <c r="L8" s="54">
        <f t="shared" si="1"/>
        <v>2.28</v>
      </c>
      <c r="M8" s="27"/>
      <c r="N8" s="25" t="s">
        <v>43</v>
      </c>
      <c r="O8" s="25" t="s">
        <v>49</v>
      </c>
      <c r="P8" s="27">
        <f t="shared" si="2"/>
        <v>2.26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5" t="s">
        <v>47</v>
      </c>
      <c r="B9" s="27">
        <v>2.71</v>
      </c>
      <c r="C9" s="27">
        <v>2.65</v>
      </c>
      <c r="D9" s="27">
        <v>2.54</v>
      </c>
      <c r="E9" s="27">
        <v>2.47</v>
      </c>
      <c r="F9" s="27">
        <v>2.5</v>
      </c>
      <c r="G9" s="27">
        <v>2.41</v>
      </c>
      <c r="H9" s="27">
        <v>2.51</v>
      </c>
      <c r="I9" s="27">
        <v>2.51</v>
      </c>
      <c r="J9" s="27">
        <v>2.42</v>
      </c>
      <c r="L9" s="54">
        <f t="shared" si="1"/>
        <v>2.5375</v>
      </c>
      <c r="N9" s="25" t="s">
        <v>47</v>
      </c>
      <c r="O9" s="25" t="s">
        <v>53</v>
      </c>
      <c r="P9" s="27">
        <f t="shared" si="2"/>
        <v>2.546666667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5" t="s">
        <v>50</v>
      </c>
      <c r="B10" s="27">
        <v>0.62</v>
      </c>
      <c r="C10" s="27">
        <v>0.65</v>
      </c>
      <c r="D10" s="27">
        <v>0.71</v>
      </c>
      <c r="E10" s="27">
        <v>0.92</v>
      </c>
      <c r="F10" s="27">
        <v>0.78</v>
      </c>
      <c r="G10" s="27">
        <v>0.89</v>
      </c>
      <c r="H10" s="27">
        <v>0.79</v>
      </c>
      <c r="I10" s="27">
        <v>0.8</v>
      </c>
      <c r="J10" s="27">
        <v>0.72</v>
      </c>
      <c r="L10" s="54">
        <f t="shared" si="1"/>
        <v>0.77</v>
      </c>
      <c r="N10" s="25" t="s">
        <v>50</v>
      </c>
      <c r="O10" s="25" t="s">
        <v>53</v>
      </c>
      <c r="P10" s="27">
        <f t="shared" si="2"/>
        <v>0.7616666667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25" t="s">
        <v>54</v>
      </c>
      <c r="B11" s="27">
        <v>1.51</v>
      </c>
      <c r="C11" s="27">
        <v>1.49</v>
      </c>
      <c r="D11" s="27">
        <v>1.44</v>
      </c>
      <c r="E11" s="27">
        <v>1.41</v>
      </c>
      <c r="F11" s="27">
        <v>1.29</v>
      </c>
      <c r="G11" s="27">
        <v>1.21</v>
      </c>
      <c r="H11" s="27">
        <v>1.34</v>
      </c>
      <c r="I11" s="27">
        <v>1.37</v>
      </c>
      <c r="J11" s="27">
        <v>1.33</v>
      </c>
      <c r="L11" s="54">
        <f t="shared" si="1"/>
        <v>1.3825</v>
      </c>
      <c r="M11" s="33"/>
      <c r="N11" s="25" t="s">
        <v>54</v>
      </c>
      <c r="O11" s="25" t="s">
        <v>49</v>
      </c>
      <c r="P11" s="27">
        <f t="shared" si="2"/>
        <v>1.391666667</v>
      </c>
    </row>
    <row r="12">
      <c r="A12" s="25" t="s">
        <v>57</v>
      </c>
      <c r="B12" s="27">
        <v>0.96</v>
      </c>
      <c r="C12" s="27">
        <v>0.99</v>
      </c>
      <c r="D12" s="27">
        <v>0.97</v>
      </c>
      <c r="E12" s="27">
        <v>0.95</v>
      </c>
      <c r="F12" s="27">
        <v>0.97</v>
      </c>
      <c r="G12" s="27">
        <v>0.96</v>
      </c>
      <c r="H12" s="27">
        <v>0.94</v>
      </c>
      <c r="I12" s="27">
        <v>0.93</v>
      </c>
      <c r="J12" s="27">
        <v>0.92</v>
      </c>
      <c r="L12" s="54">
        <f t="shared" si="1"/>
        <v>0.95875</v>
      </c>
      <c r="M12" s="33"/>
      <c r="N12" s="25" t="s">
        <v>57</v>
      </c>
      <c r="O12" s="25" t="s">
        <v>49</v>
      </c>
      <c r="P12" s="27">
        <f t="shared" si="2"/>
        <v>0.9666666667</v>
      </c>
    </row>
    <row r="13">
      <c r="A13" s="25" t="s">
        <v>60</v>
      </c>
      <c r="B13" s="27">
        <v>0.56</v>
      </c>
      <c r="C13" s="27">
        <v>0.55</v>
      </c>
      <c r="D13" s="27">
        <v>0.58</v>
      </c>
      <c r="E13" s="27">
        <v>0.61</v>
      </c>
      <c r="F13" s="27">
        <v>0.66</v>
      </c>
      <c r="G13" s="27">
        <v>0.66</v>
      </c>
      <c r="H13" s="27">
        <v>0.56</v>
      </c>
      <c r="I13" s="27">
        <v>0.5</v>
      </c>
      <c r="J13" s="27">
        <v>0.54</v>
      </c>
      <c r="L13" s="54">
        <f t="shared" si="1"/>
        <v>0.585</v>
      </c>
      <c r="M13" s="33"/>
      <c r="N13" s="25" t="s">
        <v>60</v>
      </c>
      <c r="O13" s="25" t="s">
        <v>53</v>
      </c>
      <c r="P13" s="27">
        <f t="shared" si="2"/>
        <v>0.6033333333</v>
      </c>
    </row>
    <row r="14">
      <c r="A14" s="61" t="s">
        <v>61</v>
      </c>
      <c r="B14" s="27">
        <v>3.58</v>
      </c>
      <c r="C14" s="27">
        <v>3.42</v>
      </c>
      <c r="D14" s="27">
        <v>3.69</v>
      </c>
      <c r="E14" s="27">
        <v>3.85</v>
      </c>
      <c r="F14" s="27">
        <v>4.1</v>
      </c>
      <c r="G14" s="27">
        <v>4.86</v>
      </c>
      <c r="H14" s="27">
        <v>5.45</v>
      </c>
      <c r="I14" s="27">
        <v>4.23</v>
      </c>
      <c r="J14" s="27">
        <v>3.93</v>
      </c>
      <c r="L14" s="54">
        <f t="shared" si="1"/>
        <v>4.1475</v>
      </c>
      <c r="M14" s="33"/>
      <c r="N14" s="61" t="s">
        <v>61</v>
      </c>
      <c r="O14" s="25" t="s">
        <v>53</v>
      </c>
      <c r="P14" s="27">
        <f t="shared" si="2"/>
        <v>3.916666667</v>
      </c>
    </row>
    <row r="15">
      <c r="A15" s="25" t="s">
        <v>62</v>
      </c>
      <c r="B15" s="27">
        <v>8.57</v>
      </c>
      <c r="C15" s="27">
        <v>7.23</v>
      </c>
      <c r="D15" s="27">
        <v>7.68</v>
      </c>
      <c r="E15" s="27">
        <v>8.98</v>
      </c>
      <c r="F15" s="27">
        <v>10.68</v>
      </c>
      <c r="G15" s="27">
        <v>13.33</v>
      </c>
      <c r="H15" s="27">
        <v>9.87</v>
      </c>
      <c r="I15" s="27">
        <v>10.25</v>
      </c>
      <c r="J15" s="27">
        <v>8.77</v>
      </c>
      <c r="L15" s="54">
        <f t="shared" si="1"/>
        <v>9.57375</v>
      </c>
      <c r="M15" s="33"/>
      <c r="N15" s="25" t="s">
        <v>62</v>
      </c>
      <c r="O15" s="25" t="s">
        <v>53</v>
      </c>
      <c r="P15" s="27">
        <f t="shared" si="2"/>
        <v>9.411666667</v>
      </c>
    </row>
    <row r="16">
      <c r="A16" s="25" t="s">
        <v>63</v>
      </c>
      <c r="B16" s="27">
        <v>1.12</v>
      </c>
      <c r="C16" s="27">
        <v>1.1</v>
      </c>
      <c r="D16" s="27">
        <v>1.13</v>
      </c>
      <c r="E16" s="27">
        <v>1.12</v>
      </c>
      <c r="F16" s="27">
        <v>1.11</v>
      </c>
      <c r="G16" s="27">
        <v>1.1</v>
      </c>
      <c r="H16" s="27">
        <v>1.08</v>
      </c>
      <c r="I16" s="27">
        <v>1.04</v>
      </c>
      <c r="J16" s="27">
        <v>0.98</v>
      </c>
      <c r="L16" s="54">
        <f t="shared" si="1"/>
        <v>1.1</v>
      </c>
      <c r="M16" s="33"/>
      <c r="N16" s="25" t="s">
        <v>63</v>
      </c>
      <c r="O16" s="25" t="s">
        <v>53</v>
      </c>
      <c r="P16" s="27">
        <f t="shared" si="2"/>
        <v>1.113333333</v>
      </c>
    </row>
    <row r="17">
      <c r="A17" s="25" t="s">
        <v>64</v>
      </c>
      <c r="B17" s="27">
        <v>2.32</v>
      </c>
      <c r="C17" s="27">
        <v>2.08</v>
      </c>
      <c r="D17" s="27">
        <v>2.05</v>
      </c>
      <c r="E17" s="27">
        <v>1.96</v>
      </c>
      <c r="F17" s="27">
        <v>1.9</v>
      </c>
      <c r="G17" s="27">
        <v>1.85</v>
      </c>
      <c r="H17" s="27">
        <v>2.07</v>
      </c>
      <c r="I17" s="27">
        <v>2.07</v>
      </c>
      <c r="J17" s="27">
        <v>2.5</v>
      </c>
      <c r="L17" s="54">
        <f t="shared" si="1"/>
        <v>2.0375</v>
      </c>
      <c r="M17" s="33"/>
      <c r="N17" s="25" t="s">
        <v>64</v>
      </c>
      <c r="O17" s="25" t="s">
        <v>53</v>
      </c>
      <c r="P17" s="27">
        <f t="shared" si="2"/>
        <v>2.026666667</v>
      </c>
    </row>
    <row r="18">
      <c r="A18" s="61" t="s">
        <v>56</v>
      </c>
      <c r="B18" s="27">
        <v>2.37</v>
      </c>
      <c r="C18" s="27">
        <v>2.29</v>
      </c>
      <c r="D18" s="27">
        <v>2.19</v>
      </c>
      <c r="E18" s="27">
        <v>2.07</v>
      </c>
      <c r="F18" s="27">
        <v>1.95</v>
      </c>
      <c r="G18" s="27">
        <v>1.86</v>
      </c>
      <c r="H18" s="27">
        <v>1.81</v>
      </c>
      <c r="I18" s="27">
        <v>1.77</v>
      </c>
      <c r="J18" s="27">
        <v>1.78</v>
      </c>
      <c r="L18" s="54">
        <f t="shared" si="1"/>
        <v>2.03875</v>
      </c>
      <c r="M18" s="33"/>
      <c r="N18" s="61" t="s">
        <v>56</v>
      </c>
      <c r="O18" s="25" t="s">
        <v>49</v>
      </c>
      <c r="P18" s="27">
        <f t="shared" si="2"/>
        <v>2.121666667</v>
      </c>
    </row>
    <row r="19">
      <c r="A19" s="61" t="s">
        <v>59</v>
      </c>
      <c r="B19" s="27">
        <v>4.66</v>
      </c>
      <c r="C19" s="27">
        <v>4.58</v>
      </c>
      <c r="D19" s="27">
        <v>4.23</v>
      </c>
      <c r="E19" s="27">
        <v>3.81</v>
      </c>
      <c r="F19" s="27">
        <v>3.48</v>
      </c>
      <c r="G19" s="27">
        <v>3.27</v>
      </c>
      <c r="H19" s="27">
        <v>3.21</v>
      </c>
      <c r="I19" s="27">
        <v>3.11</v>
      </c>
      <c r="J19" s="27">
        <v>3.16</v>
      </c>
      <c r="L19" s="54">
        <f t="shared" si="1"/>
        <v>3.79375</v>
      </c>
      <c r="M19" s="33"/>
      <c r="N19" s="61" t="s">
        <v>81</v>
      </c>
      <c r="O19" s="25" t="s">
        <v>49</v>
      </c>
      <c r="P19" s="27">
        <f t="shared" si="2"/>
        <v>4.005</v>
      </c>
    </row>
    <row r="20">
      <c r="A20" s="61" t="s">
        <v>69</v>
      </c>
      <c r="B20" s="27">
        <v>2.57</v>
      </c>
      <c r="C20" s="27">
        <v>2.58</v>
      </c>
      <c r="D20" s="27">
        <v>2.61</v>
      </c>
      <c r="E20" s="27">
        <v>2.63</v>
      </c>
      <c r="F20" s="27">
        <v>2.66</v>
      </c>
      <c r="G20" s="27">
        <v>2.64</v>
      </c>
      <c r="H20" s="27">
        <v>2.61</v>
      </c>
      <c r="I20" s="27">
        <v>2.57</v>
      </c>
      <c r="J20" s="27">
        <v>2.62</v>
      </c>
      <c r="L20" s="54">
        <f t="shared" si="1"/>
        <v>2.60875</v>
      </c>
      <c r="M20" s="33"/>
      <c r="N20" s="61" t="s">
        <v>69</v>
      </c>
      <c r="O20" s="25" t="s">
        <v>53</v>
      </c>
      <c r="P20" s="27">
        <f t="shared" si="2"/>
        <v>2.615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2" max="32" width="6.86"/>
    <col customWidth="1" min="35" max="35" width="19.29"/>
    <col customWidth="1" min="36" max="36" width="5.43"/>
    <col customWidth="1" min="37" max="37" width="26.43"/>
  </cols>
  <sheetData>
    <row r="1" ht="39.0" customHeight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9">
        <v>2018.0</v>
      </c>
      <c r="K1" s="1" t="s">
        <v>76</v>
      </c>
      <c r="L1" s="1" t="s">
        <v>77</v>
      </c>
      <c r="M1" s="9" t="s">
        <v>26</v>
      </c>
      <c r="N1" s="9" t="s">
        <v>30</v>
      </c>
      <c r="O1" s="9" t="s">
        <v>31</v>
      </c>
      <c r="P1" s="9" t="s">
        <v>34</v>
      </c>
      <c r="Q1" s="9" t="s">
        <v>36</v>
      </c>
      <c r="R1" s="9" t="s">
        <v>40</v>
      </c>
      <c r="S1" s="9" t="s">
        <v>43</v>
      </c>
      <c r="T1" s="9" t="s">
        <v>47</v>
      </c>
      <c r="U1" s="9" t="s">
        <v>50</v>
      </c>
      <c r="V1" s="9" t="s">
        <v>54</v>
      </c>
      <c r="W1" s="9" t="s">
        <v>57</v>
      </c>
      <c r="X1" s="9" t="s">
        <v>60</v>
      </c>
      <c r="Y1" s="9" t="s">
        <v>61</v>
      </c>
      <c r="Z1" s="9" t="s">
        <v>62</v>
      </c>
      <c r="AA1" s="9" t="s">
        <v>63</v>
      </c>
      <c r="AB1" s="9" t="s">
        <v>64</v>
      </c>
      <c r="AC1" s="9" t="s">
        <v>56</v>
      </c>
      <c r="AD1" s="9" t="s">
        <v>59</v>
      </c>
      <c r="AE1" s="9" t="s">
        <v>69</v>
      </c>
      <c r="AF1" s="57"/>
      <c r="AG1" s="1" t="s">
        <v>1</v>
      </c>
      <c r="AH1" s="1" t="s">
        <v>73</v>
      </c>
      <c r="AI1" s="1" t="s">
        <v>78</v>
      </c>
      <c r="AJ1" s="27"/>
      <c r="AK1" s="1" t="s">
        <v>79</v>
      </c>
      <c r="AL1" s="53"/>
    </row>
    <row r="2">
      <c r="A2" s="21" t="s">
        <v>26</v>
      </c>
      <c r="B2" s="27">
        <v>85.2</v>
      </c>
      <c r="C2" s="27">
        <v>98.2</v>
      </c>
      <c r="D2" s="27">
        <v>109.34</v>
      </c>
      <c r="E2" s="27">
        <v>121.74</v>
      </c>
      <c r="F2" s="27">
        <v>116.7</v>
      </c>
      <c r="G2" s="27">
        <v>127.11</v>
      </c>
      <c r="H2" s="27">
        <v>103.46</v>
      </c>
      <c r="I2" s="27">
        <v>123.96</v>
      </c>
      <c r="J2" s="27">
        <v>93.16</v>
      </c>
      <c r="K2" s="58">
        <f t="shared" ref="K2:K20" si="1">AVERAGE(B2:I2)</f>
        <v>110.71375</v>
      </c>
      <c r="L2" s="59">
        <v>2010.0</v>
      </c>
      <c r="M2" s="27">
        <v>85.2</v>
      </c>
      <c r="N2" s="27">
        <v>1053.83</v>
      </c>
      <c r="O2" s="27">
        <v>173.74</v>
      </c>
      <c r="P2" s="27">
        <v>568.03</v>
      </c>
      <c r="Q2" s="27">
        <v>86.5</v>
      </c>
      <c r="R2" s="27">
        <v>565.63</v>
      </c>
      <c r="S2" s="27">
        <v>950.09</v>
      </c>
      <c r="T2" s="27">
        <v>37.34</v>
      </c>
      <c r="U2" s="27">
        <v>19.28</v>
      </c>
      <c r="V2" s="27">
        <v>540.19</v>
      </c>
      <c r="W2" s="27">
        <v>426.76</v>
      </c>
      <c r="X2" s="27">
        <v>51.69</v>
      </c>
      <c r="Y2" s="27">
        <v>411.06</v>
      </c>
      <c r="Z2" s="27">
        <v>1649.97</v>
      </c>
      <c r="AA2" s="27">
        <v>81.77</v>
      </c>
      <c r="AB2" s="27">
        <v>248.03</v>
      </c>
      <c r="AC2" s="27">
        <v>925.38</v>
      </c>
      <c r="AD2" s="27">
        <v>2257.13</v>
      </c>
      <c r="AE2" s="27">
        <v>568.57</v>
      </c>
      <c r="AF2" s="27"/>
      <c r="AG2" s="21" t="s">
        <v>26</v>
      </c>
      <c r="AH2" s="21" t="s">
        <v>53</v>
      </c>
      <c r="AI2" s="27">
        <f t="shared" ref="AI2:AI20" si="2">AVERAGE(B2:I2)</f>
        <v>110.71375</v>
      </c>
      <c r="AJ2" s="27"/>
      <c r="AK2" s="55" t="s">
        <v>49</v>
      </c>
      <c r="AL2" s="60">
        <f>AVERAGE(AI3,AI5,AI7,AI8,AI11,AI12,AI18,AI19,)</f>
        <v>764.27375</v>
      </c>
    </row>
    <row r="3">
      <c r="A3" s="21" t="s">
        <v>30</v>
      </c>
      <c r="B3" s="27">
        <v>1053.83</v>
      </c>
      <c r="C3" s="27">
        <v>1190.56</v>
      </c>
      <c r="D3" s="27">
        <v>1153.22</v>
      </c>
      <c r="E3" s="27">
        <v>1073.38</v>
      </c>
      <c r="F3" s="27">
        <v>1098.32</v>
      </c>
      <c r="G3" s="27">
        <v>1009.64</v>
      </c>
      <c r="H3" s="27">
        <v>1090.61</v>
      </c>
      <c r="I3" s="27">
        <v>1125.57</v>
      </c>
      <c r="J3" s="27">
        <v>1069.21</v>
      </c>
      <c r="K3" s="58">
        <f t="shared" si="1"/>
        <v>1099.39125</v>
      </c>
      <c r="L3" s="59">
        <v>2011.0</v>
      </c>
      <c r="M3" s="27">
        <v>98.2</v>
      </c>
      <c r="N3" s="27">
        <v>1190.56</v>
      </c>
      <c r="O3" s="27">
        <v>187.01</v>
      </c>
      <c r="P3" s="27">
        <v>623.01</v>
      </c>
      <c r="Q3" s="27">
        <v>102.64</v>
      </c>
      <c r="R3" s="27">
        <v>599.69</v>
      </c>
      <c r="S3" s="27">
        <v>988.65</v>
      </c>
      <c r="T3" s="27">
        <v>39.7</v>
      </c>
      <c r="U3" s="27">
        <v>23.82</v>
      </c>
      <c r="V3" s="27">
        <v>569.71</v>
      </c>
      <c r="W3" s="27">
        <v>475.32</v>
      </c>
      <c r="X3" s="27">
        <v>55.93</v>
      </c>
      <c r="Y3" s="27">
        <v>491.31</v>
      </c>
      <c r="Z3" s="27">
        <v>1716.83</v>
      </c>
      <c r="AA3" s="27">
        <v>88.34</v>
      </c>
      <c r="AB3" s="27">
        <v>235.62</v>
      </c>
      <c r="AC3" s="27">
        <v>952.76</v>
      </c>
      <c r="AD3" s="27">
        <v>2283.17</v>
      </c>
      <c r="AE3" s="27">
        <v>620.62</v>
      </c>
      <c r="AF3" s="27"/>
      <c r="AG3" s="21" t="s">
        <v>30</v>
      </c>
      <c r="AH3" s="21" t="s">
        <v>49</v>
      </c>
      <c r="AI3" s="27">
        <f t="shared" si="2"/>
        <v>1099.39125</v>
      </c>
      <c r="AJ3" s="27"/>
      <c r="AK3" s="55" t="s">
        <v>53</v>
      </c>
      <c r="AL3" s="60">
        <f>AVERAGE(AI2,AI4,AI6,AI9,AI10,AI13,AI14,AI15:AI17,AI20)</f>
        <v>376.4334091</v>
      </c>
    </row>
    <row r="4">
      <c r="A4" s="21" t="s">
        <v>31</v>
      </c>
      <c r="B4" s="27">
        <v>173.74</v>
      </c>
      <c r="C4" s="27">
        <v>187.01</v>
      </c>
      <c r="D4" s="27">
        <v>170.54</v>
      </c>
      <c r="E4" s="27">
        <v>163.53</v>
      </c>
      <c r="F4" s="27">
        <v>161.07</v>
      </c>
      <c r="G4" s="27">
        <v>120.4</v>
      </c>
      <c r="H4" s="27">
        <v>117.5</v>
      </c>
      <c r="I4" s="27">
        <v>140.9</v>
      </c>
      <c r="J4" s="27">
        <v>132.56</v>
      </c>
      <c r="K4" s="58">
        <f t="shared" si="1"/>
        <v>154.33625</v>
      </c>
      <c r="L4" s="59">
        <v>2012.0</v>
      </c>
      <c r="M4" s="27">
        <v>109.34</v>
      </c>
      <c r="N4" s="27">
        <v>1153.22</v>
      </c>
      <c r="O4" s="27">
        <v>170.54</v>
      </c>
      <c r="P4" s="27">
        <v>589.16</v>
      </c>
      <c r="Q4" s="27">
        <v>116.53</v>
      </c>
      <c r="R4" s="27">
        <v>577.81</v>
      </c>
      <c r="S4" s="27">
        <v>914.34</v>
      </c>
      <c r="T4" s="27">
        <v>37.3</v>
      </c>
      <c r="U4" s="27">
        <v>26.29</v>
      </c>
      <c r="V4" s="27">
        <v>500.19</v>
      </c>
      <c r="W4" s="27">
        <v>470.2</v>
      </c>
      <c r="X4" s="27">
        <v>59.51</v>
      </c>
      <c r="Y4" s="27">
        <v>568.91</v>
      </c>
      <c r="Z4" s="27">
        <v>1937.83</v>
      </c>
      <c r="AA4" s="27">
        <v>84.98</v>
      </c>
      <c r="AB4" s="27">
        <v>240.56</v>
      </c>
      <c r="AC4" s="27">
        <v>918.3</v>
      </c>
      <c r="AD4" s="27">
        <v>2182.0</v>
      </c>
      <c r="AE4" s="27">
        <v>636.49</v>
      </c>
      <c r="AF4" s="27"/>
      <c r="AG4" s="21" t="s">
        <v>31</v>
      </c>
      <c r="AH4" s="21" t="s">
        <v>53</v>
      </c>
      <c r="AI4" s="27">
        <f t="shared" si="2"/>
        <v>154.33625</v>
      </c>
      <c r="AJ4" s="27"/>
      <c r="AK4" s="27"/>
      <c r="AL4" s="27"/>
    </row>
    <row r="5">
      <c r="A5" s="21" t="s">
        <v>34</v>
      </c>
      <c r="B5" s="27">
        <v>568.03</v>
      </c>
      <c r="C5" s="27">
        <v>623.01</v>
      </c>
      <c r="D5" s="27">
        <v>589.16</v>
      </c>
      <c r="E5" s="27">
        <v>527.77</v>
      </c>
      <c r="F5" s="27">
        <v>503.81</v>
      </c>
      <c r="G5" s="27">
        <v>502.41</v>
      </c>
      <c r="H5" s="27">
        <v>492.47</v>
      </c>
      <c r="I5" s="27">
        <v>584.06</v>
      </c>
      <c r="J5" s="27">
        <v>583.43</v>
      </c>
      <c r="K5" s="58">
        <f t="shared" si="1"/>
        <v>548.84</v>
      </c>
      <c r="L5" s="59">
        <v>2013.0</v>
      </c>
      <c r="M5" s="27">
        <v>121.74</v>
      </c>
      <c r="N5" s="27">
        <v>1073.38</v>
      </c>
      <c r="O5" s="27">
        <v>163.53</v>
      </c>
      <c r="P5" s="27">
        <v>527.77</v>
      </c>
      <c r="Q5" s="27">
        <v>132.52</v>
      </c>
      <c r="R5" s="27">
        <v>569.54</v>
      </c>
      <c r="S5" s="27">
        <v>945.73</v>
      </c>
      <c r="T5" s="27">
        <v>37.01</v>
      </c>
      <c r="U5" s="27">
        <v>33.3</v>
      </c>
      <c r="V5" s="27">
        <v>497.35</v>
      </c>
      <c r="W5" s="27">
        <v>384.67</v>
      </c>
      <c r="X5" s="27">
        <v>65.96</v>
      </c>
      <c r="Y5" s="27">
        <v>615.67</v>
      </c>
      <c r="Z5" s="27">
        <v>2230.1</v>
      </c>
      <c r="AA5" s="27">
        <v>76.7</v>
      </c>
      <c r="AB5" s="27">
        <v>245.79</v>
      </c>
      <c r="AC5" s="27">
        <v>886.69</v>
      </c>
      <c r="AD5" s="27">
        <v>2024.42</v>
      </c>
      <c r="AE5" s="27">
        <v>680.39</v>
      </c>
      <c r="AF5" s="27"/>
      <c r="AG5" s="21" t="s">
        <v>34</v>
      </c>
      <c r="AH5" s="21" t="s">
        <v>49</v>
      </c>
      <c r="AI5" s="27">
        <f t="shared" si="2"/>
        <v>548.84</v>
      </c>
      <c r="AJ5" s="27"/>
      <c r="AK5" s="27"/>
      <c r="AL5" s="27"/>
    </row>
    <row r="6">
      <c r="A6" s="21" t="s">
        <v>36</v>
      </c>
      <c r="B6" s="27">
        <v>86.5</v>
      </c>
      <c r="C6" s="27">
        <v>102.64</v>
      </c>
      <c r="D6" s="27">
        <v>116.53</v>
      </c>
      <c r="E6" s="27">
        <v>132.52</v>
      </c>
      <c r="F6" s="27">
        <v>147.16</v>
      </c>
      <c r="G6" s="27">
        <v>156.13</v>
      </c>
      <c r="H6" s="27">
        <v>156.7</v>
      </c>
      <c r="I6" s="27">
        <v>164.33</v>
      </c>
      <c r="J6" s="27">
        <v>179.5</v>
      </c>
      <c r="K6" s="58">
        <f t="shared" si="1"/>
        <v>132.81375</v>
      </c>
      <c r="L6" s="59">
        <v>2014.0</v>
      </c>
      <c r="M6" s="27">
        <v>116.7</v>
      </c>
      <c r="N6" s="27">
        <v>1098.32</v>
      </c>
      <c r="O6" s="27">
        <v>161.07</v>
      </c>
      <c r="P6" s="27">
        <v>503.81</v>
      </c>
      <c r="Q6" s="27">
        <v>147.16</v>
      </c>
      <c r="R6" s="27">
        <v>569.29</v>
      </c>
      <c r="S6" s="27">
        <v>959.31</v>
      </c>
      <c r="T6" s="27">
        <v>39.3</v>
      </c>
      <c r="U6" s="27">
        <v>27.16</v>
      </c>
      <c r="V6" s="27">
        <v>455.69</v>
      </c>
      <c r="W6" s="27">
        <v>368.34</v>
      </c>
      <c r="X6" s="27">
        <v>71.98</v>
      </c>
      <c r="Y6" s="27">
        <v>588.91</v>
      </c>
      <c r="Z6" s="27">
        <v>2612.23</v>
      </c>
      <c r="AA6" s="27">
        <v>71.36</v>
      </c>
      <c r="AB6" s="27">
        <v>230.11</v>
      </c>
      <c r="AC6" s="27">
        <v>916.11</v>
      </c>
      <c r="AD6" s="27">
        <v>1916.15</v>
      </c>
      <c r="AE6" s="27">
        <v>740.0</v>
      </c>
      <c r="AF6" s="27"/>
      <c r="AG6" s="21" t="s">
        <v>36</v>
      </c>
      <c r="AH6" s="21" t="s">
        <v>53</v>
      </c>
      <c r="AI6" s="27">
        <f t="shared" si="2"/>
        <v>132.81375</v>
      </c>
      <c r="AJ6" s="27"/>
      <c r="AK6" s="27"/>
      <c r="AL6" s="27"/>
    </row>
    <row r="7">
      <c r="A7" s="21" t="s">
        <v>40</v>
      </c>
      <c r="B7" s="27">
        <v>565.63</v>
      </c>
      <c r="C7" s="27">
        <v>599.69</v>
      </c>
      <c r="D7" s="27">
        <v>577.81</v>
      </c>
      <c r="E7" s="27">
        <v>569.54</v>
      </c>
      <c r="F7" s="27">
        <v>569.29</v>
      </c>
      <c r="G7" s="27">
        <v>487.38</v>
      </c>
      <c r="H7" s="27">
        <v>504.92</v>
      </c>
      <c r="I7" s="27">
        <v>549.04</v>
      </c>
      <c r="J7" s="27">
        <v>596.71</v>
      </c>
      <c r="K7" s="58">
        <f t="shared" si="1"/>
        <v>552.9125</v>
      </c>
      <c r="L7" s="59">
        <v>2015.0</v>
      </c>
      <c r="M7" s="27">
        <v>127.11</v>
      </c>
      <c r="N7" s="27">
        <v>1009.64</v>
      </c>
      <c r="O7" s="27">
        <v>120.4</v>
      </c>
      <c r="P7" s="27">
        <v>502.41</v>
      </c>
      <c r="Q7" s="27">
        <v>156.13</v>
      </c>
      <c r="R7" s="27">
        <v>487.38</v>
      </c>
      <c r="S7" s="27">
        <v>831.61</v>
      </c>
      <c r="T7" s="27">
        <v>39.15</v>
      </c>
      <c r="U7" s="27">
        <v>29.56</v>
      </c>
      <c r="V7" s="27">
        <v>365.23</v>
      </c>
      <c r="W7" s="27">
        <v>331.18</v>
      </c>
      <c r="X7" s="27">
        <v>63.51</v>
      </c>
      <c r="Y7" s="27">
        <v>460.93</v>
      </c>
      <c r="Z7" s="27">
        <v>2748.81</v>
      </c>
      <c r="AA7" s="27">
        <v>62.99</v>
      </c>
      <c r="AB7" s="27">
        <v>202.23</v>
      </c>
      <c r="AC7" s="27">
        <v>827.17</v>
      </c>
      <c r="AD7" s="27">
        <v>1859.14</v>
      </c>
      <c r="AE7" s="27">
        <v>716.86</v>
      </c>
      <c r="AF7" s="27"/>
      <c r="AG7" s="21" t="s">
        <v>40</v>
      </c>
      <c r="AH7" s="21" t="s">
        <v>49</v>
      </c>
      <c r="AI7" s="27">
        <f t="shared" si="2"/>
        <v>552.9125</v>
      </c>
      <c r="AJ7" s="27"/>
      <c r="AK7" s="27"/>
      <c r="AL7" s="27"/>
    </row>
    <row r="8">
      <c r="A8" s="21" t="s">
        <v>43</v>
      </c>
      <c r="B8" s="27">
        <v>950.09</v>
      </c>
      <c r="C8" s="27">
        <v>988.65</v>
      </c>
      <c r="D8" s="27">
        <v>914.34</v>
      </c>
      <c r="E8" s="27">
        <v>945.73</v>
      </c>
      <c r="F8" s="27">
        <v>959.31</v>
      </c>
      <c r="G8" s="27">
        <v>831.61</v>
      </c>
      <c r="H8" s="27">
        <v>859.67</v>
      </c>
      <c r="I8" s="27">
        <v>903.57</v>
      </c>
      <c r="J8" s="27">
        <v>952.56</v>
      </c>
      <c r="K8" s="58">
        <f t="shared" si="1"/>
        <v>919.12125</v>
      </c>
      <c r="L8" s="59">
        <v>2016.0</v>
      </c>
      <c r="M8" s="27">
        <v>103.46</v>
      </c>
      <c r="N8" s="27">
        <v>1090.61</v>
      </c>
      <c r="O8" s="27">
        <v>117.5</v>
      </c>
      <c r="P8" s="27">
        <v>492.47</v>
      </c>
      <c r="Q8" s="27">
        <v>156.7</v>
      </c>
      <c r="R8" s="27">
        <v>504.92</v>
      </c>
      <c r="S8" s="27">
        <v>859.67</v>
      </c>
      <c r="T8" s="27">
        <v>42.76</v>
      </c>
      <c r="U8" s="27">
        <v>28.24</v>
      </c>
      <c r="V8" s="27">
        <v>412.9</v>
      </c>
      <c r="W8" s="27">
        <v>365.93</v>
      </c>
      <c r="X8" s="27">
        <v>48.81</v>
      </c>
      <c r="Y8" s="27">
        <v>479.73</v>
      </c>
      <c r="Z8" s="27">
        <v>1962.63</v>
      </c>
      <c r="AA8" s="27">
        <v>56.4</v>
      </c>
      <c r="AB8" s="27">
        <v>223.67</v>
      </c>
      <c r="AC8" s="27">
        <v>733.39</v>
      </c>
      <c r="AD8" s="27">
        <v>1858.25</v>
      </c>
      <c r="AE8" s="27">
        <v>720.17</v>
      </c>
      <c r="AF8" s="27"/>
      <c r="AG8" s="21" t="s">
        <v>43</v>
      </c>
      <c r="AH8" s="21" t="s">
        <v>49</v>
      </c>
      <c r="AI8" s="27">
        <f t="shared" si="2"/>
        <v>919.12125</v>
      </c>
      <c r="AJ8" s="27"/>
      <c r="AK8" s="27"/>
      <c r="AL8" s="27"/>
    </row>
    <row r="9">
      <c r="A9" s="21" t="s">
        <v>47</v>
      </c>
      <c r="B9" s="27">
        <v>37.34</v>
      </c>
      <c r="C9" s="27">
        <v>39.7</v>
      </c>
      <c r="D9" s="27">
        <v>37.3</v>
      </c>
      <c r="E9" s="27">
        <v>37.01</v>
      </c>
      <c r="F9" s="27">
        <v>39.3</v>
      </c>
      <c r="G9" s="27">
        <v>39.15</v>
      </c>
      <c r="H9" s="27">
        <v>42.76</v>
      </c>
      <c r="I9" s="27">
        <v>48.23</v>
      </c>
      <c r="J9" s="27">
        <v>49.17</v>
      </c>
      <c r="K9" s="58">
        <f t="shared" si="1"/>
        <v>40.09875</v>
      </c>
      <c r="L9" s="59">
        <v>2017.0</v>
      </c>
      <c r="M9" s="27">
        <v>123.96</v>
      </c>
      <c r="N9" s="27">
        <v>1125.57</v>
      </c>
      <c r="O9" s="27">
        <v>140.9</v>
      </c>
      <c r="P9" s="27">
        <v>584.06</v>
      </c>
      <c r="Q9" s="27">
        <v>164.33</v>
      </c>
      <c r="R9" s="27">
        <v>549.04</v>
      </c>
      <c r="S9" s="27">
        <v>903.57</v>
      </c>
      <c r="T9" s="27">
        <v>48.23</v>
      </c>
      <c r="U9" s="27">
        <v>30.9</v>
      </c>
      <c r="V9" s="27">
        <v>436.89</v>
      </c>
      <c r="W9" s="27">
        <v>357.98</v>
      </c>
      <c r="X9" s="27">
        <v>46.33</v>
      </c>
      <c r="Y9" s="27">
        <v>460.41</v>
      </c>
      <c r="Z9" s="27">
        <v>2126.94</v>
      </c>
      <c r="AA9" s="27">
        <v>63.84</v>
      </c>
      <c r="AB9" s="27">
        <v>219.77</v>
      </c>
      <c r="AC9" s="27">
        <v>702.91</v>
      </c>
      <c r="AD9" s="27">
        <v>1864.09</v>
      </c>
      <c r="AE9" s="27">
        <v>762.64</v>
      </c>
      <c r="AG9" s="21" t="s">
        <v>47</v>
      </c>
      <c r="AH9" s="21" t="s">
        <v>53</v>
      </c>
      <c r="AI9" s="27">
        <f t="shared" si="2"/>
        <v>40.09875</v>
      </c>
      <c r="AJ9" s="27"/>
      <c r="AK9" s="27"/>
      <c r="AL9" s="27"/>
    </row>
    <row r="10">
      <c r="A10" s="21" t="s">
        <v>50</v>
      </c>
      <c r="B10" s="27">
        <v>19.28</v>
      </c>
      <c r="C10" s="27">
        <v>23.82</v>
      </c>
      <c r="D10" s="27">
        <v>26.29</v>
      </c>
      <c r="E10" s="27">
        <v>33.3</v>
      </c>
      <c r="F10" s="27">
        <v>27.16</v>
      </c>
      <c r="G10" s="27">
        <v>29.56</v>
      </c>
      <c r="H10" s="27">
        <v>28.24</v>
      </c>
      <c r="I10" s="27">
        <v>30.9</v>
      </c>
      <c r="J10" s="27">
        <v>27.79</v>
      </c>
      <c r="K10" s="58">
        <f t="shared" si="1"/>
        <v>27.31875</v>
      </c>
      <c r="L10" s="62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G10" s="21" t="s">
        <v>50</v>
      </c>
      <c r="AH10" s="21" t="s">
        <v>53</v>
      </c>
      <c r="AI10" s="27">
        <f t="shared" si="2"/>
        <v>27.31875</v>
      </c>
      <c r="AJ10" s="27"/>
      <c r="AK10" s="27"/>
      <c r="AL10" s="27"/>
    </row>
    <row r="11">
      <c r="A11" s="21" t="s">
        <v>54</v>
      </c>
      <c r="B11" s="27">
        <v>540.19</v>
      </c>
      <c r="C11" s="27">
        <v>569.71</v>
      </c>
      <c r="D11" s="27">
        <v>500.19</v>
      </c>
      <c r="E11" s="27">
        <v>497.35</v>
      </c>
      <c r="F11" s="27">
        <v>455.69</v>
      </c>
      <c r="G11" s="27">
        <v>365.23</v>
      </c>
      <c r="H11" s="27">
        <v>412.9</v>
      </c>
      <c r="I11" s="27">
        <v>436.89</v>
      </c>
      <c r="J11" s="27">
        <v>460.22</v>
      </c>
      <c r="K11" s="58">
        <f t="shared" si="1"/>
        <v>472.26875</v>
      </c>
      <c r="AG11" s="21" t="s">
        <v>54</v>
      </c>
      <c r="AH11" s="21" t="s">
        <v>49</v>
      </c>
      <c r="AI11" s="27">
        <f t="shared" si="2"/>
        <v>472.26875</v>
      </c>
      <c r="AJ11" s="27"/>
      <c r="AK11" s="27"/>
      <c r="AL11" s="27"/>
    </row>
    <row r="12">
      <c r="A12" s="21" t="s">
        <v>57</v>
      </c>
      <c r="B12" s="27">
        <v>426.76</v>
      </c>
      <c r="C12" s="27">
        <v>475.32</v>
      </c>
      <c r="D12" s="27">
        <v>470.2</v>
      </c>
      <c r="E12" s="27">
        <v>384.67</v>
      </c>
      <c r="F12" s="27">
        <v>368.34</v>
      </c>
      <c r="G12" s="27">
        <v>331.18</v>
      </c>
      <c r="H12" s="27">
        <v>365.93</v>
      </c>
      <c r="I12" s="27">
        <v>357.98</v>
      </c>
      <c r="J12" s="27">
        <v>368.44</v>
      </c>
      <c r="K12" s="58">
        <f t="shared" si="1"/>
        <v>397.5475</v>
      </c>
      <c r="AG12" s="21" t="s">
        <v>57</v>
      </c>
      <c r="AH12" s="21" t="s">
        <v>49</v>
      </c>
      <c r="AI12" s="27">
        <f t="shared" si="2"/>
        <v>397.5475</v>
      </c>
      <c r="AJ12" s="27"/>
      <c r="AK12" s="27"/>
      <c r="AL12" s="27"/>
    </row>
    <row r="13">
      <c r="A13" s="21" t="s">
        <v>60</v>
      </c>
      <c r="B13" s="27">
        <v>51.69</v>
      </c>
      <c r="C13" s="27">
        <v>55.93</v>
      </c>
      <c r="D13" s="27">
        <v>59.51</v>
      </c>
      <c r="E13" s="27">
        <v>65.96</v>
      </c>
      <c r="F13" s="27">
        <v>71.98</v>
      </c>
      <c r="G13" s="27">
        <v>63.51</v>
      </c>
      <c r="H13" s="27">
        <v>48.81</v>
      </c>
      <c r="I13" s="27">
        <v>46.33</v>
      </c>
      <c r="J13" s="27">
        <v>52.04</v>
      </c>
      <c r="K13" s="58">
        <f t="shared" si="1"/>
        <v>57.965</v>
      </c>
      <c r="AG13" s="21" t="s">
        <v>60</v>
      </c>
      <c r="AH13" s="21" t="s">
        <v>53</v>
      </c>
      <c r="AI13" s="27">
        <f t="shared" si="2"/>
        <v>57.965</v>
      </c>
      <c r="AJ13" s="27"/>
      <c r="AK13" s="27"/>
      <c r="AL13" s="27"/>
    </row>
    <row r="14">
      <c r="A14" s="39" t="s">
        <v>61</v>
      </c>
      <c r="B14" s="27">
        <v>411.06</v>
      </c>
      <c r="C14" s="27">
        <v>491.31</v>
      </c>
      <c r="D14" s="27">
        <v>568.91</v>
      </c>
      <c r="E14" s="27">
        <v>615.67</v>
      </c>
      <c r="F14" s="27">
        <v>588.91</v>
      </c>
      <c r="G14" s="27">
        <v>460.93</v>
      </c>
      <c r="H14" s="27">
        <v>479.73</v>
      </c>
      <c r="I14" s="27">
        <v>460.41</v>
      </c>
      <c r="J14" s="27">
        <v>424.89</v>
      </c>
      <c r="K14" s="58">
        <f t="shared" si="1"/>
        <v>509.61625</v>
      </c>
      <c r="AG14" s="21" t="s">
        <v>71</v>
      </c>
      <c r="AH14" s="21" t="s">
        <v>53</v>
      </c>
      <c r="AI14" s="27">
        <f t="shared" si="2"/>
        <v>509.61625</v>
      </c>
      <c r="AJ14" s="27"/>
      <c r="AK14" s="27"/>
      <c r="AL14" s="27"/>
    </row>
    <row r="15">
      <c r="A15" s="21" t="s">
        <v>62</v>
      </c>
      <c r="B15" s="27">
        <v>1649.97</v>
      </c>
      <c r="C15" s="27">
        <v>1716.83</v>
      </c>
      <c r="D15" s="27">
        <v>1937.83</v>
      </c>
      <c r="E15" s="27">
        <v>2230.1</v>
      </c>
      <c r="F15" s="27">
        <v>2612.23</v>
      </c>
      <c r="G15" s="27">
        <v>2748.81</v>
      </c>
      <c r="H15" s="27">
        <v>1962.63</v>
      </c>
      <c r="I15" s="27">
        <v>2126.94</v>
      </c>
      <c r="J15" s="27">
        <v>2004.59</v>
      </c>
      <c r="K15" s="58">
        <f t="shared" si="1"/>
        <v>2123.1675</v>
      </c>
      <c r="AG15" s="21" t="s">
        <v>62</v>
      </c>
      <c r="AH15" s="21" t="s">
        <v>53</v>
      </c>
      <c r="AI15" s="27">
        <f t="shared" si="2"/>
        <v>2123.1675</v>
      </c>
      <c r="AJ15" s="27"/>
      <c r="AK15" s="27"/>
      <c r="AL15" s="27"/>
    </row>
    <row r="16">
      <c r="A16" s="21" t="s">
        <v>63</v>
      </c>
      <c r="B16" s="27">
        <v>81.77</v>
      </c>
      <c r="C16" s="27">
        <v>88.34</v>
      </c>
      <c r="D16" s="27">
        <v>84.98</v>
      </c>
      <c r="E16" s="27">
        <v>76.7</v>
      </c>
      <c r="F16" s="27">
        <v>71.36</v>
      </c>
      <c r="G16" s="27">
        <v>62.99</v>
      </c>
      <c r="H16" s="27">
        <v>56.4</v>
      </c>
      <c r="I16" s="27">
        <v>63.84</v>
      </c>
      <c r="J16" s="27">
        <v>63.0</v>
      </c>
      <c r="K16" s="58">
        <f t="shared" si="1"/>
        <v>73.2975</v>
      </c>
      <c r="AG16" s="21" t="s">
        <v>63</v>
      </c>
      <c r="AH16" s="21" t="s">
        <v>53</v>
      </c>
      <c r="AI16" s="27">
        <f t="shared" si="2"/>
        <v>73.2975</v>
      </c>
      <c r="AJ16" s="27"/>
      <c r="AK16" s="27"/>
      <c r="AL16" s="27"/>
    </row>
    <row r="17">
      <c r="A17" s="21" t="s">
        <v>64</v>
      </c>
      <c r="B17" s="27">
        <v>248.03</v>
      </c>
      <c r="C17" s="27">
        <v>235.62</v>
      </c>
      <c r="D17" s="27">
        <v>240.56</v>
      </c>
      <c r="E17" s="27">
        <v>245.79</v>
      </c>
      <c r="F17" s="27">
        <v>230.11</v>
      </c>
      <c r="G17" s="27">
        <v>202.23</v>
      </c>
      <c r="H17" s="27">
        <v>223.67</v>
      </c>
      <c r="I17" s="27">
        <v>219.77</v>
      </c>
      <c r="J17" s="27">
        <v>230.41</v>
      </c>
      <c r="K17" s="58">
        <f t="shared" si="1"/>
        <v>230.7225</v>
      </c>
      <c r="AG17" s="21" t="s">
        <v>64</v>
      </c>
      <c r="AH17" s="21" t="s">
        <v>53</v>
      </c>
      <c r="AI17" s="27">
        <f t="shared" si="2"/>
        <v>230.7225</v>
      </c>
      <c r="AJ17" s="27"/>
      <c r="AK17" s="27"/>
      <c r="AL17" s="27"/>
    </row>
    <row r="18">
      <c r="A18" s="21" t="s">
        <v>65</v>
      </c>
      <c r="B18" s="27">
        <v>925.38</v>
      </c>
      <c r="C18" s="27">
        <v>952.76</v>
      </c>
      <c r="D18" s="27">
        <v>918.3</v>
      </c>
      <c r="E18" s="27">
        <v>886.69</v>
      </c>
      <c r="F18" s="27">
        <v>916.11</v>
      </c>
      <c r="G18" s="27">
        <v>827.17</v>
      </c>
      <c r="H18" s="27">
        <v>733.39</v>
      </c>
      <c r="I18" s="27">
        <v>702.91</v>
      </c>
      <c r="J18" s="27">
        <v>752.29</v>
      </c>
      <c r="K18" s="58">
        <f t="shared" si="1"/>
        <v>857.83875</v>
      </c>
      <c r="AG18" s="21" t="s">
        <v>65</v>
      </c>
      <c r="AH18" s="21" t="s">
        <v>49</v>
      </c>
      <c r="AI18" s="27">
        <f t="shared" si="2"/>
        <v>857.83875</v>
      </c>
      <c r="AJ18" s="27"/>
      <c r="AK18" s="27"/>
      <c r="AL18" s="27"/>
    </row>
    <row r="19">
      <c r="A19" s="21" t="s">
        <v>28</v>
      </c>
      <c r="B19" s="27">
        <v>2257.13</v>
      </c>
      <c r="C19" s="27">
        <v>2283.17</v>
      </c>
      <c r="D19" s="27">
        <v>2182.0</v>
      </c>
      <c r="E19" s="27">
        <v>2024.42</v>
      </c>
      <c r="F19" s="27">
        <v>1916.15</v>
      </c>
      <c r="G19" s="27">
        <v>1859.14</v>
      </c>
      <c r="H19" s="27">
        <v>1858.25</v>
      </c>
      <c r="I19" s="27">
        <v>1864.09</v>
      </c>
      <c r="J19" s="27">
        <v>1985.99</v>
      </c>
      <c r="K19" s="58">
        <f t="shared" si="1"/>
        <v>2030.54375</v>
      </c>
      <c r="AG19" s="21" t="s">
        <v>28</v>
      </c>
      <c r="AH19" s="21" t="s">
        <v>49</v>
      </c>
      <c r="AI19" s="27">
        <f t="shared" si="2"/>
        <v>2030.54375</v>
      </c>
      <c r="AJ19" s="27"/>
      <c r="AK19" s="27"/>
      <c r="AL19" s="27"/>
    </row>
    <row r="20">
      <c r="A20" s="39" t="s">
        <v>69</v>
      </c>
      <c r="B20" s="27">
        <v>568.57</v>
      </c>
      <c r="C20" s="27">
        <v>620.62</v>
      </c>
      <c r="D20" s="27">
        <v>636.49</v>
      </c>
      <c r="E20" s="27">
        <v>680.39</v>
      </c>
      <c r="F20" s="27">
        <v>740.0</v>
      </c>
      <c r="G20" s="27">
        <v>716.86</v>
      </c>
      <c r="H20" s="27">
        <v>720.17</v>
      </c>
      <c r="I20" s="27">
        <v>762.64</v>
      </c>
      <c r="J20" s="27">
        <v>834.58</v>
      </c>
      <c r="K20" s="58">
        <f t="shared" si="1"/>
        <v>680.7175</v>
      </c>
      <c r="AG20" s="21" t="s">
        <v>80</v>
      </c>
      <c r="AH20" s="21" t="s">
        <v>53</v>
      </c>
      <c r="AI20" s="27">
        <f t="shared" si="2"/>
        <v>680.7175</v>
      </c>
      <c r="AJ20" s="27"/>
      <c r="AK20" s="27"/>
      <c r="AL20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10" max="10" width="6.14"/>
    <col customWidth="1" min="11" max="11" width="18.29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K1" s="1" t="s">
        <v>82</v>
      </c>
      <c r="L1" s="1" t="s">
        <v>83</v>
      </c>
      <c r="M1" s="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25" t="s">
        <v>26</v>
      </c>
      <c r="B2" s="28">
        <v>3.649E10</v>
      </c>
      <c r="C2" s="28">
        <v>4.4515E10</v>
      </c>
      <c r="D2" s="28">
        <v>4.6174E10</v>
      </c>
      <c r="E2" s="28">
        <v>4.6212E10</v>
      </c>
      <c r="F2" s="28">
        <v>4.3465E10</v>
      </c>
      <c r="G2" s="28">
        <v>5.227E10</v>
      </c>
      <c r="H2" s="28">
        <v>4.2062E10</v>
      </c>
      <c r="I2" s="28">
        <v>5.8642E10</v>
      </c>
      <c r="K2" s="30">
        <f t="shared" ref="K2:K20" si="1">AVERAGE(B2:I2)</f>
        <v>46228750000</v>
      </c>
      <c r="L2" s="24">
        <f t="shared" ref="L2:L20" si="2">K2/1000000000</f>
        <v>46.22875</v>
      </c>
      <c r="M2" s="29"/>
    </row>
    <row r="3">
      <c r="A3" s="25" t="s">
        <v>30</v>
      </c>
      <c r="B3" s="28">
        <v>9.6629E10</v>
      </c>
      <c r="C3" s="28">
        <v>1.193E11</v>
      </c>
      <c r="D3" s="28">
        <v>1.3414E11</v>
      </c>
      <c r="E3" s="28">
        <v>1.3805E11</v>
      </c>
      <c r="F3" s="28">
        <v>1.3263E11</v>
      </c>
      <c r="G3" s="28">
        <v>1.2591E11</v>
      </c>
      <c r="H3" s="28">
        <v>1.1117E11</v>
      </c>
      <c r="I3" s="28">
        <v>1.2245E11</v>
      </c>
      <c r="K3" s="30">
        <f t="shared" si="1"/>
        <v>122534875000</v>
      </c>
      <c r="L3" s="24">
        <f t="shared" si="2"/>
        <v>122.534875</v>
      </c>
      <c r="M3" s="29"/>
    </row>
    <row r="4">
      <c r="A4" s="25" t="s">
        <v>31</v>
      </c>
      <c r="B4" s="28">
        <v>1.7558E11</v>
      </c>
      <c r="C4" s="28">
        <v>2.0376E11</v>
      </c>
      <c r="D4" s="28">
        <v>1.9069E11</v>
      </c>
      <c r="E4" s="28">
        <v>1.9726E11</v>
      </c>
      <c r="F4" s="28">
        <v>2.0621E11</v>
      </c>
      <c r="G4" s="28">
        <v>1.5986E11</v>
      </c>
      <c r="H4" s="28">
        <v>1.6532E11</v>
      </c>
      <c r="I4" s="28">
        <v>1.953E11</v>
      </c>
      <c r="K4" s="30">
        <f t="shared" si="1"/>
        <v>186747500000</v>
      </c>
      <c r="L4" s="24">
        <f t="shared" si="2"/>
        <v>186.7475</v>
      </c>
      <c r="M4" s="29"/>
    </row>
    <row r="5">
      <c r="A5" s="25" t="s">
        <v>34</v>
      </c>
      <c r="B5" s="28">
        <v>1.7236E11</v>
      </c>
      <c r="C5" s="28">
        <v>1.8522E11</v>
      </c>
      <c r="D5" s="28">
        <v>1.8874E11</v>
      </c>
      <c r="E5" s="28">
        <v>1.8839E11</v>
      </c>
      <c r="F5" s="28">
        <v>1.8115E11</v>
      </c>
      <c r="G5" s="28">
        <v>1.6322E11</v>
      </c>
      <c r="H5" s="28">
        <v>1.6394E11</v>
      </c>
      <c r="I5" s="28">
        <v>1.7412E11</v>
      </c>
      <c r="K5" s="30">
        <f t="shared" si="1"/>
        <v>177142500000</v>
      </c>
      <c r="L5" s="24">
        <f t="shared" si="2"/>
        <v>177.1425</v>
      </c>
      <c r="M5" s="29"/>
    </row>
    <row r="6">
      <c r="A6" s="25" t="s">
        <v>36</v>
      </c>
      <c r="B6" s="28">
        <v>2.5615E11</v>
      </c>
      <c r="C6" s="28">
        <v>3.2664E11</v>
      </c>
      <c r="D6" s="28">
        <v>3.8817E11</v>
      </c>
      <c r="E6" s="28">
        <v>4.5077E11</v>
      </c>
      <c r="F6" s="28">
        <v>4.9825E11</v>
      </c>
      <c r="G6" s="28">
        <v>5.3852E11</v>
      </c>
      <c r="H6" s="28">
        <v>5.5488E11</v>
      </c>
      <c r="I6" s="28">
        <v>6.2553E11</v>
      </c>
      <c r="K6" s="30">
        <f t="shared" si="1"/>
        <v>454863750000</v>
      </c>
      <c r="L6" s="24">
        <f t="shared" si="2"/>
        <v>454.86375</v>
      </c>
      <c r="M6" s="29"/>
    </row>
    <row r="7">
      <c r="A7" s="25" t="s">
        <v>40</v>
      </c>
      <c r="B7" s="28">
        <v>3.7378E11</v>
      </c>
      <c r="C7" s="28">
        <v>4.0142E11</v>
      </c>
      <c r="D7" s="28">
        <v>3.8014E11</v>
      </c>
      <c r="E7" s="28">
        <v>4.0806E11</v>
      </c>
      <c r="F7" s="28">
        <v>4.257E11</v>
      </c>
      <c r="G7" s="28">
        <v>3.7262E11</v>
      </c>
      <c r="H7" s="28">
        <v>3.8588E11</v>
      </c>
      <c r="I7" s="28">
        <v>4.1127E11</v>
      </c>
      <c r="K7" s="30">
        <f t="shared" si="1"/>
        <v>394858750000</v>
      </c>
      <c r="L7" s="24">
        <f t="shared" si="2"/>
        <v>394.85875</v>
      </c>
      <c r="M7" s="29"/>
    </row>
    <row r="8">
      <c r="A8" s="25" t="s">
        <v>43</v>
      </c>
      <c r="B8" s="28">
        <v>2.97E11</v>
      </c>
      <c r="C8" s="28">
        <v>3.2057E11</v>
      </c>
      <c r="D8" s="28">
        <v>3.0369E11</v>
      </c>
      <c r="E8" s="28">
        <v>3.2147E11</v>
      </c>
      <c r="F8" s="28">
        <v>3.3003E11</v>
      </c>
      <c r="G8" s="28">
        <v>2.794E11</v>
      </c>
      <c r="H8" s="28">
        <v>2.8368E11</v>
      </c>
      <c r="I8" s="28">
        <v>2.9258E11</v>
      </c>
      <c r="K8" s="30">
        <f t="shared" si="1"/>
        <v>303552500000</v>
      </c>
      <c r="L8" s="24">
        <f t="shared" si="2"/>
        <v>303.5525</v>
      </c>
      <c r="M8" s="29"/>
    </row>
    <row r="9">
      <c r="A9" s="25" t="s">
        <v>47</v>
      </c>
      <c r="B9" s="28">
        <v>5.4828E10</v>
      </c>
      <c r="C9" s="28">
        <v>5.9182E10</v>
      </c>
      <c r="D9" s="28">
        <v>6.0849E10</v>
      </c>
      <c r="E9" s="28">
        <v>6.9617E10</v>
      </c>
      <c r="F9" s="28">
        <v>7.3808E10</v>
      </c>
      <c r="G9" s="28">
        <v>7.5638E10</v>
      </c>
      <c r="H9" s="28">
        <v>8.0417E10</v>
      </c>
      <c r="I9" s="28">
        <v>9.3756E10</v>
      </c>
      <c r="K9" s="30">
        <f t="shared" si="1"/>
        <v>71011875000</v>
      </c>
      <c r="L9" s="24">
        <f t="shared" si="2"/>
        <v>71.011875</v>
      </c>
      <c r="M9" s="29"/>
    </row>
    <row r="10">
      <c r="A10" s="25" t="s">
        <v>50</v>
      </c>
      <c r="B10" s="28">
        <v>2.2358E10</v>
      </c>
      <c r="C10" s="28">
        <v>2.6391E10</v>
      </c>
      <c r="D10" s="28">
        <v>2.6645E10</v>
      </c>
      <c r="E10" s="28">
        <v>2.7017E10</v>
      </c>
      <c r="F10" s="28">
        <v>2.7768E10</v>
      </c>
      <c r="G10" s="28">
        <v>2.5927E10</v>
      </c>
      <c r="H10" s="28">
        <v>2.9066E10</v>
      </c>
      <c r="I10" s="28">
        <v>3.0352E10</v>
      </c>
      <c r="K10" s="30">
        <f t="shared" si="1"/>
        <v>26940500000</v>
      </c>
      <c r="L10" s="24">
        <f t="shared" si="2"/>
        <v>26.9405</v>
      </c>
      <c r="M10" s="29"/>
    </row>
    <row r="11">
      <c r="A11" s="25" t="s">
        <v>54</v>
      </c>
      <c r="B11" s="28">
        <v>1.9107E11</v>
      </c>
      <c r="C11" s="28">
        <v>2.0249E11</v>
      </c>
      <c r="D11" s="28">
        <v>1.8692E11</v>
      </c>
      <c r="E11" s="28">
        <v>1.917E11</v>
      </c>
      <c r="F11" s="28">
        <v>1.9457E11</v>
      </c>
      <c r="G11" s="28">
        <v>1.6501E11</v>
      </c>
      <c r="H11" s="28">
        <v>1.6656E11</v>
      </c>
      <c r="I11" s="28">
        <v>1.73E11</v>
      </c>
      <c r="K11" s="30">
        <f t="shared" si="1"/>
        <v>183915000000</v>
      </c>
      <c r="L11" s="24">
        <f t="shared" si="2"/>
        <v>183.915</v>
      </c>
      <c r="M11" s="29"/>
    </row>
    <row r="12">
      <c r="A12" s="25" t="s">
        <v>57</v>
      </c>
      <c r="B12" s="28">
        <v>5.2195E11</v>
      </c>
      <c r="C12" s="28">
        <v>6.5372E11</v>
      </c>
      <c r="D12" s="28">
        <v>6.6937E11</v>
      </c>
      <c r="E12" s="28">
        <v>5.5638E11</v>
      </c>
      <c r="F12" s="28">
        <v>5.254E11</v>
      </c>
      <c r="G12" s="28">
        <v>4.7782E11</v>
      </c>
      <c r="H12" s="28">
        <v>5.3334E11</v>
      </c>
      <c r="I12" s="28">
        <v>5.3148E11</v>
      </c>
      <c r="K12" s="30">
        <f t="shared" si="1"/>
        <v>558682500000</v>
      </c>
      <c r="L12" s="24">
        <f t="shared" si="2"/>
        <v>558.6825</v>
      </c>
      <c r="M12" s="29"/>
    </row>
    <row r="13">
      <c r="A13" s="25" t="s">
        <v>60</v>
      </c>
      <c r="B13" s="28">
        <v>6.3205E10</v>
      </c>
      <c r="C13" s="28">
        <v>6.7301E10</v>
      </c>
      <c r="D13" s="28">
        <v>7.0171E10</v>
      </c>
      <c r="E13" s="28">
        <v>7.5712E10</v>
      </c>
      <c r="F13" s="28">
        <v>7.4015E10</v>
      </c>
      <c r="G13" s="28">
        <v>6.7859E10</v>
      </c>
      <c r="H13" s="28">
        <v>6.0536E10</v>
      </c>
      <c r="I13" s="28">
        <v>6.3867E10</v>
      </c>
      <c r="K13" s="30">
        <f t="shared" si="1"/>
        <v>67833250000</v>
      </c>
      <c r="L13" s="24">
        <f t="shared" si="2"/>
        <v>67.83325</v>
      </c>
      <c r="M13" s="29"/>
    </row>
    <row r="14">
      <c r="A14" s="25" t="s">
        <v>71</v>
      </c>
      <c r="B14" s="28">
        <v>7.5854E10</v>
      </c>
      <c r="C14" s="28">
        <v>9.8438E10</v>
      </c>
      <c r="D14" s="28">
        <v>1.0939E11</v>
      </c>
      <c r="E14" s="28">
        <v>1.1688E11</v>
      </c>
      <c r="F14" s="28">
        <v>1.0689E11</v>
      </c>
      <c r="G14" s="28">
        <v>7.2205E10</v>
      </c>
      <c r="H14" s="28">
        <v>6.7541E10</v>
      </c>
      <c r="I14" s="28">
        <v>8.4371E10</v>
      </c>
      <c r="K14" s="30">
        <f t="shared" si="1"/>
        <v>91446125000</v>
      </c>
      <c r="L14" s="24">
        <f t="shared" si="2"/>
        <v>91.446125</v>
      </c>
      <c r="M14" s="29"/>
    </row>
    <row r="15">
      <c r="A15" s="25" t="s">
        <v>62</v>
      </c>
      <c r="B15" s="28">
        <v>1.9268E10</v>
      </c>
      <c r="C15" s="28">
        <v>2.4915E10</v>
      </c>
      <c r="D15" s="28">
        <v>2.9583E10</v>
      </c>
      <c r="E15" s="28">
        <v>3.3343E10</v>
      </c>
      <c r="F15" s="28">
        <v>3.9542E10</v>
      </c>
      <c r="G15" s="28">
        <v>3.9245E10</v>
      </c>
      <c r="H15" s="28">
        <v>3.7636E10</v>
      </c>
      <c r="I15" s="28">
        <v>3.6015E10</v>
      </c>
      <c r="K15" s="30">
        <f t="shared" si="1"/>
        <v>32443375000</v>
      </c>
      <c r="L15" s="24">
        <f t="shared" si="2"/>
        <v>32.443375</v>
      </c>
      <c r="M15" s="29"/>
    </row>
    <row r="16">
      <c r="A16" s="25" t="s">
        <v>63</v>
      </c>
      <c r="B16" s="28">
        <v>2.7833E10</v>
      </c>
      <c r="C16" s="28">
        <v>3.122E10</v>
      </c>
      <c r="D16" s="28">
        <v>3.0726E10</v>
      </c>
      <c r="E16" s="28">
        <v>2.8323E10</v>
      </c>
      <c r="F16" s="28">
        <v>2.7827E10</v>
      </c>
      <c r="G16" s="28">
        <v>2.6048E10</v>
      </c>
      <c r="H16" s="28">
        <v>2.3993E10</v>
      </c>
      <c r="I16" s="28">
        <v>2.836E10</v>
      </c>
      <c r="K16" s="30">
        <f t="shared" si="1"/>
        <v>28041250000</v>
      </c>
      <c r="L16" s="24">
        <f t="shared" si="2"/>
        <v>28.04125</v>
      </c>
      <c r="M16" s="29"/>
    </row>
    <row r="17">
      <c r="A17" s="25" t="s">
        <v>64</v>
      </c>
      <c r="B17" s="28">
        <v>3.9009E10</v>
      </c>
      <c r="C17" s="28">
        <v>3.9028E10</v>
      </c>
      <c r="D17" s="28">
        <v>3.9136E10</v>
      </c>
      <c r="E17" s="28">
        <v>4.1865E10</v>
      </c>
      <c r="F17" s="28">
        <v>4.0611E10</v>
      </c>
      <c r="G17" s="28">
        <v>3.5583E10</v>
      </c>
      <c r="H17" s="28">
        <v>3.7264E10</v>
      </c>
      <c r="I17" s="28">
        <v>3.5951E10</v>
      </c>
      <c r="K17" s="30">
        <f t="shared" si="1"/>
        <v>38555875000</v>
      </c>
      <c r="L17" s="24">
        <f t="shared" si="2"/>
        <v>38.555875</v>
      </c>
      <c r="M17" s="29"/>
    </row>
    <row r="18">
      <c r="A18" s="25" t="s">
        <v>65</v>
      </c>
      <c r="B18" s="28">
        <v>2.0876E11</v>
      </c>
      <c r="C18" s="28">
        <v>2.2275E11</v>
      </c>
      <c r="D18" s="28">
        <v>2.2412E11</v>
      </c>
      <c r="E18" s="28">
        <v>2.7208E11</v>
      </c>
      <c r="F18" s="28">
        <v>2.9893E11</v>
      </c>
      <c r="G18" s="28">
        <v>2.8369E11</v>
      </c>
      <c r="H18" s="28">
        <v>2.6132E11</v>
      </c>
      <c r="I18" s="28">
        <v>2.568E11</v>
      </c>
      <c r="K18" s="30">
        <f t="shared" si="1"/>
        <v>253556250000</v>
      </c>
      <c r="L18" s="24">
        <f t="shared" si="2"/>
        <v>253.55625</v>
      </c>
      <c r="M18" s="29"/>
    </row>
    <row r="19">
      <c r="A19" s="25" t="s">
        <v>28</v>
      </c>
      <c r="B19" s="28">
        <v>2.4605E12</v>
      </c>
      <c r="C19" s="28">
        <v>2.5453E12</v>
      </c>
      <c r="D19" s="28">
        <v>2.6517E12</v>
      </c>
      <c r="E19" s="28">
        <v>2.7439E12</v>
      </c>
      <c r="F19" s="28">
        <v>2.8966E12</v>
      </c>
      <c r="G19" s="28">
        <v>3.0681E12</v>
      </c>
      <c r="H19" s="28">
        <v>3.2171E12</v>
      </c>
      <c r="I19" s="28">
        <v>3.3245E12</v>
      </c>
      <c r="K19" s="30">
        <f t="shared" si="1"/>
        <v>2863462500000</v>
      </c>
      <c r="L19" s="24">
        <f t="shared" si="2"/>
        <v>2863.4625</v>
      </c>
      <c r="M19" s="29"/>
    </row>
    <row r="20">
      <c r="A20" s="25" t="s">
        <v>80</v>
      </c>
      <c r="B20" s="28">
        <v>6.8099E10</v>
      </c>
      <c r="C20" s="28">
        <v>7.5686E10</v>
      </c>
      <c r="D20" s="28">
        <v>7.8718E10</v>
      </c>
      <c r="E20" s="28">
        <v>8.5894E10</v>
      </c>
      <c r="F20" s="28">
        <v>9.6274E10</v>
      </c>
      <c r="G20" s="28">
        <v>9.7416E10</v>
      </c>
      <c r="H20" s="28">
        <v>1.0364E11</v>
      </c>
      <c r="I20" s="28">
        <v>1.164E11</v>
      </c>
      <c r="K20" s="30">
        <f t="shared" si="1"/>
        <v>90265875000</v>
      </c>
      <c r="L20" s="24">
        <f t="shared" si="2"/>
        <v>90.265875</v>
      </c>
      <c r="M20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3.14"/>
    <col customWidth="1" min="13" max="13" width="5.14"/>
    <col customWidth="1" min="17" max="17" width="4.86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K1" s="1" t="s">
        <v>84</v>
      </c>
      <c r="L1" s="1" t="s">
        <v>16</v>
      </c>
      <c r="N1" s="1" t="s">
        <v>1</v>
      </c>
      <c r="O1" s="1" t="s">
        <v>73</v>
      </c>
      <c r="P1" s="1" t="s">
        <v>85</v>
      </c>
      <c r="Q1" s="25"/>
      <c r="R1" s="1" t="s">
        <v>75</v>
      </c>
      <c r="S1" s="53"/>
    </row>
    <row r="2">
      <c r="A2" s="25" t="s">
        <v>26</v>
      </c>
      <c r="B2" s="27">
        <v>8.61</v>
      </c>
      <c r="C2" s="27">
        <v>8.4</v>
      </c>
      <c r="D2" s="27">
        <v>8.46</v>
      </c>
      <c r="E2" s="27">
        <v>8.37</v>
      </c>
      <c r="F2" s="27">
        <v>8.26</v>
      </c>
      <c r="G2" s="27">
        <v>8.79</v>
      </c>
      <c r="H2" s="27">
        <v>7.54</v>
      </c>
      <c r="I2" s="27">
        <v>9.12</v>
      </c>
      <c r="K2" s="54">
        <f t="shared" ref="K2:K20" si="1">AVERAGE(B2:I2)</f>
        <v>8.44375</v>
      </c>
      <c r="L2" s="23">
        <f t="shared" ref="L2:L20" si="2">((I2-B2)/B2)*100</f>
        <v>5.923344948</v>
      </c>
      <c r="N2" s="21" t="s">
        <v>26</v>
      </c>
      <c r="O2" s="21" t="s">
        <v>53</v>
      </c>
      <c r="P2" s="27">
        <f t="shared" ref="P2:P20" si="3">AVERAGE(B2:G2)</f>
        <v>8.481666667</v>
      </c>
      <c r="Q2" s="27"/>
      <c r="R2" s="55" t="s">
        <v>49</v>
      </c>
      <c r="S2" s="56">
        <f>AVERAGE(P3,P5,P7,P8,P11,P12,P18,P19,)</f>
        <v>9.604259259</v>
      </c>
    </row>
    <row r="3">
      <c r="A3" s="25" t="s">
        <v>30</v>
      </c>
      <c r="B3" s="27">
        <v>8.43</v>
      </c>
      <c r="C3" s="27">
        <v>8.54</v>
      </c>
      <c r="D3" s="27">
        <v>8.68</v>
      </c>
      <c r="E3" s="27">
        <v>8.76</v>
      </c>
      <c r="F3" s="27">
        <v>9.04</v>
      </c>
      <c r="G3" s="27">
        <v>9.31</v>
      </c>
      <c r="H3" s="27">
        <v>9.2</v>
      </c>
      <c r="I3" s="27">
        <v>9.21</v>
      </c>
      <c r="K3" s="54">
        <f t="shared" si="1"/>
        <v>8.89625</v>
      </c>
      <c r="L3" s="23">
        <f t="shared" si="2"/>
        <v>9.252669039</v>
      </c>
      <c r="N3" s="21" t="s">
        <v>30</v>
      </c>
      <c r="O3" s="21" t="s">
        <v>49</v>
      </c>
      <c r="P3" s="27">
        <f t="shared" si="3"/>
        <v>8.793333333</v>
      </c>
      <c r="Q3" s="27"/>
      <c r="R3" s="55" t="s">
        <v>53</v>
      </c>
      <c r="S3" s="56">
        <f>AVERAGE(P2,P4,P6,P9,P10,P13,P14,P15:P17,P20)</f>
        <v>5.622878788</v>
      </c>
    </row>
    <row r="4">
      <c r="A4" s="25" t="s">
        <v>31</v>
      </c>
      <c r="B4" s="27">
        <v>7.95</v>
      </c>
      <c r="C4" s="27">
        <v>7.79</v>
      </c>
      <c r="D4" s="27">
        <v>7.74</v>
      </c>
      <c r="E4" s="27">
        <v>7.98</v>
      </c>
      <c r="F4" s="27">
        <v>8.4</v>
      </c>
      <c r="G4" s="27">
        <v>8.87</v>
      </c>
      <c r="H4" s="27">
        <v>9.21</v>
      </c>
      <c r="I4" s="27">
        <v>9.47</v>
      </c>
      <c r="K4" s="54">
        <f t="shared" si="1"/>
        <v>8.42625</v>
      </c>
      <c r="L4" s="23">
        <f t="shared" si="2"/>
        <v>19.11949686</v>
      </c>
      <c r="N4" s="21" t="s">
        <v>31</v>
      </c>
      <c r="O4" s="21" t="s">
        <v>53</v>
      </c>
      <c r="P4" s="27">
        <f t="shared" si="3"/>
        <v>8.121666667</v>
      </c>
      <c r="Q4" s="27"/>
      <c r="R4" s="27"/>
      <c r="S4" s="27"/>
    </row>
    <row r="5">
      <c r="A5" s="25" t="s">
        <v>34</v>
      </c>
      <c r="B5" s="27">
        <v>10.68</v>
      </c>
      <c r="C5" s="27">
        <v>10.35</v>
      </c>
      <c r="D5" s="27">
        <v>10.35</v>
      </c>
      <c r="E5" s="27">
        <v>10.23</v>
      </c>
      <c r="F5" s="27">
        <v>10.06</v>
      </c>
      <c r="G5" s="27">
        <v>10.51</v>
      </c>
      <c r="H5" s="27">
        <v>10.74</v>
      </c>
      <c r="I5" s="27">
        <v>10.57</v>
      </c>
      <c r="K5" s="54">
        <f t="shared" si="1"/>
        <v>10.43625</v>
      </c>
      <c r="L5" s="23">
        <f t="shared" si="2"/>
        <v>-1.029962547</v>
      </c>
      <c r="N5" s="21" t="s">
        <v>34</v>
      </c>
      <c r="O5" s="21" t="s">
        <v>49</v>
      </c>
      <c r="P5" s="27">
        <f t="shared" si="3"/>
        <v>10.36333333</v>
      </c>
      <c r="Q5" s="27"/>
      <c r="R5" s="27"/>
      <c r="S5" s="27"/>
    </row>
    <row r="6">
      <c r="A6" s="25" t="s">
        <v>36</v>
      </c>
      <c r="B6" s="27">
        <v>4.21</v>
      </c>
      <c r="C6" s="27">
        <v>4.33</v>
      </c>
      <c r="D6" s="27">
        <v>4.55</v>
      </c>
      <c r="E6" s="27">
        <v>4.71</v>
      </c>
      <c r="F6" s="27">
        <v>4.77</v>
      </c>
      <c r="G6" s="27">
        <v>4.89</v>
      </c>
      <c r="H6" s="27">
        <v>4.98</v>
      </c>
      <c r="I6" s="27">
        <v>5.15</v>
      </c>
      <c r="K6" s="54">
        <f t="shared" si="1"/>
        <v>4.69875</v>
      </c>
      <c r="L6" s="23">
        <f t="shared" si="2"/>
        <v>22.32779097</v>
      </c>
      <c r="N6" s="21" t="s">
        <v>36</v>
      </c>
      <c r="O6" s="21" t="s">
        <v>53</v>
      </c>
      <c r="P6" s="27">
        <f t="shared" si="3"/>
        <v>4.576666667</v>
      </c>
      <c r="Q6" s="27"/>
      <c r="R6" s="27"/>
      <c r="S6" s="27"/>
    </row>
    <row r="7">
      <c r="A7" s="25" t="s">
        <v>40</v>
      </c>
      <c r="B7" s="27">
        <v>11.01</v>
      </c>
      <c r="C7" s="27">
        <v>10.72</v>
      </c>
      <c r="D7" s="27">
        <v>10.78</v>
      </c>
      <c r="E7" s="27">
        <v>10.93</v>
      </c>
      <c r="F7" s="27">
        <v>10.96</v>
      </c>
      <c r="G7" s="27">
        <v>11.09</v>
      </c>
      <c r="H7" s="27">
        <v>11.13</v>
      </c>
      <c r="I7" s="27">
        <v>11.25</v>
      </c>
      <c r="K7" s="54">
        <f t="shared" si="1"/>
        <v>10.98375</v>
      </c>
      <c r="L7" s="23">
        <f t="shared" si="2"/>
        <v>2.179836512</v>
      </c>
      <c r="N7" s="21" t="s">
        <v>40</v>
      </c>
      <c r="O7" s="21" t="s">
        <v>49</v>
      </c>
      <c r="P7" s="27">
        <f t="shared" si="3"/>
        <v>10.915</v>
      </c>
      <c r="Q7" s="27"/>
      <c r="R7" s="27"/>
      <c r="S7" s="27"/>
    </row>
    <row r="8">
      <c r="A8" s="25" t="s">
        <v>43</v>
      </c>
      <c r="B8" s="27">
        <v>11.24</v>
      </c>
      <c r="C8" s="27">
        <v>11.2</v>
      </c>
      <c r="D8" s="27">
        <v>11.32</v>
      </c>
      <c r="E8" s="27">
        <v>11.44</v>
      </c>
      <c r="F8" s="27">
        <v>11.57</v>
      </c>
      <c r="G8" s="27">
        <v>11.46</v>
      </c>
      <c r="H8" s="27">
        <v>11.48</v>
      </c>
      <c r="I8" s="27">
        <v>11.31</v>
      </c>
      <c r="K8" s="54">
        <f t="shared" si="1"/>
        <v>11.3775</v>
      </c>
      <c r="L8" s="23">
        <f t="shared" si="2"/>
        <v>0.6227758007</v>
      </c>
      <c r="N8" s="21" t="s">
        <v>43</v>
      </c>
      <c r="O8" s="21" t="s">
        <v>49</v>
      </c>
      <c r="P8" s="27">
        <f t="shared" si="3"/>
        <v>11.37166667</v>
      </c>
      <c r="Q8" s="27"/>
      <c r="R8" s="27"/>
      <c r="S8" s="27"/>
    </row>
    <row r="9">
      <c r="A9" s="25" t="s">
        <v>47</v>
      </c>
      <c r="B9" s="27">
        <v>3.27</v>
      </c>
      <c r="C9" s="27">
        <v>3.25</v>
      </c>
      <c r="D9" s="27">
        <v>3.33</v>
      </c>
      <c r="E9" s="27">
        <v>3.75</v>
      </c>
      <c r="F9" s="27">
        <v>3.62</v>
      </c>
      <c r="G9" s="27">
        <v>3.6</v>
      </c>
      <c r="H9" s="27">
        <v>3.51</v>
      </c>
      <c r="I9" s="27">
        <v>3.53</v>
      </c>
      <c r="K9" s="54">
        <f t="shared" si="1"/>
        <v>3.4825</v>
      </c>
      <c r="L9" s="23">
        <f t="shared" si="2"/>
        <v>7.951070336</v>
      </c>
      <c r="N9" s="21" t="s">
        <v>47</v>
      </c>
      <c r="O9" s="21" t="s">
        <v>53</v>
      </c>
      <c r="P9" s="27">
        <f t="shared" si="3"/>
        <v>3.47</v>
      </c>
      <c r="Q9" s="27"/>
      <c r="R9" s="27"/>
      <c r="S9" s="27"/>
    </row>
    <row r="10">
      <c r="A10" s="25" t="s">
        <v>50</v>
      </c>
      <c r="B10" s="27">
        <v>2.96</v>
      </c>
      <c r="C10" s="27">
        <v>2.96</v>
      </c>
      <c r="D10" s="27">
        <v>2.9</v>
      </c>
      <c r="E10" s="27">
        <v>2.96</v>
      </c>
      <c r="F10" s="27">
        <v>3.12</v>
      </c>
      <c r="G10" s="27">
        <v>3.01</v>
      </c>
      <c r="H10" s="27">
        <v>3.12</v>
      </c>
      <c r="I10" s="27">
        <v>2.99</v>
      </c>
      <c r="K10" s="54">
        <f t="shared" si="1"/>
        <v>3.0025</v>
      </c>
      <c r="L10" s="23">
        <f t="shared" si="2"/>
        <v>1.013513514</v>
      </c>
      <c r="N10" s="21" t="s">
        <v>50</v>
      </c>
      <c r="O10" s="21" t="s">
        <v>53</v>
      </c>
      <c r="P10" s="27">
        <f t="shared" si="3"/>
        <v>2.985</v>
      </c>
      <c r="Q10" s="27"/>
      <c r="R10" s="27"/>
      <c r="S10" s="27"/>
    </row>
    <row r="11">
      <c r="A11" s="25" t="s">
        <v>54</v>
      </c>
      <c r="B11" s="27">
        <v>8.95</v>
      </c>
      <c r="C11" s="27">
        <v>8.83</v>
      </c>
      <c r="D11" s="27">
        <v>8.96</v>
      </c>
      <c r="E11" s="27">
        <v>8.95</v>
      </c>
      <c r="F11" s="27">
        <v>9.01</v>
      </c>
      <c r="G11" s="27">
        <v>8.99</v>
      </c>
      <c r="H11" s="27">
        <v>8.88</v>
      </c>
      <c r="I11" s="27">
        <v>8.84</v>
      </c>
      <c r="K11" s="54">
        <f t="shared" si="1"/>
        <v>8.92625</v>
      </c>
      <c r="L11" s="23">
        <f t="shared" si="2"/>
        <v>-1.229050279</v>
      </c>
      <c r="N11" s="21" t="s">
        <v>54</v>
      </c>
      <c r="O11" s="21" t="s">
        <v>49</v>
      </c>
      <c r="P11" s="27">
        <f t="shared" si="3"/>
        <v>8.948333333</v>
      </c>
    </row>
    <row r="12">
      <c r="A12" s="25" t="s">
        <v>57</v>
      </c>
      <c r="B12" s="27">
        <v>9.16</v>
      </c>
      <c r="C12" s="27">
        <v>10.62</v>
      </c>
      <c r="D12" s="27">
        <v>10.79</v>
      </c>
      <c r="E12" s="27">
        <v>10.79</v>
      </c>
      <c r="F12" s="27">
        <v>10.83</v>
      </c>
      <c r="G12" s="27">
        <v>10.89</v>
      </c>
      <c r="H12" s="27">
        <v>10.83</v>
      </c>
      <c r="I12" s="27">
        <v>10.94</v>
      </c>
      <c r="K12" s="54">
        <f t="shared" si="1"/>
        <v>10.60625</v>
      </c>
      <c r="L12" s="23">
        <f t="shared" si="2"/>
        <v>19.43231441</v>
      </c>
      <c r="N12" s="21" t="s">
        <v>57</v>
      </c>
      <c r="O12" s="21" t="s">
        <v>49</v>
      </c>
      <c r="P12" s="27">
        <f t="shared" si="3"/>
        <v>10.51333333</v>
      </c>
    </row>
    <row r="13">
      <c r="A13" s="25" t="s">
        <v>60</v>
      </c>
      <c r="B13" s="27">
        <v>5.98</v>
      </c>
      <c r="C13" s="27">
        <v>5.7</v>
      </c>
      <c r="D13" s="27">
        <v>5.84</v>
      </c>
      <c r="E13" s="27">
        <v>5.94</v>
      </c>
      <c r="F13" s="27">
        <v>5.63</v>
      </c>
      <c r="G13" s="27">
        <v>5.8</v>
      </c>
      <c r="H13" s="27">
        <v>5.62</v>
      </c>
      <c r="I13" s="27">
        <v>5.52</v>
      </c>
      <c r="K13" s="54">
        <f t="shared" si="1"/>
        <v>5.75375</v>
      </c>
      <c r="L13" s="23">
        <f t="shared" si="2"/>
        <v>-7.692307692</v>
      </c>
      <c r="N13" s="21" t="s">
        <v>60</v>
      </c>
      <c r="O13" s="21" t="s">
        <v>53</v>
      </c>
      <c r="P13" s="27">
        <f t="shared" si="3"/>
        <v>5.815</v>
      </c>
    </row>
    <row r="14">
      <c r="A14" s="61" t="s">
        <v>61</v>
      </c>
      <c r="B14" s="27">
        <v>4.97</v>
      </c>
      <c r="C14" s="27">
        <v>4.8</v>
      </c>
      <c r="D14" s="27">
        <v>4.95</v>
      </c>
      <c r="E14" s="27">
        <v>5.09</v>
      </c>
      <c r="F14" s="27">
        <v>5.19</v>
      </c>
      <c r="G14" s="27">
        <v>5.3</v>
      </c>
      <c r="H14" s="27">
        <v>5.27</v>
      </c>
      <c r="I14" s="27">
        <v>5.34</v>
      </c>
      <c r="K14" s="54">
        <f t="shared" si="1"/>
        <v>5.11375</v>
      </c>
      <c r="L14" s="23">
        <f t="shared" si="2"/>
        <v>7.444668008</v>
      </c>
      <c r="N14" s="21" t="s">
        <v>71</v>
      </c>
      <c r="O14" s="21" t="s">
        <v>53</v>
      </c>
      <c r="P14" s="27">
        <f t="shared" si="3"/>
        <v>5.05</v>
      </c>
    </row>
    <row r="15">
      <c r="A15" s="25" t="s">
        <v>62</v>
      </c>
      <c r="B15" s="27">
        <v>3.65</v>
      </c>
      <c r="C15" s="27">
        <v>3.71</v>
      </c>
      <c r="D15" s="27">
        <v>4.02</v>
      </c>
      <c r="E15" s="27">
        <v>4.47</v>
      </c>
      <c r="F15" s="27">
        <v>5.23</v>
      </c>
      <c r="G15" s="27">
        <v>6.0</v>
      </c>
      <c r="H15" s="27">
        <v>5.84</v>
      </c>
      <c r="I15" s="27">
        <v>5.23</v>
      </c>
      <c r="K15" s="54">
        <f t="shared" si="1"/>
        <v>4.76875</v>
      </c>
      <c r="L15" s="23">
        <f t="shared" si="2"/>
        <v>43.28767123</v>
      </c>
      <c r="N15" s="21" t="s">
        <v>62</v>
      </c>
      <c r="O15" s="21" t="s">
        <v>53</v>
      </c>
      <c r="P15" s="27">
        <f t="shared" si="3"/>
        <v>4.513333333</v>
      </c>
    </row>
    <row r="16">
      <c r="A16" s="25" t="s">
        <v>63</v>
      </c>
      <c r="B16" s="27">
        <v>7.42</v>
      </c>
      <c r="C16" s="27">
        <v>7.5</v>
      </c>
      <c r="D16" s="27">
        <v>7.75</v>
      </c>
      <c r="E16" s="27">
        <v>7.72</v>
      </c>
      <c r="F16" s="27">
        <v>7.93</v>
      </c>
      <c r="G16" s="27">
        <v>8.2</v>
      </c>
      <c r="H16" s="27">
        <v>8.1</v>
      </c>
      <c r="I16" s="27">
        <v>8.11</v>
      </c>
      <c r="K16" s="54">
        <f t="shared" si="1"/>
        <v>7.84125</v>
      </c>
      <c r="L16" s="23">
        <f t="shared" si="2"/>
        <v>9.299191375</v>
      </c>
      <c r="N16" s="21" t="s">
        <v>63</v>
      </c>
      <c r="O16" s="21" t="s">
        <v>53</v>
      </c>
      <c r="P16" s="27">
        <f t="shared" si="3"/>
        <v>7.753333333</v>
      </c>
    </row>
    <row r="17">
      <c r="A17" s="25" t="s">
        <v>64</v>
      </c>
      <c r="B17" s="27">
        <v>5.05</v>
      </c>
      <c r="C17" s="27">
        <v>4.69</v>
      </c>
      <c r="D17" s="27">
        <v>4.48</v>
      </c>
      <c r="E17" s="27">
        <v>4.4</v>
      </c>
      <c r="F17" s="27">
        <v>4.35</v>
      </c>
      <c r="G17" s="27">
        <v>4.14</v>
      </c>
      <c r="H17" s="27">
        <v>4.31</v>
      </c>
      <c r="I17" s="27">
        <v>4.22</v>
      </c>
      <c r="K17" s="54">
        <f t="shared" si="1"/>
        <v>4.455</v>
      </c>
      <c r="L17" s="23">
        <f t="shared" si="2"/>
        <v>-16.43564356</v>
      </c>
      <c r="N17" s="21" t="s">
        <v>64</v>
      </c>
      <c r="O17" s="21" t="s">
        <v>53</v>
      </c>
      <c r="P17" s="27">
        <f t="shared" si="3"/>
        <v>4.518333333</v>
      </c>
    </row>
    <row r="18">
      <c r="A18" s="61" t="s">
        <v>56</v>
      </c>
      <c r="B18" s="27">
        <v>8.43</v>
      </c>
      <c r="C18" s="27">
        <v>8.38</v>
      </c>
      <c r="D18" s="27">
        <v>8.29</v>
      </c>
      <c r="E18" s="27">
        <v>9.77</v>
      </c>
      <c r="F18" s="27">
        <v>9.76</v>
      </c>
      <c r="G18" s="27">
        <v>9.69</v>
      </c>
      <c r="H18" s="27">
        <v>9.7</v>
      </c>
      <c r="I18" s="27">
        <v>9.63</v>
      </c>
      <c r="K18" s="54">
        <f t="shared" si="1"/>
        <v>9.20625</v>
      </c>
      <c r="L18" s="23">
        <f t="shared" si="2"/>
        <v>14.23487544</v>
      </c>
      <c r="N18" s="21" t="s">
        <v>65</v>
      </c>
      <c r="O18" s="21" t="s">
        <v>49</v>
      </c>
      <c r="P18" s="27">
        <f t="shared" si="3"/>
        <v>9.053333333</v>
      </c>
    </row>
    <row r="19">
      <c r="A19" s="61" t="s">
        <v>59</v>
      </c>
      <c r="B19" s="27">
        <v>16.41</v>
      </c>
      <c r="C19" s="27">
        <v>16.38</v>
      </c>
      <c r="D19" s="27">
        <v>16.37</v>
      </c>
      <c r="E19" s="27">
        <v>16.35</v>
      </c>
      <c r="F19" s="27">
        <v>16.53</v>
      </c>
      <c r="G19" s="27">
        <v>16.84</v>
      </c>
      <c r="H19" s="27">
        <v>17.2</v>
      </c>
      <c r="I19" s="27">
        <v>17.06</v>
      </c>
      <c r="K19" s="54">
        <f t="shared" si="1"/>
        <v>16.6425</v>
      </c>
      <c r="L19" s="23">
        <f t="shared" si="2"/>
        <v>3.960999391</v>
      </c>
      <c r="N19" s="21" t="s">
        <v>28</v>
      </c>
      <c r="O19" s="21" t="s">
        <v>49</v>
      </c>
      <c r="P19" s="27">
        <f t="shared" si="3"/>
        <v>16.48</v>
      </c>
    </row>
    <row r="20">
      <c r="A20" s="61" t="s">
        <v>69</v>
      </c>
      <c r="B20" s="27">
        <v>6.22</v>
      </c>
      <c r="C20" s="27">
        <v>6.29</v>
      </c>
      <c r="D20" s="27">
        <v>6.44</v>
      </c>
      <c r="E20" s="27">
        <v>6.58</v>
      </c>
      <c r="F20" s="27">
        <v>6.82</v>
      </c>
      <c r="G20" s="27">
        <v>7.05</v>
      </c>
      <c r="H20" s="27">
        <v>7.33</v>
      </c>
      <c r="I20" s="27">
        <v>7.6</v>
      </c>
      <c r="K20" s="54">
        <f t="shared" si="1"/>
        <v>6.79125</v>
      </c>
      <c r="L20" s="23">
        <f t="shared" si="2"/>
        <v>22.18649518</v>
      </c>
      <c r="N20" s="21" t="s">
        <v>80</v>
      </c>
      <c r="O20" s="21" t="s">
        <v>53</v>
      </c>
      <c r="P20" s="27">
        <f t="shared" si="3"/>
        <v>6.566666667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4.29"/>
    <col customWidth="1" min="12" max="12" width="17.57"/>
    <col customWidth="1" min="13" max="13" width="4.14"/>
    <col customWidth="1" min="34" max="34" width="4.57"/>
    <col customWidth="1" min="37" max="37" width="20.57"/>
    <col customWidth="1" min="38" max="38" width="4.0"/>
    <col customWidth="1" min="39" max="39" width="24.0"/>
  </cols>
  <sheetData>
    <row r="1">
      <c r="A1" s="1" t="s">
        <v>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10"/>
      <c r="K1" s="1" t="s">
        <v>86</v>
      </c>
      <c r="L1" s="1" t="s">
        <v>87</v>
      </c>
      <c r="M1" s="63"/>
      <c r="N1" s="1" t="s">
        <v>88</v>
      </c>
      <c r="O1" s="9" t="s">
        <v>26</v>
      </c>
      <c r="P1" s="9" t="s">
        <v>30</v>
      </c>
      <c r="Q1" s="9" t="s">
        <v>31</v>
      </c>
      <c r="R1" s="9" t="s">
        <v>34</v>
      </c>
      <c r="S1" s="9" t="s">
        <v>36</v>
      </c>
      <c r="T1" s="9" t="s">
        <v>40</v>
      </c>
      <c r="U1" s="9" t="s">
        <v>43</v>
      </c>
      <c r="V1" s="9" t="s">
        <v>47</v>
      </c>
      <c r="W1" s="9" t="s">
        <v>50</v>
      </c>
      <c r="X1" s="9" t="s">
        <v>54</v>
      </c>
      <c r="Y1" s="9" t="s">
        <v>57</v>
      </c>
      <c r="Z1" s="9" t="s">
        <v>60</v>
      </c>
      <c r="AA1" s="9" t="s">
        <v>61</v>
      </c>
      <c r="AB1" s="9" t="s">
        <v>62</v>
      </c>
      <c r="AC1" s="9" t="s">
        <v>63</v>
      </c>
      <c r="AD1" s="9" t="s">
        <v>64</v>
      </c>
      <c r="AE1" s="9" t="s">
        <v>56</v>
      </c>
      <c r="AF1" s="9" t="s">
        <v>59</v>
      </c>
      <c r="AG1" s="9" t="s">
        <v>69</v>
      </c>
      <c r="AH1" s="25"/>
      <c r="AI1" s="1" t="s">
        <v>1</v>
      </c>
      <c r="AJ1" s="1" t="s">
        <v>73</v>
      </c>
      <c r="AK1" s="1" t="s">
        <v>89</v>
      </c>
      <c r="AL1" s="53"/>
      <c r="AM1" s="1" t="s">
        <v>90</v>
      </c>
      <c r="AN1" s="53"/>
    </row>
    <row r="2">
      <c r="A2" s="25" t="s">
        <v>26</v>
      </c>
      <c r="B2" s="27">
        <v>891.14</v>
      </c>
      <c r="C2" s="27">
        <v>1068.61</v>
      </c>
      <c r="D2" s="27">
        <v>1168.07</v>
      </c>
      <c r="E2" s="27">
        <v>1206.93</v>
      </c>
      <c r="F2" s="27">
        <v>1089.5</v>
      </c>
      <c r="G2" s="27">
        <v>1305.4</v>
      </c>
      <c r="H2" s="27">
        <v>959.29</v>
      </c>
      <c r="I2" s="27">
        <v>1324.6</v>
      </c>
      <c r="K2" s="32">
        <f t="shared" ref="K2:K20" si="1">AVERAGE(B2:I2)</f>
        <v>1126.6925</v>
      </c>
      <c r="L2" s="23">
        <f t="shared" ref="L2:L20" si="2">((I2-B2)/B2)*100</f>
        <v>48.6410665</v>
      </c>
      <c r="M2" s="64"/>
      <c r="N2" s="64">
        <v>2010.0</v>
      </c>
      <c r="O2" s="27">
        <v>891.14</v>
      </c>
      <c r="P2" s="27">
        <v>4952.78</v>
      </c>
      <c r="Q2" s="27">
        <v>891.76</v>
      </c>
      <c r="R2" s="27">
        <v>5044.14</v>
      </c>
      <c r="S2" s="27">
        <v>187.73</v>
      </c>
      <c r="T2" s="27">
        <v>4597.24</v>
      </c>
      <c r="U2" s="27">
        <v>4593.39</v>
      </c>
      <c r="V2" s="27">
        <v>45.25</v>
      </c>
      <c r="W2" s="27">
        <v>92.19</v>
      </c>
      <c r="X2" s="27">
        <v>3214.55</v>
      </c>
      <c r="Y2" s="27">
        <v>4060.19</v>
      </c>
      <c r="Z2" s="27">
        <v>538.74</v>
      </c>
      <c r="AA2" s="27">
        <v>567.38</v>
      </c>
      <c r="AB2" s="27">
        <v>702.56</v>
      </c>
      <c r="AC2" s="27">
        <v>539.57</v>
      </c>
      <c r="AD2" s="27">
        <v>539.33</v>
      </c>
      <c r="AE2" s="27">
        <v>3309.48</v>
      </c>
      <c r="AF2" s="27">
        <v>7957.28</v>
      </c>
      <c r="AG2" s="27">
        <v>1374.27</v>
      </c>
      <c r="AH2" s="27"/>
      <c r="AI2" s="21" t="s">
        <v>26</v>
      </c>
      <c r="AJ2" s="21" t="s">
        <v>53</v>
      </c>
      <c r="AK2" s="27">
        <f t="shared" ref="AK2:AK20" si="3">AVERAGE(B2:I2)</f>
        <v>1126.6925</v>
      </c>
      <c r="AL2" s="27"/>
      <c r="AM2" s="55" t="s">
        <v>49</v>
      </c>
      <c r="AN2" s="60">
        <f>AVERAGE(AK3,AK5,AK7,AK8,AK11,AK12,AK18,AK19,)</f>
        <v>4475.0175</v>
      </c>
    </row>
    <row r="3">
      <c r="A3" s="25" t="s">
        <v>30</v>
      </c>
      <c r="B3" s="27">
        <v>4952.78</v>
      </c>
      <c r="C3" s="27">
        <v>5876.87</v>
      </c>
      <c r="D3" s="27">
        <v>6047.06</v>
      </c>
      <c r="E3" s="27">
        <v>5838.41</v>
      </c>
      <c r="F3" s="27">
        <v>5637.57</v>
      </c>
      <c r="G3" s="27">
        <v>4887.8</v>
      </c>
      <c r="H3" s="27">
        <v>4999.81</v>
      </c>
      <c r="I3" s="27">
        <v>5331.82</v>
      </c>
      <c r="K3" s="32">
        <f t="shared" si="1"/>
        <v>5446.515</v>
      </c>
      <c r="L3" s="23">
        <f t="shared" si="2"/>
        <v>7.653075646</v>
      </c>
      <c r="M3" s="64"/>
      <c r="N3" s="64">
        <v>2011.0</v>
      </c>
      <c r="O3" s="27">
        <v>1068.61</v>
      </c>
      <c r="P3" s="27">
        <v>5876.87</v>
      </c>
      <c r="Q3" s="27">
        <v>1025.49</v>
      </c>
      <c r="R3" s="27">
        <v>5361.24</v>
      </c>
      <c r="S3" s="27">
        <v>237.93</v>
      </c>
      <c r="T3" s="27">
        <v>5021.63</v>
      </c>
      <c r="U3" s="27">
        <v>4933.4</v>
      </c>
      <c r="V3" s="27">
        <v>48.72</v>
      </c>
      <c r="W3" s="27">
        <v>107.41</v>
      </c>
      <c r="X3" s="27">
        <v>3387.58</v>
      </c>
      <c r="Y3" s="27">
        <v>5087.1</v>
      </c>
      <c r="Z3" s="27">
        <v>565.13</v>
      </c>
      <c r="AA3" s="27">
        <v>684.75</v>
      </c>
      <c r="AB3" s="27">
        <v>882.32</v>
      </c>
      <c r="AC3" s="27">
        <v>597.36</v>
      </c>
      <c r="AD3" s="27">
        <v>531.66</v>
      </c>
      <c r="AE3" s="27">
        <v>3501.95</v>
      </c>
      <c r="AF3" s="27">
        <v>8169.91</v>
      </c>
      <c r="AG3" s="27">
        <v>1521.49</v>
      </c>
      <c r="AH3" s="27"/>
      <c r="AI3" s="21" t="s">
        <v>30</v>
      </c>
      <c r="AJ3" s="21" t="s">
        <v>49</v>
      </c>
      <c r="AK3" s="27">
        <f t="shared" si="3"/>
        <v>5446.515</v>
      </c>
      <c r="AL3" s="27"/>
      <c r="AM3" s="55" t="s">
        <v>53</v>
      </c>
      <c r="AN3" s="60">
        <f>AVERAGE(AK2,AK4,AK6,AK9:AK10,AK13:AK17,AK20)</f>
        <v>691.6251136</v>
      </c>
    </row>
    <row r="4">
      <c r="A4" s="25" t="s">
        <v>31</v>
      </c>
      <c r="B4" s="27">
        <v>891.76</v>
      </c>
      <c r="C4" s="27">
        <v>1025.49</v>
      </c>
      <c r="D4" s="27">
        <v>950.93</v>
      </c>
      <c r="E4" s="27">
        <v>974.5</v>
      </c>
      <c r="F4" s="27">
        <v>1009.83</v>
      </c>
      <c r="G4" s="27">
        <v>776.15</v>
      </c>
      <c r="H4" s="27">
        <v>795.66</v>
      </c>
      <c r="I4" s="27">
        <v>928.8</v>
      </c>
      <c r="K4" s="32">
        <f t="shared" si="1"/>
        <v>919.14</v>
      </c>
      <c r="L4" s="23">
        <f t="shared" si="2"/>
        <v>4.153583924</v>
      </c>
      <c r="M4" s="64"/>
      <c r="N4" s="64">
        <v>2012.0</v>
      </c>
      <c r="O4" s="27">
        <v>1168.07</v>
      </c>
      <c r="P4" s="27">
        <v>6047.06</v>
      </c>
      <c r="Q4" s="27">
        <v>950.93</v>
      </c>
      <c r="R4" s="27">
        <v>5408.93</v>
      </c>
      <c r="S4" s="27">
        <v>283.52</v>
      </c>
      <c r="T4" s="27">
        <v>4754.66</v>
      </c>
      <c r="U4" s="27">
        <v>4652.29</v>
      </c>
      <c r="V4" s="27">
        <v>49.05</v>
      </c>
      <c r="W4" s="27">
        <v>107.06</v>
      </c>
      <c r="X4" s="27">
        <v>3125.61</v>
      </c>
      <c r="Y4" s="27">
        <v>5212.07</v>
      </c>
      <c r="Z4" s="27">
        <v>580.75</v>
      </c>
      <c r="AA4" s="27">
        <v>760.07</v>
      </c>
      <c r="AB4" s="27">
        <v>1017.09</v>
      </c>
      <c r="AC4" s="27">
        <v>579.75</v>
      </c>
      <c r="AD4" s="27">
        <v>524.82</v>
      </c>
      <c r="AE4" s="27">
        <v>3492.89</v>
      </c>
      <c r="AF4" s="27">
        <v>8441.0</v>
      </c>
      <c r="AG4" s="27">
        <v>1575.86</v>
      </c>
      <c r="AH4" s="27"/>
      <c r="AI4" s="21" t="s">
        <v>31</v>
      </c>
      <c r="AJ4" s="21" t="s">
        <v>53</v>
      </c>
      <c r="AK4" s="27">
        <f t="shared" si="3"/>
        <v>919.14</v>
      </c>
      <c r="AL4" s="27"/>
      <c r="AM4" s="27"/>
      <c r="AN4" s="27"/>
    </row>
    <row r="5">
      <c r="A5" s="25" t="s">
        <v>34</v>
      </c>
      <c r="B5" s="27">
        <v>5044.14</v>
      </c>
      <c r="C5" s="27">
        <v>5361.24</v>
      </c>
      <c r="D5" s="27">
        <v>5408.93</v>
      </c>
      <c r="E5" s="27">
        <v>5345.32</v>
      </c>
      <c r="F5" s="27">
        <v>5081.56</v>
      </c>
      <c r="G5" s="27">
        <v>4539.14</v>
      </c>
      <c r="H5" s="27">
        <v>4518.14</v>
      </c>
      <c r="I5" s="27">
        <v>4754.95</v>
      </c>
      <c r="K5" s="32">
        <f t="shared" si="1"/>
        <v>5006.6775</v>
      </c>
      <c r="L5" s="23">
        <f t="shared" si="2"/>
        <v>-5.733187421</v>
      </c>
      <c r="M5" s="64"/>
      <c r="N5" s="64">
        <v>2013.0</v>
      </c>
      <c r="O5" s="27">
        <v>1206.93</v>
      </c>
      <c r="P5" s="27">
        <v>5838.41</v>
      </c>
      <c r="Q5" s="27">
        <v>974.5</v>
      </c>
      <c r="R5" s="27">
        <v>5345.32</v>
      </c>
      <c r="S5" s="27">
        <v>328.18</v>
      </c>
      <c r="T5" s="27">
        <v>5094.42</v>
      </c>
      <c r="U5" s="27">
        <v>4900.39</v>
      </c>
      <c r="V5" s="27">
        <v>56.22</v>
      </c>
      <c r="W5" s="27">
        <v>107.2</v>
      </c>
      <c r="X5" s="27">
        <v>3195.55</v>
      </c>
      <c r="Y5" s="27">
        <v>4336.15</v>
      </c>
      <c r="Z5" s="27">
        <v>617.87</v>
      </c>
      <c r="AA5" s="27">
        <v>811.17</v>
      </c>
      <c r="AB5" s="27">
        <v>1113.49</v>
      </c>
      <c r="AC5" s="27">
        <v>526.5</v>
      </c>
      <c r="AD5" s="27">
        <v>552.41</v>
      </c>
      <c r="AE5" s="27">
        <v>4207.89</v>
      </c>
      <c r="AF5" s="27">
        <v>8647.64</v>
      </c>
      <c r="AG5" s="27">
        <v>1712.08</v>
      </c>
      <c r="AH5" s="27"/>
      <c r="AI5" s="21" t="s">
        <v>34</v>
      </c>
      <c r="AJ5" s="21" t="s">
        <v>49</v>
      </c>
      <c r="AK5" s="27">
        <f t="shared" si="3"/>
        <v>5006.6775</v>
      </c>
      <c r="AL5" s="27"/>
      <c r="AM5" s="27"/>
      <c r="AN5" s="27"/>
    </row>
    <row r="6">
      <c r="A6" s="25" t="s">
        <v>36</v>
      </c>
      <c r="B6" s="27">
        <v>187.73</v>
      </c>
      <c r="C6" s="27">
        <v>237.93</v>
      </c>
      <c r="D6" s="27">
        <v>283.52</v>
      </c>
      <c r="E6" s="27">
        <v>328.18</v>
      </c>
      <c r="F6" s="27">
        <v>361.72</v>
      </c>
      <c r="G6" s="27">
        <v>392.85</v>
      </c>
      <c r="H6" s="27">
        <v>398.33</v>
      </c>
      <c r="I6" s="27">
        <v>440.83</v>
      </c>
      <c r="K6" s="32">
        <f t="shared" si="1"/>
        <v>328.88625</v>
      </c>
      <c r="L6" s="23">
        <f t="shared" si="2"/>
        <v>134.8212859</v>
      </c>
      <c r="M6" s="64"/>
      <c r="N6" s="64">
        <v>2014.0</v>
      </c>
      <c r="O6" s="27">
        <v>1089.5</v>
      </c>
      <c r="P6" s="27">
        <v>5637.57</v>
      </c>
      <c r="Q6" s="27">
        <v>1009.83</v>
      </c>
      <c r="R6" s="27">
        <v>5081.56</v>
      </c>
      <c r="S6" s="27">
        <v>361.72</v>
      </c>
      <c r="T6" s="27">
        <v>5290.72</v>
      </c>
      <c r="U6" s="27">
        <v>4987.87</v>
      </c>
      <c r="V6" s="27">
        <v>57.15</v>
      </c>
      <c r="W6" s="27">
        <v>108.84</v>
      </c>
      <c r="X6" s="27">
        <v>3190.09</v>
      </c>
      <c r="Y6" s="27">
        <v>4099.46</v>
      </c>
      <c r="Z6" s="27">
        <v>595.83</v>
      </c>
      <c r="AA6" s="27">
        <v>742.28</v>
      </c>
      <c r="AB6" s="27">
        <v>1284.79</v>
      </c>
      <c r="AC6" s="27">
        <v>509.83</v>
      </c>
      <c r="AD6" s="27">
        <v>527.2</v>
      </c>
      <c r="AE6" s="27">
        <v>4601.14</v>
      </c>
      <c r="AF6" s="27">
        <v>9068.0</v>
      </c>
      <c r="AG6" s="27">
        <v>1910.74</v>
      </c>
      <c r="AH6" s="27"/>
      <c r="AI6" s="21" t="s">
        <v>36</v>
      </c>
      <c r="AJ6" s="21" t="s">
        <v>53</v>
      </c>
      <c r="AK6" s="27">
        <f t="shared" si="3"/>
        <v>328.88625</v>
      </c>
      <c r="AL6" s="27"/>
      <c r="AM6" s="27"/>
      <c r="AN6" s="27"/>
    </row>
    <row r="7">
      <c r="A7" s="25" t="s">
        <v>40</v>
      </c>
      <c r="B7" s="27">
        <v>4597.24</v>
      </c>
      <c r="C7" s="27">
        <v>5021.63</v>
      </c>
      <c r="D7" s="27">
        <v>4754.66</v>
      </c>
      <c r="E7" s="27">
        <v>5094.42</v>
      </c>
      <c r="F7" s="27">
        <v>5290.72</v>
      </c>
      <c r="G7" s="27">
        <v>4617.49</v>
      </c>
      <c r="H7" s="27">
        <v>4734.18</v>
      </c>
      <c r="I7" s="27">
        <v>5033.45</v>
      </c>
      <c r="K7" s="32">
        <f t="shared" si="1"/>
        <v>4892.97375</v>
      </c>
      <c r="L7" s="23">
        <f t="shared" si="2"/>
        <v>9.488519198</v>
      </c>
      <c r="M7" s="64"/>
      <c r="N7" s="64">
        <v>2015.0</v>
      </c>
      <c r="O7" s="27">
        <v>1305.4</v>
      </c>
      <c r="P7" s="27">
        <v>4887.8</v>
      </c>
      <c r="Q7" s="27">
        <v>776.15</v>
      </c>
      <c r="R7" s="27">
        <v>4539.14</v>
      </c>
      <c r="S7" s="27">
        <v>392.85</v>
      </c>
      <c r="T7" s="27">
        <v>4617.49</v>
      </c>
      <c r="U7" s="27">
        <v>4204.09</v>
      </c>
      <c r="V7" s="27">
        <v>58.97</v>
      </c>
      <c r="W7" s="27">
        <v>100.43</v>
      </c>
      <c r="X7" s="27">
        <v>2708.84</v>
      </c>
      <c r="Y7" s="27">
        <v>3733.67</v>
      </c>
      <c r="Z7" s="27">
        <v>539.03</v>
      </c>
      <c r="AA7" s="27">
        <v>501.85</v>
      </c>
      <c r="AB7" s="27">
        <v>1243.63</v>
      </c>
      <c r="AC7" s="27">
        <v>470.8</v>
      </c>
      <c r="AD7" s="27">
        <v>454.61</v>
      </c>
      <c r="AE7" s="27">
        <v>4326.25</v>
      </c>
      <c r="AF7" s="27">
        <v>9538.07</v>
      </c>
      <c r="AG7" s="27">
        <v>1925.47</v>
      </c>
      <c r="AH7" s="27"/>
      <c r="AI7" s="21" t="s">
        <v>40</v>
      </c>
      <c r="AJ7" s="21" t="s">
        <v>49</v>
      </c>
      <c r="AK7" s="27">
        <f t="shared" si="3"/>
        <v>4892.97375</v>
      </c>
      <c r="AL7" s="27"/>
      <c r="AM7" s="27"/>
      <c r="AN7" s="27"/>
    </row>
    <row r="8">
      <c r="A8" s="25" t="s">
        <v>43</v>
      </c>
      <c r="B8" s="27">
        <v>4593.39</v>
      </c>
      <c r="C8" s="27">
        <v>4933.4</v>
      </c>
      <c r="D8" s="27">
        <v>4652.29</v>
      </c>
      <c r="E8" s="27">
        <v>4900.39</v>
      </c>
      <c r="F8" s="27">
        <v>4987.87</v>
      </c>
      <c r="G8" s="27">
        <v>4204.09</v>
      </c>
      <c r="H8" s="27">
        <v>4256.96</v>
      </c>
      <c r="I8" s="27">
        <v>4379.73</v>
      </c>
      <c r="K8" s="32">
        <f t="shared" si="1"/>
        <v>4613.515</v>
      </c>
      <c r="L8" s="23">
        <f t="shared" si="2"/>
        <v>-4.651466564</v>
      </c>
      <c r="M8" s="64"/>
      <c r="N8" s="64">
        <v>2016.0</v>
      </c>
      <c r="O8" s="27">
        <v>959.29</v>
      </c>
      <c r="P8" s="27">
        <v>4999.81</v>
      </c>
      <c r="Q8" s="27">
        <v>795.66</v>
      </c>
      <c r="R8" s="27">
        <v>4518.14</v>
      </c>
      <c r="S8" s="27">
        <v>398.33</v>
      </c>
      <c r="T8" s="27">
        <v>4734.18</v>
      </c>
      <c r="U8" s="27">
        <v>4256.96</v>
      </c>
      <c r="V8" s="27">
        <v>60.62</v>
      </c>
      <c r="W8" s="27">
        <v>111.31</v>
      </c>
      <c r="X8" s="27">
        <v>2736.26</v>
      </c>
      <c r="Y8" s="27">
        <v>4174.9</v>
      </c>
      <c r="Z8" s="27">
        <v>474.61</v>
      </c>
      <c r="AA8" s="27">
        <v>469.13</v>
      </c>
      <c r="AB8" s="27">
        <v>1166.08</v>
      </c>
      <c r="AC8" s="27">
        <v>428.3</v>
      </c>
      <c r="AD8" s="27">
        <v>468.65</v>
      </c>
      <c r="AE8" s="27">
        <v>3945.01</v>
      </c>
      <c r="AF8" s="27">
        <v>9941.35</v>
      </c>
      <c r="AG8" s="27">
        <v>2040.41</v>
      </c>
      <c r="AH8" s="27"/>
      <c r="AI8" s="21" t="s">
        <v>43</v>
      </c>
      <c r="AJ8" s="21" t="s">
        <v>49</v>
      </c>
      <c r="AK8" s="27">
        <f t="shared" si="3"/>
        <v>4613.515</v>
      </c>
      <c r="AL8" s="27"/>
      <c r="AM8" s="27"/>
      <c r="AN8" s="27"/>
    </row>
    <row r="9">
      <c r="A9" s="25" t="s">
        <v>47</v>
      </c>
      <c r="B9" s="27">
        <v>45.25</v>
      </c>
      <c r="C9" s="27">
        <v>48.72</v>
      </c>
      <c r="D9" s="27">
        <v>49.05</v>
      </c>
      <c r="E9" s="27">
        <v>56.22</v>
      </c>
      <c r="F9" s="27">
        <v>57.15</v>
      </c>
      <c r="G9" s="27">
        <v>58.97</v>
      </c>
      <c r="H9" s="27">
        <v>60.62</v>
      </c>
      <c r="I9" s="27">
        <v>69.29</v>
      </c>
      <c r="K9" s="32">
        <f t="shared" si="1"/>
        <v>55.65875</v>
      </c>
      <c r="L9" s="23">
        <f t="shared" si="2"/>
        <v>53.12707182</v>
      </c>
      <c r="M9" s="64"/>
      <c r="N9" s="64">
        <v>2017.0</v>
      </c>
      <c r="O9" s="27">
        <v>1324.6</v>
      </c>
      <c r="P9" s="27">
        <v>5331.82</v>
      </c>
      <c r="Q9" s="27">
        <v>928.8</v>
      </c>
      <c r="R9" s="27">
        <v>4754.95</v>
      </c>
      <c r="S9" s="27">
        <v>440.83</v>
      </c>
      <c r="T9" s="27">
        <v>5033.45</v>
      </c>
      <c r="U9" s="27">
        <v>4379.73</v>
      </c>
      <c r="V9" s="27">
        <v>69.29</v>
      </c>
      <c r="W9" s="27">
        <v>114.97</v>
      </c>
      <c r="X9" s="27">
        <v>2840.13</v>
      </c>
      <c r="Y9" s="27">
        <v>4168.99</v>
      </c>
      <c r="Z9" s="27">
        <v>494.68</v>
      </c>
      <c r="AA9" s="27">
        <v>585.87</v>
      </c>
      <c r="AB9" s="27">
        <v>1093.41</v>
      </c>
      <c r="AC9" s="27">
        <v>499.24</v>
      </c>
      <c r="AD9" s="27">
        <v>444.65</v>
      </c>
      <c r="AE9" s="27">
        <v>3858.67</v>
      </c>
      <c r="AF9" s="27">
        <v>10246.14</v>
      </c>
      <c r="AG9" s="27">
        <v>2283.07</v>
      </c>
      <c r="AH9" s="27"/>
      <c r="AI9" s="21" t="s">
        <v>47</v>
      </c>
      <c r="AJ9" s="21" t="s">
        <v>53</v>
      </c>
      <c r="AK9" s="27">
        <f t="shared" si="3"/>
        <v>55.65875</v>
      </c>
      <c r="AL9" s="27"/>
      <c r="AM9" s="27"/>
      <c r="AN9" s="27"/>
    </row>
    <row r="10">
      <c r="A10" s="25" t="s">
        <v>50</v>
      </c>
      <c r="B10" s="27">
        <v>92.19</v>
      </c>
      <c r="C10" s="27">
        <v>107.41</v>
      </c>
      <c r="D10" s="27">
        <v>107.06</v>
      </c>
      <c r="E10" s="27">
        <v>107.2</v>
      </c>
      <c r="F10" s="27">
        <v>108.84</v>
      </c>
      <c r="G10" s="27">
        <v>100.43</v>
      </c>
      <c r="H10" s="27">
        <v>111.31</v>
      </c>
      <c r="I10" s="27">
        <v>114.97</v>
      </c>
      <c r="K10" s="32">
        <f t="shared" si="1"/>
        <v>106.17625</v>
      </c>
      <c r="L10" s="23">
        <f t="shared" si="2"/>
        <v>24.70983838</v>
      </c>
      <c r="AI10" s="21" t="s">
        <v>50</v>
      </c>
      <c r="AJ10" s="21" t="s">
        <v>53</v>
      </c>
      <c r="AK10" s="27">
        <f t="shared" si="3"/>
        <v>106.17625</v>
      </c>
      <c r="AL10" s="27"/>
      <c r="AM10" s="27"/>
      <c r="AN10" s="27"/>
    </row>
    <row r="11">
      <c r="A11" s="25" t="s">
        <v>54</v>
      </c>
      <c r="B11" s="27">
        <v>3214.55</v>
      </c>
      <c r="C11" s="27">
        <v>3387.58</v>
      </c>
      <c r="D11" s="27">
        <v>3125.61</v>
      </c>
      <c r="E11" s="27">
        <v>3195.55</v>
      </c>
      <c r="F11" s="27">
        <v>3190.09</v>
      </c>
      <c r="G11" s="27">
        <v>2708.84</v>
      </c>
      <c r="H11" s="27">
        <v>2736.26</v>
      </c>
      <c r="I11" s="27">
        <v>2840.13</v>
      </c>
      <c r="K11" s="32">
        <f t="shared" si="1"/>
        <v>3049.82625</v>
      </c>
      <c r="L11" s="23">
        <f t="shared" si="2"/>
        <v>-11.64766453</v>
      </c>
      <c r="AI11" s="21" t="s">
        <v>54</v>
      </c>
      <c r="AJ11" s="21" t="s">
        <v>49</v>
      </c>
      <c r="AK11" s="27">
        <f t="shared" si="3"/>
        <v>3049.82625</v>
      </c>
      <c r="AL11" s="27"/>
      <c r="AM11" s="27"/>
      <c r="AN11" s="27"/>
    </row>
    <row r="12">
      <c r="A12" s="25" t="s">
        <v>57</v>
      </c>
      <c r="B12" s="27">
        <v>4060.19</v>
      </c>
      <c r="C12" s="27">
        <v>5087.1</v>
      </c>
      <c r="D12" s="27">
        <v>5212.07</v>
      </c>
      <c r="E12" s="27">
        <v>4336.15</v>
      </c>
      <c r="F12" s="27">
        <v>4099.46</v>
      </c>
      <c r="G12" s="27">
        <v>3733.67</v>
      </c>
      <c r="H12" s="27">
        <v>4174.9</v>
      </c>
      <c r="I12" s="27">
        <v>4168.99</v>
      </c>
      <c r="K12" s="32">
        <f t="shared" si="1"/>
        <v>4359.06625</v>
      </c>
      <c r="L12" s="23">
        <f t="shared" si="2"/>
        <v>2.679677552</v>
      </c>
      <c r="AI12" s="21" t="s">
        <v>57</v>
      </c>
      <c r="AJ12" s="21" t="s">
        <v>49</v>
      </c>
      <c r="AK12" s="27">
        <f t="shared" si="3"/>
        <v>4359.06625</v>
      </c>
      <c r="AL12" s="27"/>
      <c r="AM12" s="27"/>
      <c r="AN12" s="27"/>
    </row>
    <row r="13">
      <c r="A13" s="25" t="s">
        <v>60</v>
      </c>
      <c r="B13" s="27">
        <v>538.74</v>
      </c>
      <c r="C13" s="27">
        <v>565.13</v>
      </c>
      <c r="D13" s="27">
        <v>580.75</v>
      </c>
      <c r="E13" s="27">
        <v>617.87</v>
      </c>
      <c r="F13" s="27">
        <v>595.83</v>
      </c>
      <c r="G13" s="27">
        <v>539.03</v>
      </c>
      <c r="H13" s="27">
        <v>474.61</v>
      </c>
      <c r="I13" s="27">
        <v>494.68</v>
      </c>
      <c r="K13" s="32">
        <f t="shared" si="1"/>
        <v>550.83</v>
      </c>
      <c r="L13" s="23">
        <f t="shared" si="2"/>
        <v>-8.178342057</v>
      </c>
      <c r="AI13" s="21" t="s">
        <v>60</v>
      </c>
      <c r="AJ13" s="21" t="s">
        <v>53</v>
      </c>
      <c r="AK13" s="27">
        <f t="shared" si="3"/>
        <v>550.83</v>
      </c>
      <c r="AL13" s="27"/>
      <c r="AM13" s="27"/>
      <c r="AN13" s="27"/>
    </row>
    <row r="14">
      <c r="A14" s="25" t="s">
        <v>71</v>
      </c>
      <c r="B14" s="27">
        <v>567.38</v>
      </c>
      <c r="C14" s="27">
        <v>684.75</v>
      </c>
      <c r="D14" s="27">
        <v>760.07</v>
      </c>
      <c r="E14" s="27">
        <v>811.17</v>
      </c>
      <c r="F14" s="27">
        <v>742.28</v>
      </c>
      <c r="G14" s="27">
        <v>501.85</v>
      </c>
      <c r="H14" s="27">
        <v>469.13</v>
      </c>
      <c r="I14" s="27">
        <v>585.87</v>
      </c>
      <c r="K14" s="32">
        <f t="shared" si="1"/>
        <v>640.3125</v>
      </c>
      <c r="L14" s="23">
        <f t="shared" si="2"/>
        <v>3.258838873</v>
      </c>
      <c r="AI14" s="21" t="s">
        <v>61</v>
      </c>
      <c r="AJ14" s="21" t="s">
        <v>53</v>
      </c>
      <c r="AK14" s="27">
        <f t="shared" si="3"/>
        <v>640.3125</v>
      </c>
      <c r="AL14" s="27"/>
      <c r="AM14" s="27"/>
      <c r="AN14" s="27"/>
    </row>
    <row r="15">
      <c r="A15" s="25" t="s">
        <v>62</v>
      </c>
      <c r="B15" s="27">
        <v>702.56</v>
      </c>
      <c r="C15" s="27">
        <v>882.32</v>
      </c>
      <c r="D15" s="27">
        <v>1017.09</v>
      </c>
      <c r="E15" s="27">
        <v>1113.49</v>
      </c>
      <c r="F15" s="27">
        <v>1284.79</v>
      </c>
      <c r="G15" s="27">
        <v>1243.63</v>
      </c>
      <c r="H15" s="27">
        <v>1166.08</v>
      </c>
      <c r="I15" s="27">
        <v>1093.41</v>
      </c>
      <c r="K15" s="32">
        <f t="shared" si="1"/>
        <v>1062.92125</v>
      </c>
      <c r="L15" s="23">
        <f t="shared" si="2"/>
        <v>55.63225917</v>
      </c>
      <c r="AI15" s="21" t="s">
        <v>62</v>
      </c>
      <c r="AJ15" s="21" t="s">
        <v>53</v>
      </c>
      <c r="AK15" s="27">
        <f t="shared" si="3"/>
        <v>1062.92125</v>
      </c>
      <c r="AL15" s="27"/>
      <c r="AM15" s="27"/>
      <c r="AN15" s="27"/>
    </row>
    <row r="16">
      <c r="A16" s="25" t="s">
        <v>63</v>
      </c>
      <c r="B16" s="27">
        <v>539.57</v>
      </c>
      <c r="C16" s="27">
        <v>597.36</v>
      </c>
      <c r="D16" s="27">
        <v>579.75</v>
      </c>
      <c r="E16" s="27">
        <v>526.5</v>
      </c>
      <c r="F16" s="27">
        <v>509.83</v>
      </c>
      <c r="G16" s="27">
        <v>470.8</v>
      </c>
      <c r="H16" s="27">
        <v>428.3</v>
      </c>
      <c r="I16" s="27">
        <v>499.24</v>
      </c>
      <c r="K16" s="32">
        <f t="shared" si="1"/>
        <v>518.91875</v>
      </c>
      <c r="L16" s="23">
        <f t="shared" si="2"/>
        <v>-7.474470412</v>
      </c>
      <c r="AI16" s="21" t="s">
        <v>63</v>
      </c>
      <c r="AJ16" s="21" t="s">
        <v>53</v>
      </c>
      <c r="AK16" s="27">
        <f t="shared" si="3"/>
        <v>518.91875</v>
      </c>
      <c r="AL16" s="27"/>
      <c r="AM16" s="27"/>
      <c r="AN16" s="27"/>
    </row>
    <row r="17">
      <c r="A17" s="25" t="s">
        <v>64</v>
      </c>
      <c r="B17" s="27">
        <v>539.33</v>
      </c>
      <c r="C17" s="27">
        <v>531.66</v>
      </c>
      <c r="D17" s="27">
        <v>524.82</v>
      </c>
      <c r="E17" s="27">
        <v>552.41</v>
      </c>
      <c r="F17" s="27">
        <v>527.2</v>
      </c>
      <c r="G17" s="27">
        <v>454.61</v>
      </c>
      <c r="H17" s="27">
        <v>468.65</v>
      </c>
      <c r="I17" s="27">
        <v>444.65</v>
      </c>
      <c r="K17" s="32">
        <f t="shared" si="1"/>
        <v>505.41625</v>
      </c>
      <c r="L17" s="23">
        <f t="shared" si="2"/>
        <v>-17.55511468</v>
      </c>
      <c r="AI17" s="21" t="s">
        <v>64</v>
      </c>
      <c r="AJ17" s="21" t="s">
        <v>53</v>
      </c>
      <c r="AK17" s="27">
        <f t="shared" si="3"/>
        <v>505.41625</v>
      </c>
      <c r="AL17" s="27"/>
      <c r="AM17" s="27"/>
      <c r="AN17" s="27"/>
    </row>
    <row r="18">
      <c r="A18" s="25" t="s">
        <v>65</v>
      </c>
      <c r="B18" s="27">
        <v>3309.48</v>
      </c>
      <c r="C18" s="27">
        <v>3501.95</v>
      </c>
      <c r="D18" s="27">
        <v>3492.89</v>
      </c>
      <c r="E18" s="27">
        <v>4207.89</v>
      </c>
      <c r="F18" s="27">
        <v>4601.14</v>
      </c>
      <c r="G18" s="27">
        <v>4326.25</v>
      </c>
      <c r="H18" s="27">
        <v>3945.01</v>
      </c>
      <c r="I18" s="27">
        <v>3858.67</v>
      </c>
      <c r="K18" s="32">
        <f t="shared" si="1"/>
        <v>3905.41</v>
      </c>
      <c r="L18" s="23">
        <f t="shared" si="2"/>
        <v>16.59444988</v>
      </c>
      <c r="AI18" s="21" t="s">
        <v>56</v>
      </c>
      <c r="AJ18" s="21" t="s">
        <v>49</v>
      </c>
      <c r="AK18" s="27">
        <f t="shared" si="3"/>
        <v>3905.41</v>
      </c>
      <c r="AL18" s="27"/>
      <c r="AM18" s="27"/>
      <c r="AN18" s="27"/>
    </row>
    <row r="19">
      <c r="A19" s="25" t="s">
        <v>28</v>
      </c>
      <c r="B19" s="27">
        <v>7957.28</v>
      </c>
      <c r="C19" s="27">
        <v>8169.91</v>
      </c>
      <c r="D19" s="27">
        <v>8441.0</v>
      </c>
      <c r="E19" s="27">
        <v>8647.64</v>
      </c>
      <c r="F19" s="27">
        <v>9068.0</v>
      </c>
      <c r="G19" s="27">
        <v>9538.07</v>
      </c>
      <c r="H19" s="27">
        <v>9941.35</v>
      </c>
      <c r="I19" s="27">
        <v>10246.14</v>
      </c>
      <c r="K19" s="32">
        <f t="shared" si="1"/>
        <v>9001.17375</v>
      </c>
      <c r="L19" s="23">
        <f t="shared" si="2"/>
        <v>28.76435164</v>
      </c>
      <c r="AI19" s="21" t="s">
        <v>28</v>
      </c>
      <c r="AJ19" s="21" t="s">
        <v>49</v>
      </c>
      <c r="AK19" s="27">
        <f t="shared" si="3"/>
        <v>9001.17375</v>
      </c>
      <c r="AL19" s="27"/>
      <c r="AM19" s="27"/>
      <c r="AN19" s="27"/>
    </row>
    <row r="20">
      <c r="A20" s="25" t="s">
        <v>80</v>
      </c>
      <c r="B20" s="27">
        <v>1374.27</v>
      </c>
      <c r="C20" s="27">
        <v>1521.49</v>
      </c>
      <c r="D20" s="27">
        <v>1575.86</v>
      </c>
      <c r="E20" s="27">
        <v>1712.08</v>
      </c>
      <c r="F20" s="27">
        <v>1910.74</v>
      </c>
      <c r="G20" s="27">
        <v>1925.47</v>
      </c>
      <c r="H20" s="27">
        <v>2040.41</v>
      </c>
      <c r="I20" s="27">
        <v>2283.07</v>
      </c>
      <c r="K20" s="32">
        <f t="shared" si="1"/>
        <v>1792.92375</v>
      </c>
      <c r="L20" s="23">
        <f t="shared" si="2"/>
        <v>66.12965429</v>
      </c>
      <c r="AI20" s="21" t="s">
        <v>69</v>
      </c>
      <c r="AJ20" s="21" t="s">
        <v>53</v>
      </c>
      <c r="AK20" s="27">
        <f t="shared" si="3"/>
        <v>1792.92375</v>
      </c>
      <c r="AL20" s="27"/>
      <c r="AM20" s="27"/>
      <c r="AN20" s="27"/>
    </row>
    <row r="21">
      <c r="K21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9.43"/>
    <col customWidth="1" min="11" max="11" width="21.14"/>
    <col customWidth="1" min="22" max="22" width="18.86"/>
    <col customWidth="1" min="23" max="23" width="21.0"/>
    <col customWidth="1" min="24" max="24" width="4.57"/>
    <col customWidth="1" min="34" max="34" width="2.86"/>
    <col customWidth="1" min="35" max="35" width="20.14"/>
  </cols>
  <sheetData>
    <row r="1">
      <c r="A1" s="1" t="s">
        <v>91</v>
      </c>
      <c r="B1" s="9">
        <v>2010.0</v>
      </c>
      <c r="C1" s="9">
        <v>2011.0</v>
      </c>
      <c r="D1" s="9">
        <v>2012.0</v>
      </c>
      <c r="E1" s="9">
        <v>2013.0</v>
      </c>
      <c r="F1" s="9">
        <v>2014.0</v>
      </c>
      <c r="G1" s="9">
        <v>2015.0</v>
      </c>
      <c r="H1" s="9">
        <v>2016.0</v>
      </c>
      <c r="I1" s="9">
        <v>2017.0</v>
      </c>
      <c r="J1" s="1" t="s">
        <v>92</v>
      </c>
      <c r="K1" s="1" t="s">
        <v>93</v>
      </c>
      <c r="L1" s="25"/>
      <c r="M1" s="1" t="s">
        <v>94</v>
      </c>
      <c r="N1" s="9">
        <v>2010.0</v>
      </c>
      <c r="O1" s="9">
        <v>2011.0</v>
      </c>
      <c r="P1" s="9">
        <v>2012.0</v>
      </c>
      <c r="Q1" s="9">
        <v>2013.0</v>
      </c>
      <c r="R1" s="9">
        <v>2014.0</v>
      </c>
      <c r="S1" s="9">
        <v>2015.0</v>
      </c>
      <c r="T1" s="9">
        <v>2016.0</v>
      </c>
      <c r="U1" s="9">
        <v>2017.0</v>
      </c>
      <c r="V1" s="1" t="s">
        <v>95</v>
      </c>
      <c r="W1" s="1" t="s">
        <v>96</v>
      </c>
      <c r="X1" s="65"/>
      <c r="Y1" s="1" t="s">
        <v>97</v>
      </c>
      <c r="AJ1" s="66"/>
      <c r="AK1" s="66"/>
      <c r="AL1" s="66"/>
      <c r="AM1" s="66"/>
      <c r="AN1" s="66"/>
      <c r="AO1" s="66"/>
      <c r="AP1" s="66"/>
      <c r="AQ1" s="66"/>
    </row>
    <row r="2">
      <c r="A2" s="67" t="s">
        <v>26</v>
      </c>
      <c r="B2" s="67">
        <v>581.4</v>
      </c>
      <c r="C2" s="67">
        <v>737.0</v>
      </c>
      <c r="D2" s="67">
        <v>809.3</v>
      </c>
      <c r="E2" s="67">
        <v>819.4</v>
      </c>
      <c r="F2" s="67">
        <v>786.8</v>
      </c>
      <c r="G2" s="67">
        <v>945.0</v>
      </c>
      <c r="H2" s="67">
        <v>718.7</v>
      </c>
      <c r="I2" s="67">
        <v>971.0</v>
      </c>
      <c r="J2" s="54">
        <f t="shared" ref="J2:J20" si="1">AVERAGE(B2:I2)</f>
        <v>796.075</v>
      </c>
      <c r="K2" s="54">
        <f t="shared" ref="K2:K20" si="2">J2/Y2*100</f>
        <v>73.18769924</v>
      </c>
      <c r="L2" s="25"/>
      <c r="M2" s="25" t="s">
        <v>26</v>
      </c>
      <c r="N2" s="68">
        <v>313.2050386907294</v>
      </c>
      <c r="O2" s="68">
        <v>341.8878838355086</v>
      </c>
      <c r="P2" s="68">
        <v>297.07038779682523</v>
      </c>
      <c r="Q2" s="68">
        <v>275.61022473910884</v>
      </c>
      <c r="R2" s="68">
        <v>231.84321353660113</v>
      </c>
      <c r="S2" s="68">
        <v>266.85206048803803</v>
      </c>
      <c r="T2" s="68">
        <v>246.25216286313528</v>
      </c>
      <c r="U2" s="68">
        <v>360.41451965817265</v>
      </c>
      <c r="V2" s="54">
        <f>AVERAGE(N2:U2)</f>
        <v>291.6419365</v>
      </c>
      <c r="W2" s="54">
        <f t="shared" ref="W2:W20" si="3">V2/Y2*100</f>
        <v>26.81230076</v>
      </c>
      <c r="X2" s="68"/>
      <c r="Y2" s="54">
        <f t="shared" ref="Y2:Y20" si="4">sum(V2,J2)</f>
        <v>1087.716936</v>
      </c>
      <c r="AJ2" s="67"/>
      <c r="AK2" s="67"/>
      <c r="AL2" s="67"/>
      <c r="AM2" s="67"/>
      <c r="AN2" s="67"/>
      <c r="AO2" s="67"/>
      <c r="AP2" s="67"/>
      <c r="AQ2" s="67"/>
    </row>
    <row r="3">
      <c r="A3" s="67" t="s">
        <v>30</v>
      </c>
      <c r="B3" s="67">
        <v>3010.5</v>
      </c>
      <c r="C3" s="67">
        <v>3695.9</v>
      </c>
      <c r="D3" s="67">
        <v>3985.2</v>
      </c>
      <c r="E3" s="67">
        <v>4032.0</v>
      </c>
      <c r="F3" s="67">
        <v>3805.6</v>
      </c>
      <c r="G3" s="67">
        <v>3606.1</v>
      </c>
      <c r="H3" s="67">
        <v>3152.1</v>
      </c>
      <c r="I3" s="67">
        <v>3429.8</v>
      </c>
      <c r="J3" s="54">
        <f t="shared" si="1"/>
        <v>3589.65</v>
      </c>
      <c r="K3" s="54">
        <f t="shared" si="2"/>
        <v>67.97177321</v>
      </c>
      <c r="L3" s="25"/>
      <c r="M3" s="25" t="s">
        <v>30</v>
      </c>
      <c r="N3" s="68">
        <v>1375.4174952057826</v>
      </c>
      <c r="O3" s="68">
        <v>1644.2448763707685</v>
      </c>
      <c r="P3" s="68">
        <v>1915.3192881067625</v>
      </c>
      <c r="Q3" s="68">
        <v>1936.915216963724</v>
      </c>
      <c r="R3" s="68">
        <v>1844.0539714153615</v>
      </c>
      <c r="S3" s="68">
        <v>1680.6683491493848</v>
      </c>
      <c r="T3" s="68">
        <v>1443.4554686188492</v>
      </c>
      <c r="U3" s="68">
        <v>1547.4319827850416</v>
      </c>
      <c r="V3" s="54">
        <f t="shared" ref="V3:V20" si="5">AVERAGE(M3:T3)</f>
        <v>1691.439238</v>
      </c>
      <c r="W3" s="54">
        <f t="shared" si="3"/>
        <v>32.02822679</v>
      </c>
      <c r="X3" s="68"/>
      <c r="Y3" s="54">
        <f t="shared" si="4"/>
        <v>5281.089238</v>
      </c>
      <c r="AJ3" s="67"/>
      <c r="AK3" s="67"/>
      <c r="AL3" s="67"/>
      <c r="AM3" s="67"/>
      <c r="AN3" s="67"/>
      <c r="AO3" s="67"/>
      <c r="AP3" s="67"/>
      <c r="AQ3" s="67"/>
    </row>
    <row r="4">
      <c r="A4" s="67" t="s">
        <v>31</v>
      </c>
      <c r="B4" s="67">
        <v>406.1</v>
      </c>
      <c r="C4" s="67">
        <v>462.6</v>
      </c>
      <c r="D4" s="67">
        <v>416.1</v>
      </c>
      <c r="E4" s="67">
        <v>437.5</v>
      </c>
      <c r="F4" s="67">
        <v>449.4</v>
      </c>
      <c r="G4" s="67">
        <v>336.1</v>
      </c>
      <c r="H4" s="67">
        <v>345.1</v>
      </c>
      <c r="I4" s="67">
        <v>394.2</v>
      </c>
      <c r="J4" s="54">
        <f t="shared" si="1"/>
        <v>405.8875</v>
      </c>
      <c r="K4" s="54">
        <f t="shared" si="2"/>
        <v>44.01020675</v>
      </c>
      <c r="L4" s="25"/>
      <c r="M4" s="25" t="s">
        <v>31</v>
      </c>
      <c r="N4" s="68">
        <v>490.9976456162597</v>
      </c>
      <c r="O4" s="68">
        <v>569.0417496061327</v>
      </c>
      <c r="P4" s="68">
        <v>540.7214667612329</v>
      </c>
      <c r="Q4" s="68">
        <v>543.6927651674238</v>
      </c>
      <c r="R4" s="68">
        <v>567.585722367957</v>
      </c>
      <c r="S4" s="68">
        <v>445.7152517715049</v>
      </c>
      <c r="T4" s="68">
        <v>456.83647164372195</v>
      </c>
      <c r="U4" s="68">
        <v>545.4917972425769</v>
      </c>
      <c r="V4" s="54">
        <f t="shared" si="5"/>
        <v>516.3701533</v>
      </c>
      <c r="W4" s="54">
        <f t="shared" si="3"/>
        <v>55.98979325</v>
      </c>
      <c r="X4" s="68"/>
      <c r="Y4" s="54">
        <f t="shared" si="4"/>
        <v>922.2576533</v>
      </c>
      <c r="AJ4" s="67"/>
      <c r="AK4" s="67"/>
      <c r="AL4" s="67"/>
      <c r="AM4" s="67"/>
      <c r="AN4" s="67"/>
      <c r="AO4" s="67"/>
      <c r="AP4" s="67"/>
      <c r="AQ4" s="67"/>
    </row>
    <row r="5">
      <c r="A5" s="67" t="s">
        <v>34</v>
      </c>
      <c r="B5" s="67">
        <v>3739.7</v>
      </c>
      <c r="C5" s="67">
        <v>4014.1</v>
      </c>
      <c r="D5" s="67">
        <v>4051.6</v>
      </c>
      <c r="E5" s="67">
        <v>4001.6</v>
      </c>
      <c r="F5" s="67">
        <v>3807.3</v>
      </c>
      <c r="G5" s="67">
        <v>3410.9</v>
      </c>
      <c r="H5" s="67">
        <v>3355.1</v>
      </c>
      <c r="I5" s="67">
        <v>3512.6</v>
      </c>
      <c r="J5" s="54">
        <f t="shared" si="1"/>
        <v>3736.6125</v>
      </c>
      <c r="K5" s="54">
        <f t="shared" si="2"/>
        <v>74.16259301</v>
      </c>
      <c r="L5" s="25"/>
      <c r="M5" s="25" t="s">
        <v>34</v>
      </c>
      <c r="N5" s="68">
        <v>1329.0086610781173</v>
      </c>
      <c r="O5" s="68">
        <v>1379.738007686114</v>
      </c>
      <c r="P5" s="68">
        <v>1385.3386084815616</v>
      </c>
      <c r="Q5" s="68">
        <v>1368.236323543337</v>
      </c>
      <c r="R5" s="68">
        <v>1304.5379836322804</v>
      </c>
      <c r="S5" s="68">
        <v>1160.7334058054878</v>
      </c>
      <c r="T5" s="68">
        <v>1184.9611710074973</v>
      </c>
      <c r="U5" s="68">
        <v>1252.1778193065707</v>
      </c>
      <c r="V5" s="54">
        <f t="shared" si="5"/>
        <v>1301.793452</v>
      </c>
      <c r="W5" s="54">
        <f t="shared" si="3"/>
        <v>25.83740699</v>
      </c>
      <c r="X5" s="68"/>
      <c r="Y5" s="54">
        <f t="shared" si="4"/>
        <v>5038.405952</v>
      </c>
      <c r="AJ5" s="67"/>
      <c r="AK5" s="67"/>
      <c r="AL5" s="67"/>
      <c r="AM5" s="67"/>
      <c r="AN5" s="67"/>
      <c r="AO5" s="67"/>
      <c r="AP5" s="67"/>
      <c r="AQ5" s="67"/>
    </row>
    <row r="6">
      <c r="A6" s="67" t="s">
        <v>36</v>
      </c>
      <c r="B6" s="67">
        <v>99.6</v>
      </c>
      <c r="C6" s="67">
        <v>130.7</v>
      </c>
      <c r="D6" s="67">
        <v>160.3</v>
      </c>
      <c r="E6" s="67">
        <v>189.7</v>
      </c>
      <c r="F6" s="67">
        <v>213.5</v>
      </c>
      <c r="G6" s="67">
        <v>236.4</v>
      </c>
      <c r="H6" s="67">
        <v>233.8</v>
      </c>
      <c r="I6" s="67">
        <v>255.7</v>
      </c>
      <c r="J6" s="54">
        <f t="shared" si="1"/>
        <v>189.9625</v>
      </c>
      <c r="K6" s="54">
        <f t="shared" si="2"/>
        <v>58.31977504</v>
      </c>
      <c r="L6" s="25"/>
      <c r="M6" s="25" t="s">
        <v>36</v>
      </c>
      <c r="N6" s="68">
        <v>91.85519602602966</v>
      </c>
      <c r="O6" s="68">
        <v>112.27164039192638</v>
      </c>
      <c r="P6" s="68">
        <v>127.05307785991656</v>
      </c>
      <c r="Q6" s="68">
        <v>142.4326666077296</v>
      </c>
      <c r="R6" s="68">
        <v>151.74626356952803</v>
      </c>
      <c r="S6" s="68">
        <v>156.34603637636556</v>
      </c>
      <c r="T6" s="68">
        <v>168.6375733046099</v>
      </c>
      <c r="U6" s="68">
        <v>195.50138957512107</v>
      </c>
      <c r="V6" s="54">
        <f t="shared" si="5"/>
        <v>135.7632077</v>
      </c>
      <c r="W6" s="54">
        <f t="shared" si="3"/>
        <v>41.68022496</v>
      </c>
      <c r="X6" s="68"/>
      <c r="Y6" s="54">
        <f t="shared" si="4"/>
        <v>325.7257077</v>
      </c>
      <c r="AJ6" s="67"/>
      <c r="AK6" s="67"/>
      <c r="AL6" s="67"/>
      <c r="AM6" s="67"/>
      <c r="AN6" s="67"/>
      <c r="AO6" s="67"/>
      <c r="AP6" s="67"/>
      <c r="AQ6" s="67"/>
    </row>
    <row r="7">
      <c r="A7" s="67" t="s">
        <v>40</v>
      </c>
      <c r="B7" s="67">
        <v>3462.3</v>
      </c>
      <c r="C7" s="67">
        <v>3772.4</v>
      </c>
      <c r="D7" s="67">
        <v>3568.1</v>
      </c>
      <c r="E7" s="67">
        <v>3864.8</v>
      </c>
      <c r="F7" s="67">
        <v>4049.8</v>
      </c>
      <c r="G7" s="67">
        <v>3509.2</v>
      </c>
      <c r="H7" s="67">
        <v>3619.4</v>
      </c>
      <c r="I7" s="67">
        <v>3864.1</v>
      </c>
      <c r="J7" s="54">
        <f t="shared" si="1"/>
        <v>3713.7625</v>
      </c>
      <c r="K7" s="54">
        <f t="shared" si="2"/>
        <v>76.43210596</v>
      </c>
      <c r="L7" s="25"/>
      <c r="M7" s="25" t="s">
        <v>40</v>
      </c>
      <c r="N7" s="68">
        <v>1108.4012324747334</v>
      </c>
      <c r="O7" s="68">
        <v>1228.1379368214878</v>
      </c>
      <c r="P7" s="68">
        <v>1158.487541992576</v>
      </c>
      <c r="Q7" s="68">
        <v>1195.152197072612</v>
      </c>
      <c r="R7" s="68">
        <v>1206.9363134010434</v>
      </c>
      <c r="S7" s="68">
        <v>1052.356474918515</v>
      </c>
      <c r="T7" s="68">
        <v>1066.5173956849262</v>
      </c>
      <c r="U7" s="68">
        <v>1111.5539612723917</v>
      </c>
      <c r="V7" s="54">
        <f t="shared" si="5"/>
        <v>1145.141299</v>
      </c>
      <c r="W7" s="54">
        <f t="shared" si="3"/>
        <v>23.56789404</v>
      </c>
      <c r="X7" s="68"/>
      <c r="Y7" s="54">
        <f t="shared" si="4"/>
        <v>4858.903799</v>
      </c>
      <c r="AJ7" s="67"/>
      <c r="AK7" s="67"/>
      <c r="AL7" s="67"/>
      <c r="AM7" s="67"/>
      <c r="AN7" s="67"/>
      <c r="AO7" s="67"/>
      <c r="AP7" s="67"/>
      <c r="AQ7" s="67"/>
    </row>
    <row r="8">
      <c r="A8" s="67" t="s">
        <v>43</v>
      </c>
      <c r="B8" s="67">
        <v>3487.1</v>
      </c>
      <c r="C8" s="67">
        <v>3732.5</v>
      </c>
      <c r="D8" s="67">
        <v>3522.1</v>
      </c>
      <c r="E8" s="67">
        <v>3717.4</v>
      </c>
      <c r="F8" s="67">
        <v>3814.8</v>
      </c>
      <c r="G8" s="67">
        <v>3219.4</v>
      </c>
      <c r="H8" s="67">
        <v>3268.3</v>
      </c>
      <c r="I8" s="67">
        <v>3373.2</v>
      </c>
      <c r="J8" s="54">
        <f t="shared" si="1"/>
        <v>3516.85</v>
      </c>
      <c r="K8" s="54">
        <f t="shared" si="2"/>
        <v>76.32817682</v>
      </c>
      <c r="L8" s="25"/>
      <c r="M8" s="25" t="s">
        <v>43</v>
      </c>
      <c r="N8" s="68">
        <v>1080.165967303652</v>
      </c>
      <c r="O8" s="68">
        <v>1173.50905486421</v>
      </c>
      <c r="P8" s="68">
        <v>1103.111113223007</v>
      </c>
      <c r="Q8" s="68">
        <v>1153.4183399739452</v>
      </c>
      <c r="R8" s="68">
        <v>1162.1113394037318</v>
      </c>
      <c r="S8" s="68">
        <v>979.079967696231</v>
      </c>
      <c r="T8" s="68">
        <v>983.422494324747</v>
      </c>
      <c r="U8" s="68">
        <v>1002.4666663396403</v>
      </c>
      <c r="V8" s="54">
        <f t="shared" si="5"/>
        <v>1090.688325</v>
      </c>
      <c r="W8" s="54">
        <f t="shared" si="3"/>
        <v>23.67182318</v>
      </c>
      <c r="X8" s="68"/>
      <c r="Y8" s="54">
        <f t="shared" si="4"/>
        <v>4607.538325</v>
      </c>
      <c r="AJ8" s="67"/>
      <c r="AK8" s="67"/>
      <c r="AL8" s="67"/>
      <c r="AM8" s="67"/>
      <c r="AN8" s="67"/>
      <c r="AO8" s="67"/>
      <c r="AP8" s="67"/>
      <c r="AQ8" s="67"/>
    </row>
    <row r="9">
      <c r="A9" s="67" t="s">
        <v>47</v>
      </c>
      <c r="B9" s="67">
        <v>12.1</v>
      </c>
      <c r="C9" s="67">
        <v>14.1</v>
      </c>
      <c r="D9" s="67">
        <v>13.9</v>
      </c>
      <c r="E9" s="67">
        <v>12.7</v>
      </c>
      <c r="F9" s="67">
        <v>13.9</v>
      </c>
      <c r="G9" s="67">
        <v>15.2</v>
      </c>
      <c r="H9" s="67">
        <v>16.7</v>
      </c>
      <c r="I9" s="67">
        <v>19.6</v>
      </c>
      <c r="J9" s="54">
        <f t="shared" si="1"/>
        <v>14.775</v>
      </c>
      <c r="K9" s="54">
        <f t="shared" si="2"/>
        <v>27.61879578</v>
      </c>
      <c r="L9" s="25"/>
      <c r="M9" s="25" t="s">
        <v>47</v>
      </c>
      <c r="N9" s="68">
        <v>32.34736992706451</v>
      </c>
      <c r="O9" s="68">
        <v>33.25733667395157</v>
      </c>
      <c r="P9" s="68">
        <v>34.16493306880874</v>
      </c>
      <c r="Q9" s="68">
        <v>41.66651324594822</v>
      </c>
      <c r="R9" s="68">
        <v>43.06212336220736</v>
      </c>
      <c r="S9" s="68">
        <v>42.51977622789583</v>
      </c>
      <c r="T9" s="68">
        <v>44.03018965233026</v>
      </c>
      <c r="U9" s="68">
        <v>50.46885123646907</v>
      </c>
      <c r="V9" s="54">
        <f t="shared" si="5"/>
        <v>38.72117745</v>
      </c>
      <c r="W9" s="54">
        <f t="shared" si="3"/>
        <v>72.38120422</v>
      </c>
      <c r="X9" s="68"/>
      <c r="Y9" s="54">
        <f t="shared" si="4"/>
        <v>53.49617745</v>
      </c>
      <c r="AJ9" s="67"/>
      <c r="AK9" s="67"/>
      <c r="AL9" s="67"/>
      <c r="AM9" s="67"/>
      <c r="AN9" s="67"/>
      <c r="AO9" s="67"/>
      <c r="AP9" s="67"/>
      <c r="AQ9" s="67"/>
    </row>
    <row r="10">
      <c r="A10" s="67" t="s">
        <v>50</v>
      </c>
      <c r="B10" s="67">
        <v>25.0</v>
      </c>
      <c r="C10" s="67">
        <v>30.2</v>
      </c>
      <c r="D10" s="67">
        <v>33.2</v>
      </c>
      <c r="E10" s="67">
        <v>34.8</v>
      </c>
      <c r="F10" s="67">
        <v>39.7</v>
      </c>
      <c r="G10" s="67">
        <v>40.8</v>
      </c>
      <c r="H10" s="67">
        <v>50.3</v>
      </c>
      <c r="I10" s="67">
        <v>56.1</v>
      </c>
      <c r="J10" s="54">
        <f t="shared" si="1"/>
        <v>38.7625</v>
      </c>
      <c r="K10" s="54">
        <f t="shared" si="2"/>
        <v>36.06845079</v>
      </c>
      <c r="L10" s="25"/>
      <c r="M10" s="25" t="s">
        <v>50</v>
      </c>
      <c r="N10" s="68">
        <v>67.47129805433032</v>
      </c>
      <c r="O10" s="68">
        <v>77.46662209678621</v>
      </c>
      <c r="P10" s="68">
        <v>73.99827507410846</v>
      </c>
      <c r="Q10" s="68">
        <v>72.52989540750437</v>
      </c>
      <c r="R10" s="68">
        <v>69.15633629800867</v>
      </c>
      <c r="S10" s="68">
        <v>59.49347700765873</v>
      </c>
      <c r="T10" s="68">
        <v>60.831471329390794</v>
      </c>
      <c r="U10" s="68">
        <v>58.60613302713499</v>
      </c>
      <c r="V10" s="54">
        <f t="shared" si="5"/>
        <v>68.7067679</v>
      </c>
      <c r="W10" s="54">
        <f t="shared" si="3"/>
        <v>63.93154921</v>
      </c>
      <c r="X10" s="68"/>
      <c r="Y10" s="54">
        <f t="shared" si="4"/>
        <v>107.4692679</v>
      </c>
      <c r="AJ10" s="67"/>
      <c r="AK10" s="67"/>
      <c r="AL10" s="67"/>
      <c r="AM10" s="67"/>
      <c r="AN10" s="67"/>
      <c r="AO10" s="67"/>
      <c r="AP10" s="67"/>
      <c r="AQ10" s="67"/>
    </row>
    <row r="11">
      <c r="A11" s="67" t="s">
        <v>54</v>
      </c>
      <c r="B11" s="67">
        <v>2528.7</v>
      </c>
      <c r="C11" s="67">
        <v>2626.1</v>
      </c>
      <c r="D11" s="67">
        <v>2390.0</v>
      </c>
      <c r="E11" s="67">
        <v>2420.7</v>
      </c>
      <c r="F11" s="67">
        <v>2421.4</v>
      </c>
      <c r="G11" s="67">
        <v>2026.7</v>
      </c>
      <c r="H11" s="67">
        <v>2050.3</v>
      </c>
      <c r="I11" s="67">
        <v>2111.9</v>
      </c>
      <c r="J11" s="54">
        <f t="shared" si="1"/>
        <v>2321.975</v>
      </c>
      <c r="K11" s="54">
        <f t="shared" si="2"/>
        <v>75.91522074</v>
      </c>
      <c r="L11" s="25"/>
      <c r="M11" s="25" t="s">
        <v>54</v>
      </c>
      <c r="N11" s="68">
        <v>694.6251554786876</v>
      </c>
      <c r="O11" s="68">
        <v>783.9825357759719</v>
      </c>
      <c r="P11" s="68">
        <v>749.3788390025436</v>
      </c>
      <c r="Q11" s="68">
        <v>761.9122027332494</v>
      </c>
      <c r="R11" s="68">
        <v>779.3792608350769</v>
      </c>
      <c r="S11" s="68">
        <v>690.4106566935255</v>
      </c>
      <c r="T11" s="68">
        <v>696.9819536343065</v>
      </c>
      <c r="U11" s="68">
        <v>745.8780093248874</v>
      </c>
      <c r="V11" s="54">
        <f t="shared" si="5"/>
        <v>736.6672292</v>
      </c>
      <c r="W11" s="54">
        <f t="shared" si="3"/>
        <v>24.08477926</v>
      </c>
      <c r="X11" s="68"/>
      <c r="Y11" s="54">
        <f t="shared" si="4"/>
        <v>3058.642229</v>
      </c>
      <c r="AJ11" s="67"/>
      <c r="AK11" s="67"/>
      <c r="AL11" s="67"/>
      <c r="AM11" s="67"/>
      <c r="AN11" s="67"/>
      <c r="AO11" s="67"/>
      <c r="AP11" s="67"/>
      <c r="AQ11" s="67"/>
    </row>
    <row r="12">
      <c r="A12" s="67" t="s">
        <v>57</v>
      </c>
      <c r="B12" s="67">
        <v>3339.1</v>
      </c>
      <c r="C12" s="67">
        <v>4282.3</v>
      </c>
      <c r="D12" s="67">
        <v>4401.8</v>
      </c>
      <c r="E12" s="67">
        <v>3678.5</v>
      </c>
      <c r="F12" s="67">
        <v>3472.5</v>
      </c>
      <c r="G12" s="67">
        <v>3159.9</v>
      </c>
      <c r="H12" s="67">
        <v>3529.4</v>
      </c>
      <c r="I12" s="67">
        <v>3525.0</v>
      </c>
      <c r="J12" s="54">
        <f t="shared" si="1"/>
        <v>3673.5625</v>
      </c>
      <c r="K12" s="54">
        <f t="shared" si="2"/>
        <v>83.66125419</v>
      </c>
      <c r="L12" s="25"/>
      <c r="M12" s="25" t="s">
        <v>57</v>
      </c>
      <c r="N12" s="68">
        <v>736.4438588272038</v>
      </c>
      <c r="O12" s="68">
        <v>831.5135528384691</v>
      </c>
      <c r="P12" s="68">
        <v>842.8159665906651</v>
      </c>
      <c r="Q12" s="68">
        <v>687.1529836400016</v>
      </c>
      <c r="R12" s="68">
        <v>655.5322291712499</v>
      </c>
      <c r="S12" s="68">
        <v>598.3038044375929</v>
      </c>
      <c r="T12" s="68">
        <v>670.2735679654692</v>
      </c>
      <c r="U12" s="68">
        <v>666.9395941881409</v>
      </c>
      <c r="V12" s="54">
        <f t="shared" si="5"/>
        <v>717.4337091</v>
      </c>
      <c r="W12" s="54">
        <f t="shared" si="3"/>
        <v>16.33874581</v>
      </c>
      <c r="X12" s="68"/>
      <c r="Y12" s="54">
        <f t="shared" si="4"/>
        <v>4390.996209</v>
      </c>
      <c r="AJ12" s="67"/>
      <c r="AK12" s="67"/>
      <c r="AL12" s="67"/>
      <c r="AM12" s="67"/>
      <c r="AN12" s="67"/>
      <c r="AO12" s="67"/>
      <c r="AP12" s="67"/>
      <c r="AQ12" s="67"/>
    </row>
    <row r="13">
      <c r="A13" s="67" t="s">
        <v>60</v>
      </c>
      <c r="B13" s="67">
        <v>269.5</v>
      </c>
      <c r="C13" s="67">
        <v>298.6</v>
      </c>
      <c r="D13" s="67">
        <v>308.7</v>
      </c>
      <c r="E13" s="67">
        <v>336.2</v>
      </c>
      <c r="F13" s="67">
        <v>327.5</v>
      </c>
      <c r="G13" s="67">
        <v>295.6</v>
      </c>
      <c r="H13" s="67">
        <v>257.1</v>
      </c>
      <c r="I13" s="67">
        <v>263.7</v>
      </c>
      <c r="J13" s="54">
        <f t="shared" si="1"/>
        <v>294.6125</v>
      </c>
      <c r="K13" s="54">
        <f t="shared" si="2"/>
        <v>51.51860365</v>
      </c>
      <c r="L13" s="25"/>
      <c r="M13" s="25" t="s">
        <v>60</v>
      </c>
      <c r="N13" s="68">
        <v>284.46774145045214</v>
      </c>
      <c r="O13" s="68">
        <v>283.11735844668704</v>
      </c>
      <c r="P13" s="68">
        <v>289.6612736199208</v>
      </c>
      <c r="Q13" s="68">
        <v>300.994726281477</v>
      </c>
      <c r="R13" s="68">
        <v>287.49927880098306</v>
      </c>
      <c r="S13" s="68">
        <v>261.2826026119625</v>
      </c>
      <c r="T13" s="68">
        <v>233.68524023861957</v>
      </c>
      <c r="U13" s="68">
        <v>248.1950029638398</v>
      </c>
      <c r="V13" s="54">
        <f t="shared" si="5"/>
        <v>277.2440316</v>
      </c>
      <c r="W13" s="54">
        <f t="shared" si="3"/>
        <v>48.48139635</v>
      </c>
      <c r="X13" s="68"/>
      <c r="Y13" s="54">
        <f t="shared" si="4"/>
        <v>571.8565316</v>
      </c>
      <c r="AJ13" s="67"/>
      <c r="AK13" s="67"/>
      <c r="AL13" s="67"/>
      <c r="AM13" s="67"/>
      <c r="AN13" s="67"/>
      <c r="AO13" s="67"/>
      <c r="AP13" s="67"/>
      <c r="AQ13" s="67"/>
    </row>
    <row r="14">
      <c r="A14" s="67" t="s">
        <v>71</v>
      </c>
      <c r="B14" s="67">
        <v>325.9</v>
      </c>
      <c r="C14" s="67">
        <v>431.4</v>
      </c>
      <c r="D14" s="67">
        <v>486.7</v>
      </c>
      <c r="E14" s="67">
        <v>508.1</v>
      </c>
      <c r="F14" s="67">
        <v>459.2</v>
      </c>
      <c r="G14" s="67">
        <v>294.2</v>
      </c>
      <c r="H14" s="67">
        <v>266.5</v>
      </c>
      <c r="I14" s="67">
        <v>333.3</v>
      </c>
      <c r="J14" s="54">
        <f t="shared" si="1"/>
        <v>388.1625</v>
      </c>
      <c r="K14" s="54">
        <f t="shared" si="2"/>
        <v>60.98692175</v>
      </c>
      <c r="L14" s="25"/>
      <c r="M14" s="25" t="s">
        <v>71</v>
      </c>
      <c r="N14" s="68">
        <v>205.07474831071977</v>
      </c>
      <c r="O14" s="68">
        <v>257.1794191960278</v>
      </c>
      <c r="P14" s="68">
        <v>277.21484907760436</v>
      </c>
      <c r="Q14" s="68">
        <v>306.3981775762702</v>
      </c>
      <c r="R14" s="68">
        <v>283.98528612908893</v>
      </c>
      <c r="S14" s="68">
        <v>206.84851794490748</v>
      </c>
      <c r="T14" s="68">
        <v>201.44047283238945</v>
      </c>
      <c r="U14" s="68">
        <v>250.54957018407475</v>
      </c>
      <c r="V14" s="54">
        <f t="shared" si="5"/>
        <v>248.3059244</v>
      </c>
      <c r="W14" s="54">
        <f t="shared" si="3"/>
        <v>39.01307825</v>
      </c>
      <c r="X14" s="68"/>
      <c r="Y14" s="54">
        <f t="shared" si="4"/>
        <v>636.4684244</v>
      </c>
      <c r="AJ14" s="67"/>
      <c r="AK14" s="67"/>
      <c r="AL14" s="67"/>
      <c r="AM14" s="67"/>
      <c r="AN14" s="67"/>
      <c r="AO14" s="67"/>
      <c r="AP14" s="67"/>
      <c r="AQ14" s="67"/>
    </row>
    <row r="15">
      <c r="A15" s="69" t="s">
        <v>62</v>
      </c>
      <c r="B15" s="69">
        <v>435.2</v>
      </c>
      <c r="C15" s="69">
        <v>591.2</v>
      </c>
      <c r="D15" s="69">
        <v>692.8</v>
      </c>
      <c r="E15" s="69">
        <v>772.1</v>
      </c>
      <c r="F15" s="69">
        <v>912.8</v>
      </c>
      <c r="G15" s="69">
        <v>847.2</v>
      </c>
      <c r="H15" s="69">
        <v>773.9</v>
      </c>
      <c r="I15" s="69">
        <v>735.4</v>
      </c>
      <c r="J15" s="54">
        <f t="shared" si="1"/>
        <v>720.075</v>
      </c>
      <c r="K15" s="54">
        <f t="shared" si="2"/>
        <v>68.11510089</v>
      </c>
      <c r="L15" s="25"/>
      <c r="M15" s="25" t="s">
        <v>62</v>
      </c>
      <c r="N15" s="68">
        <v>267.50316476572857</v>
      </c>
      <c r="O15" s="68">
        <v>290.24341752782374</v>
      </c>
      <c r="P15" s="68">
        <v>321.85448167422146</v>
      </c>
      <c r="Q15" s="68">
        <v>337.39623082498446</v>
      </c>
      <c r="R15" s="68">
        <v>366.16996464792146</v>
      </c>
      <c r="S15" s="68">
        <v>390.12795297964385</v>
      </c>
      <c r="T15" s="68">
        <v>386.19084824717345</v>
      </c>
      <c r="U15" s="70">
        <v>352.6514293555661</v>
      </c>
      <c r="V15" s="54">
        <f t="shared" si="5"/>
        <v>337.0694372</v>
      </c>
      <c r="W15" s="54">
        <f t="shared" si="3"/>
        <v>31.88489911</v>
      </c>
      <c r="X15" s="70"/>
      <c r="Y15" s="54">
        <f t="shared" si="4"/>
        <v>1057.144437</v>
      </c>
      <c r="AJ15" s="67"/>
      <c r="AK15" s="67"/>
      <c r="AL15" s="67"/>
      <c r="AM15" s="67"/>
      <c r="AN15" s="67"/>
      <c r="AO15" s="67"/>
      <c r="AP15" s="67"/>
      <c r="AQ15" s="67"/>
    </row>
    <row r="16">
      <c r="A16" s="67" t="s">
        <v>63</v>
      </c>
      <c r="B16" s="67">
        <v>303.1</v>
      </c>
      <c r="C16" s="67">
        <v>341.6</v>
      </c>
      <c r="D16" s="67">
        <v>331.5</v>
      </c>
      <c r="E16" s="67">
        <v>298.1</v>
      </c>
      <c r="F16" s="67">
        <v>287.0</v>
      </c>
      <c r="G16" s="67">
        <v>263.3</v>
      </c>
      <c r="H16" s="67">
        <v>238.0</v>
      </c>
      <c r="I16" s="67">
        <v>276.7</v>
      </c>
      <c r="J16" s="54">
        <f t="shared" si="1"/>
        <v>292.4125</v>
      </c>
      <c r="K16" s="54">
        <f t="shared" si="2"/>
        <v>56.16295122</v>
      </c>
      <c r="L16" s="25"/>
      <c r="M16" s="25" t="s">
        <v>63</v>
      </c>
      <c r="N16" s="68">
        <v>240.3605160977523</v>
      </c>
      <c r="O16" s="68">
        <v>258.74500991958877</v>
      </c>
      <c r="P16" s="68">
        <v>250.06962845235753</v>
      </c>
      <c r="Q16" s="68">
        <v>229.4253674982449</v>
      </c>
      <c r="R16" s="68">
        <v>223.1425183933316</v>
      </c>
      <c r="S16" s="68">
        <v>206.977374053077</v>
      </c>
      <c r="T16" s="68">
        <v>188.9432633686059</v>
      </c>
      <c r="U16" s="68">
        <v>220.85797180797744</v>
      </c>
      <c r="V16" s="54">
        <f t="shared" si="5"/>
        <v>228.2376683</v>
      </c>
      <c r="W16" s="54">
        <f t="shared" si="3"/>
        <v>43.83704878</v>
      </c>
      <c r="X16" s="68"/>
      <c r="Y16" s="54">
        <f t="shared" si="4"/>
        <v>520.6501683</v>
      </c>
      <c r="AJ16" s="67"/>
      <c r="AK16" s="67"/>
      <c r="AL16" s="67"/>
      <c r="AM16" s="67"/>
      <c r="AN16" s="67"/>
      <c r="AO16" s="67"/>
      <c r="AP16" s="67"/>
      <c r="AQ16" s="67"/>
    </row>
    <row r="17">
      <c r="A17" s="67" t="s">
        <v>64</v>
      </c>
      <c r="B17" s="67">
        <v>420.7</v>
      </c>
      <c r="C17" s="67">
        <v>420.5</v>
      </c>
      <c r="D17" s="67">
        <v>415.0</v>
      </c>
      <c r="E17" s="67">
        <v>432.0</v>
      </c>
      <c r="F17" s="67">
        <v>408.1</v>
      </c>
      <c r="G17" s="67">
        <v>354.0</v>
      </c>
      <c r="H17" s="67">
        <v>366.2</v>
      </c>
      <c r="I17" s="67">
        <v>344.5</v>
      </c>
      <c r="J17" s="54">
        <f t="shared" si="1"/>
        <v>395.125</v>
      </c>
      <c r="K17" s="54">
        <f t="shared" si="2"/>
        <v>78.09928332</v>
      </c>
      <c r="L17" s="25"/>
      <c r="M17" s="25" t="s">
        <v>64</v>
      </c>
      <c r="N17" s="68">
        <v>118.65529365055268</v>
      </c>
      <c r="O17" s="68">
        <v>110.90298450123736</v>
      </c>
      <c r="P17" s="68">
        <v>109.19892104560114</v>
      </c>
      <c r="Q17" s="68">
        <v>119.37236821705201</v>
      </c>
      <c r="R17" s="68">
        <v>117.73376125491761</v>
      </c>
      <c r="S17" s="68">
        <v>99.09665944385243</v>
      </c>
      <c r="T17" s="68">
        <v>100.65077522003908</v>
      </c>
      <c r="U17" s="68">
        <v>98.80753336802549</v>
      </c>
      <c r="V17" s="54">
        <f t="shared" si="5"/>
        <v>110.8015376</v>
      </c>
      <c r="W17" s="54">
        <f t="shared" si="3"/>
        <v>21.90071668</v>
      </c>
      <c r="X17" s="68"/>
      <c r="Y17" s="54">
        <f t="shared" si="4"/>
        <v>505.9265376</v>
      </c>
      <c r="AJ17" s="67"/>
      <c r="AK17" s="67"/>
      <c r="AL17" s="67"/>
      <c r="AM17" s="67"/>
      <c r="AN17" s="67"/>
      <c r="AO17" s="67"/>
      <c r="AP17" s="67"/>
      <c r="AQ17" s="67"/>
    </row>
    <row r="18">
      <c r="A18" s="67" t="s">
        <v>65</v>
      </c>
      <c r="B18" s="67">
        <v>2819.8</v>
      </c>
      <c r="C18" s="67">
        <v>2968.1</v>
      </c>
      <c r="D18" s="67">
        <v>2974.4</v>
      </c>
      <c r="E18" s="67">
        <v>3391.2</v>
      </c>
      <c r="F18" s="67">
        <v>3703.6</v>
      </c>
      <c r="G18" s="67">
        <v>3485.3</v>
      </c>
      <c r="H18" s="67">
        <v>3190.2</v>
      </c>
      <c r="I18" s="67">
        <v>3087.4</v>
      </c>
      <c r="J18" s="54">
        <f t="shared" si="1"/>
        <v>3202.5</v>
      </c>
      <c r="K18" s="54">
        <f t="shared" si="2"/>
        <v>81.63730038</v>
      </c>
      <c r="L18" s="25"/>
      <c r="M18" s="25" t="s">
        <v>65</v>
      </c>
      <c r="N18" s="68">
        <v>506.21494489923066</v>
      </c>
      <c r="O18" s="68">
        <v>553.1881646208648</v>
      </c>
      <c r="P18" s="68">
        <v>543.9377559400702</v>
      </c>
      <c r="Q18" s="68">
        <v>851.5192043297345</v>
      </c>
      <c r="R18" s="68">
        <v>923.5960615518661</v>
      </c>
      <c r="S18" s="68">
        <v>871.3343752345326</v>
      </c>
      <c r="T18" s="68">
        <v>792.5837130642445</v>
      </c>
      <c r="U18" s="68">
        <v>800.0356167217479</v>
      </c>
      <c r="V18" s="54">
        <f t="shared" si="5"/>
        <v>720.3391742</v>
      </c>
      <c r="W18" s="54">
        <f t="shared" si="3"/>
        <v>18.36269962</v>
      </c>
      <c r="X18" s="68"/>
      <c r="Y18" s="54">
        <f t="shared" si="4"/>
        <v>3922.839174</v>
      </c>
      <c r="AJ18" s="67"/>
      <c r="AK18" s="67"/>
      <c r="AL18" s="67"/>
      <c r="AM18" s="67"/>
      <c r="AN18" s="67"/>
      <c r="AO18" s="67"/>
      <c r="AP18" s="67"/>
      <c r="AQ18" s="67"/>
    </row>
    <row r="19">
      <c r="A19" s="67" t="s">
        <v>28</v>
      </c>
      <c r="B19" s="67">
        <v>3860.3</v>
      </c>
      <c r="C19" s="67">
        <v>3965.5</v>
      </c>
      <c r="D19" s="67">
        <v>4091.2</v>
      </c>
      <c r="E19" s="67">
        <v>4242.7</v>
      </c>
      <c r="F19" s="67">
        <v>4558.3</v>
      </c>
      <c r="G19" s="67">
        <v>4833.2</v>
      </c>
      <c r="H19" s="67">
        <v>4991.9</v>
      </c>
      <c r="I19" s="67">
        <v>5131.2</v>
      </c>
      <c r="J19" s="54">
        <f t="shared" si="1"/>
        <v>4459.2875</v>
      </c>
      <c r="K19" s="54">
        <f t="shared" si="2"/>
        <v>49.89636697</v>
      </c>
      <c r="L19" s="25"/>
      <c r="M19" s="25" t="s">
        <v>28</v>
      </c>
      <c r="N19" s="68">
        <v>4094.1824941548057</v>
      </c>
      <c r="O19" s="68">
        <v>4204.084356039598</v>
      </c>
      <c r="P19" s="68">
        <v>4358.2275287727325</v>
      </c>
      <c r="Q19" s="68">
        <v>4440.691043491166</v>
      </c>
      <c r="R19" s="68">
        <v>4541.905377817717</v>
      </c>
      <c r="S19" s="68">
        <v>4735.608770395529</v>
      </c>
      <c r="T19" s="68">
        <v>4969.97793509298</v>
      </c>
      <c r="U19" s="68">
        <v>5098.475474011783</v>
      </c>
      <c r="V19" s="54">
        <f t="shared" si="5"/>
        <v>4477.811072</v>
      </c>
      <c r="W19" s="54">
        <f t="shared" si="3"/>
        <v>50.10363303</v>
      </c>
      <c r="X19" s="68"/>
      <c r="Y19" s="54">
        <f t="shared" si="4"/>
        <v>8937.098572</v>
      </c>
      <c r="AJ19" s="67"/>
      <c r="AK19" s="67"/>
      <c r="AL19" s="67"/>
      <c r="AM19" s="67"/>
      <c r="AN19" s="67"/>
      <c r="AO19" s="67"/>
      <c r="AP19" s="67"/>
      <c r="AQ19" s="67"/>
    </row>
    <row r="20">
      <c r="A20" s="67" t="s">
        <v>80</v>
      </c>
      <c r="B20" s="67">
        <v>810.8</v>
      </c>
      <c r="C20" s="67">
        <v>883.0</v>
      </c>
      <c r="D20" s="67">
        <v>900.6</v>
      </c>
      <c r="E20" s="67">
        <v>982.3</v>
      </c>
      <c r="F20" s="67">
        <v>1085.7</v>
      </c>
      <c r="G20" s="67">
        <v>1094.6</v>
      </c>
      <c r="H20" s="67">
        <v>1164.9</v>
      </c>
      <c r="I20" s="67">
        <v>1300.4</v>
      </c>
      <c r="J20" s="54">
        <f t="shared" si="1"/>
        <v>1027.7875</v>
      </c>
      <c r="K20" s="54">
        <f t="shared" si="2"/>
        <v>58.66321148</v>
      </c>
      <c r="L20" s="25"/>
      <c r="M20" s="25" t="s">
        <v>80</v>
      </c>
      <c r="N20" s="68">
        <v>563.436390505797</v>
      </c>
      <c r="O20" s="68">
        <v>632.6284200390103</v>
      </c>
      <c r="P20" s="68">
        <v>667.5368670900291</v>
      </c>
      <c r="Q20" s="68">
        <v>720.9940182506089</v>
      </c>
      <c r="R20" s="68">
        <v>811.4108516976457</v>
      </c>
      <c r="S20" s="68">
        <v>814.9993530327494</v>
      </c>
      <c r="T20" s="68">
        <v>858.5774754922619</v>
      </c>
      <c r="U20" s="68">
        <v>965.8846221668038</v>
      </c>
      <c r="V20" s="54">
        <f t="shared" si="5"/>
        <v>724.2261966</v>
      </c>
      <c r="W20" s="54">
        <f t="shared" si="3"/>
        <v>41.33678852</v>
      </c>
      <c r="X20" s="68"/>
      <c r="Y20" s="54">
        <f t="shared" si="4"/>
        <v>1752.013697</v>
      </c>
      <c r="AJ20" s="67"/>
      <c r="AK20" s="67"/>
      <c r="AL20" s="67"/>
      <c r="AM20" s="67"/>
      <c r="AN20" s="67"/>
      <c r="AO20" s="67"/>
      <c r="AP20" s="67"/>
      <c r="AQ20" s="67"/>
    </row>
  </sheetData>
  <drawing r:id="rId1"/>
</worksheet>
</file>