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modularity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If test coverage is not tested / available, score will be 1</t>
      </text>
    </comment>
    <comment authorId="0" ref="Q1">
      <text>
        <t xml:space="preserve">pylint --disable=all --enable=duplicate-code /path/to/project/</t>
      </text>
    </comment>
  </commentList>
</comments>
</file>

<file path=xl/sharedStrings.xml><?xml version="1.0" encoding="utf-8"?>
<sst xmlns="http://schemas.openxmlformats.org/spreadsheetml/2006/main" count="120" uniqueCount="91">
  <si>
    <t>Project</t>
  </si>
  <si>
    <t>My method (50%)</t>
  </si>
  <si>
    <t>My method (55)</t>
  </si>
  <si>
    <t>My method (57.5)</t>
  </si>
  <si>
    <t>My method (60)</t>
  </si>
  <si>
    <t>My method (65)</t>
  </si>
  <si>
    <t>BCH</t>
  </si>
  <si>
    <t>MI (57.5)</t>
  </si>
  <si>
    <t>Volume</t>
  </si>
  <si>
    <t>My method %</t>
  </si>
  <si>
    <t>Flask</t>
  </si>
  <si>
    <t>Falcon</t>
  </si>
  <si>
    <t>Bottle</t>
  </si>
  <si>
    <t>CherryPy</t>
  </si>
  <si>
    <t>Klein</t>
  </si>
  <si>
    <t>Aiohttp</t>
  </si>
  <si>
    <t>Tornado</t>
  </si>
  <si>
    <t>Webpy</t>
  </si>
  <si>
    <t>DISCARD</t>
  </si>
  <si>
    <t>Pyramid</t>
  </si>
  <si>
    <t>Crankycoin</t>
  </si>
  <si>
    <t>Mmgen</t>
  </si>
  <si>
    <t>Piper</t>
  </si>
  <si>
    <t>Dashman</t>
  </si>
  <si>
    <t>Bcwallet</t>
  </si>
  <si>
    <t>Encompass</t>
  </si>
  <si>
    <t>Django-cc</t>
  </si>
  <si>
    <t>Pywallet</t>
  </si>
  <si>
    <t>DarkWallet</t>
  </si>
  <si>
    <t>Python-trezor</t>
  </si>
  <si>
    <t>name</t>
  </si>
  <si>
    <t>Own Method</t>
  </si>
  <si>
    <t>MI</t>
  </si>
  <si>
    <t>Own == MI</t>
  </si>
  <si>
    <t>Own == BCH</t>
  </si>
  <si>
    <t>MI == BCH</t>
  </si>
  <si>
    <t>Volume Score</t>
  </si>
  <si>
    <t>Unit SIze Score</t>
  </si>
  <si>
    <t>Complexity Score</t>
  </si>
  <si>
    <t>Test Coverage Score</t>
  </si>
  <si>
    <t>Duplication</t>
  </si>
  <si>
    <t>Duplication Score</t>
  </si>
  <si>
    <t>Analysability Score</t>
  </si>
  <si>
    <t>Changeability Score</t>
  </si>
  <si>
    <t>Stability Score</t>
  </si>
  <si>
    <t>Testability Score</t>
  </si>
  <si>
    <t>Reusability Score</t>
  </si>
  <si>
    <t>Modularity Score (MI)</t>
  </si>
  <si>
    <t>Modularity Score (own)</t>
  </si>
  <si>
    <t>Calculation Modularity</t>
  </si>
  <si>
    <t>Maintainability Score</t>
  </si>
  <si>
    <t>OWN METHOD</t>
  </si>
  <si>
    <t>Modular Scores</t>
  </si>
  <si>
    <t>Non-modular Scores</t>
  </si>
  <si>
    <t>flask</t>
  </si>
  <si>
    <t>pyramid</t>
  </si>
  <si>
    <t>tornado</t>
  </si>
  <si>
    <t>mmgen</t>
  </si>
  <si>
    <t>cherrypy</t>
  </si>
  <si>
    <t>aiohttp</t>
  </si>
  <si>
    <t>klein</t>
  </si>
  <si>
    <t>aws-iot-device-sdk-python</t>
  </si>
  <si>
    <t>crankycoin</t>
  </si>
  <si>
    <t>screenly-ose</t>
  </si>
  <si>
    <t>webpy</t>
  </si>
  <si>
    <t>bcwallet</t>
  </si>
  <si>
    <t>falcon</t>
  </si>
  <si>
    <t>pywallet</t>
  </si>
  <si>
    <t>django-cc</t>
  </si>
  <si>
    <t>iotedgedev</t>
  </si>
  <si>
    <t>iot-python</t>
  </si>
  <si>
    <t>python-gpiozero</t>
  </si>
  <si>
    <t>goSecure</t>
  </si>
  <si>
    <t>picamera</t>
  </si>
  <si>
    <t>bottle</t>
  </si>
  <si>
    <t>cola</t>
  </si>
  <si>
    <t>demiurge</t>
  </si>
  <si>
    <t>feedparser</t>
  </si>
  <si>
    <t>grab</t>
  </si>
  <si>
    <t>MechanicalSoup</t>
  </si>
  <si>
    <t>pyspider</t>
  </si>
  <si>
    <t>robobrowser</t>
  </si>
  <si>
    <t>scrapy</t>
  </si>
  <si>
    <t>python-trezor</t>
  </si>
  <si>
    <t>TRUE COUNT</t>
  </si>
  <si>
    <t>SAME COUNT</t>
  </si>
  <si>
    <t>AVERAGES</t>
  </si>
  <si>
    <t>SAME PERC</t>
  </si>
  <si>
    <t>RESULT</t>
  </si>
  <si>
    <t>SLIGHTLY POSITIVE</t>
  </si>
  <si>
    <t>POSITIVE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</si>
</sst>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sz val="10.0"/>
    </font>
    <font>
      <i/>
      <sz val="10.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0" fontId="3" numFmtId="0" xfId="0" applyFont="1"/>
    <xf borderId="0" fillId="0" fontId="2" numFmtId="9" xfId="0" applyAlignment="1" applyFont="1" applyNumberFormat="1">
      <alignment readingOrder="0"/>
    </xf>
    <xf borderId="0" fillId="2" fontId="2" numFmtId="0" xfId="0" applyFont="1"/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Modularity vs. Maintainability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modularity!$Y$2:$Y$32</c:f>
            </c:numRef>
          </c:xVal>
          <c:yVal>
            <c:numRef>
              <c:f>modularity!$AF$38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modularity!$Y$2:$Y$32</c:f>
            </c:numRef>
          </c:xVal>
          <c:yVal>
            <c:numRef>
              <c:f>modularity!$AC$2:$AC$32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01850"/>
        <c:axId val="346958518"/>
      </c:scatterChart>
      <c:valAx>
        <c:axId val="1643401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Modularity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6958518"/>
      </c:valAx>
      <c:valAx>
        <c:axId val="346958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Maintainability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3401850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609600</xdr:colOff>
      <xdr:row>40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hidden="1" min="2" max="3" width="22.14"/>
    <col customWidth="1" min="4" max="4" width="22.14"/>
    <col customWidth="1" hidden="1" min="5" max="6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>
      <c r="A2" s="2" t="s">
        <v>10</v>
      </c>
      <c r="B2" s="2" t="b">
        <f t="shared" ref="B2:B10" si="1">GTE(K2, 50)</f>
        <v>0</v>
      </c>
      <c r="C2" s="3" t="b">
        <f t="shared" ref="C2:C10" si="2">GTE(K2, 55)</f>
        <v>0</v>
      </c>
      <c r="D2" s="3" t="b">
        <f t="shared" ref="D2:D8" si="3">GTE(K2, 57.5)</f>
        <v>0</v>
      </c>
      <c r="E2" s="3" t="b">
        <f t="shared" ref="E2:E8" si="4">GTE(K2, 60)</f>
        <v>0</v>
      </c>
      <c r="F2" s="3" t="b">
        <f t="shared" ref="F2:F8" si="5">GTE(K2, 65)</f>
        <v>0</v>
      </c>
      <c r="G2" s="2" t="b">
        <v>0</v>
      </c>
      <c r="H2" s="2" t="b">
        <v>1</v>
      </c>
      <c r="I2" s="2">
        <v>3764.0</v>
      </c>
      <c r="K2" s="2">
        <v>31.13</v>
      </c>
    </row>
    <row r="3">
      <c r="A3" s="2" t="s">
        <v>11</v>
      </c>
      <c r="B3" s="2" t="b">
        <f t="shared" si="1"/>
        <v>1</v>
      </c>
      <c r="C3" s="3" t="b">
        <f t="shared" si="2"/>
        <v>1</v>
      </c>
      <c r="D3" s="3" t="b">
        <f t="shared" si="3"/>
        <v>1</v>
      </c>
      <c r="E3" s="3" t="b">
        <f t="shared" si="4"/>
        <v>1</v>
      </c>
      <c r="F3" s="3" t="b">
        <f t="shared" si="5"/>
        <v>1</v>
      </c>
      <c r="G3" s="2" t="b">
        <v>1</v>
      </c>
      <c r="H3" s="2" t="b">
        <v>1</v>
      </c>
      <c r="I3" s="2">
        <v>4393.0</v>
      </c>
      <c r="K3" s="2">
        <v>65.31</v>
      </c>
    </row>
    <row r="4">
      <c r="A4" s="2" t="s">
        <v>12</v>
      </c>
      <c r="B4" s="2" t="b">
        <f t="shared" si="1"/>
        <v>1</v>
      </c>
      <c r="C4" s="3" t="b">
        <f t="shared" si="2"/>
        <v>1</v>
      </c>
      <c r="D4" s="3" t="b">
        <f t="shared" si="3"/>
        <v>1</v>
      </c>
      <c r="E4" s="3" t="b">
        <f t="shared" si="4"/>
        <v>1</v>
      </c>
      <c r="F4" s="3" t="b">
        <f t="shared" si="5"/>
        <v>1</v>
      </c>
      <c r="G4" s="2" t="b">
        <v>1</v>
      </c>
      <c r="H4" s="2" t="b">
        <v>1</v>
      </c>
      <c r="I4" s="2">
        <v>3061.0</v>
      </c>
      <c r="K4" s="2">
        <v>80.56</v>
      </c>
    </row>
    <row r="5">
      <c r="A5" s="2" t="s">
        <v>13</v>
      </c>
      <c r="B5" s="2" t="b">
        <f t="shared" si="1"/>
        <v>0</v>
      </c>
      <c r="C5" s="3" t="b">
        <f t="shared" si="2"/>
        <v>0</v>
      </c>
      <c r="D5" s="3" t="b">
        <f t="shared" si="3"/>
        <v>0</v>
      </c>
      <c r="E5" s="3" t="b">
        <f t="shared" si="4"/>
        <v>0</v>
      </c>
      <c r="F5" s="3" t="b">
        <f t="shared" si="5"/>
        <v>0</v>
      </c>
      <c r="G5" s="2" t="b">
        <v>0</v>
      </c>
      <c r="H5" s="2" t="b">
        <v>0</v>
      </c>
      <c r="I5" s="2">
        <v>10830.0</v>
      </c>
      <c r="K5" s="2">
        <v>36.7</v>
      </c>
    </row>
    <row r="6">
      <c r="A6" s="2" t="s">
        <v>14</v>
      </c>
      <c r="B6" s="2" t="b">
        <f t="shared" si="1"/>
        <v>0</v>
      </c>
      <c r="C6" s="3" t="b">
        <f t="shared" si="2"/>
        <v>0</v>
      </c>
      <c r="D6" s="3" t="b">
        <f t="shared" si="3"/>
        <v>0</v>
      </c>
      <c r="E6" s="3" t="b">
        <f t="shared" si="4"/>
        <v>0</v>
      </c>
      <c r="F6" s="3" t="b">
        <f t="shared" si="5"/>
        <v>0</v>
      </c>
      <c r="G6" s="2" t="b">
        <v>0</v>
      </c>
      <c r="H6" s="2" t="b">
        <v>1</v>
      </c>
      <c r="I6" s="2">
        <v>1519.0</v>
      </c>
      <c r="K6" s="2">
        <v>40.36</v>
      </c>
    </row>
    <row r="7">
      <c r="A7" s="2" t="s">
        <v>15</v>
      </c>
      <c r="B7" s="2" t="b">
        <f t="shared" si="1"/>
        <v>0</v>
      </c>
      <c r="C7" s="3" t="b">
        <f t="shared" si="2"/>
        <v>0</v>
      </c>
      <c r="D7" s="3" t="b">
        <f t="shared" si="3"/>
        <v>0</v>
      </c>
      <c r="E7" s="3" t="b">
        <f t="shared" si="4"/>
        <v>0</v>
      </c>
      <c r="F7" s="3" t="b">
        <f t="shared" si="5"/>
        <v>0</v>
      </c>
      <c r="G7" s="2" t="b">
        <v>0</v>
      </c>
      <c r="H7" s="2" t="b">
        <v>0</v>
      </c>
      <c r="I7" s="2">
        <v>11331.0</v>
      </c>
      <c r="K7" s="2">
        <v>38.56</v>
      </c>
    </row>
    <row r="8">
      <c r="A8" s="2" t="s">
        <v>16</v>
      </c>
      <c r="B8" s="2" t="b">
        <f t="shared" si="1"/>
        <v>0</v>
      </c>
      <c r="C8" s="3" t="b">
        <f t="shared" si="2"/>
        <v>0</v>
      </c>
      <c r="D8" s="3" t="b">
        <f t="shared" si="3"/>
        <v>0</v>
      </c>
      <c r="E8" s="3" t="b">
        <f t="shared" si="4"/>
        <v>0</v>
      </c>
      <c r="F8" s="3" t="b">
        <f t="shared" si="5"/>
        <v>0</v>
      </c>
      <c r="G8" s="2" t="b">
        <v>0</v>
      </c>
      <c r="H8" s="2" t="b">
        <v>0</v>
      </c>
      <c r="I8" s="2">
        <v>13780.0</v>
      </c>
      <c r="K8" s="2">
        <v>35.44</v>
      </c>
    </row>
    <row r="9">
      <c r="A9" s="2" t="s">
        <v>17</v>
      </c>
      <c r="B9" s="2" t="b">
        <f t="shared" si="1"/>
        <v>1</v>
      </c>
      <c r="C9" s="3" t="b">
        <f t="shared" si="2"/>
        <v>1</v>
      </c>
      <c r="D9" s="4" t="s">
        <v>18</v>
      </c>
      <c r="E9" s="4" t="s">
        <v>18</v>
      </c>
      <c r="F9" s="4" t="s">
        <v>18</v>
      </c>
      <c r="G9" s="4" t="s">
        <v>18</v>
      </c>
      <c r="H9" s="4" t="s">
        <v>18</v>
      </c>
      <c r="I9" s="2">
        <v>6413.0</v>
      </c>
      <c r="K9" s="2">
        <v>62.82</v>
      </c>
    </row>
    <row r="10">
      <c r="A10" s="2" t="s">
        <v>19</v>
      </c>
      <c r="B10" s="2" t="b">
        <f t="shared" si="1"/>
        <v>0</v>
      </c>
      <c r="C10" s="3" t="b">
        <f t="shared" si="2"/>
        <v>0</v>
      </c>
      <c r="D10" s="3" t="b">
        <f>GTE(K10, 57.5)</f>
        <v>0</v>
      </c>
      <c r="E10" s="3" t="b">
        <f>GTE(K10, 60)</f>
        <v>0</v>
      </c>
      <c r="F10" s="3" t="b">
        <f>GTE(K10, 65)</f>
        <v>0</v>
      </c>
      <c r="G10" s="2" t="b">
        <v>0</v>
      </c>
      <c r="H10" s="2" t="b">
        <v>1</v>
      </c>
      <c r="I10" s="2">
        <v>16516.0</v>
      </c>
      <c r="K10" s="2">
        <v>29.45</v>
      </c>
    </row>
    <row r="11">
      <c r="A11" s="2"/>
      <c r="B11" s="2">
        <f t="shared" ref="B11:G11" si="6">COUNTIF(B2:B10, TRUE)</f>
        <v>3</v>
      </c>
      <c r="C11" s="2">
        <f t="shared" si="6"/>
        <v>3</v>
      </c>
      <c r="D11" s="2">
        <f t="shared" si="6"/>
        <v>2</v>
      </c>
      <c r="E11" s="2">
        <f t="shared" si="6"/>
        <v>2</v>
      </c>
      <c r="F11" s="1">
        <f t="shared" si="6"/>
        <v>2</v>
      </c>
      <c r="G11" s="2">
        <f t="shared" si="6"/>
        <v>2</v>
      </c>
      <c r="H11" s="2">
        <v>5.0</v>
      </c>
      <c r="I11" s="2"/>
    </row>
    <row r="12">
      <c r="A12" s="2"/>
      <c r="B12" s="2"/>
      <c r="C12" s="3"/>
      <c r="D12" s="3"/>
      <c r="E12" s="3"/>
      <c r="F12" s="3"/>
      <c r="G12" s="2"/>
      <c r="H12" s="2"/>
      <c r="I12" s="2"/>
    </row>
    <row r="13">
      <c r="A13" s="2" t="s">
        <v>20</v>
      </c>
      <c r="B13" s="2" t="b">
        <f t="shared" ref="B13:B22" si="7">GTE(K13, 50)</f>
        <v>0</v>
      </c>
      <c r="C13" s="3" t="b">
        <f t="shared" ref="C13:C22" si="8">GTE(K13, 55)</f>
        <v>0</v>
      </c>
      <c r="D13" s="3" t="b">
        <f>GTE(K13, 57.5)</f>
        <v>0</v>
      </c>
      <c r="E13" s="3" t="b">
        <f>GTE(K13, 60)</f>
        <v>0</v>
      </c>
      <c r="F13" s="3" t="b">
        <f>GTE(K13, 65)</f>
        <v>0</v>
      </c>
      <c r="G13" s="2" t="b">
        <v>0</v>
      </c>
      <c r="H13" s="2" t="b">
        <v>0</v>
      </c>
      <c r="I13" s="2">
        <v>1234.0</v>
      </c>
      <c r="K13" s="2">
        <v>44.17</v>
      </c>
    </row>
    <row r="14">
      <c r="A14" s="2" t="s">
        <v>21</v>
      </c>
      <c r="B14" s="2" t="b">
        <f t="shared" si="7"/>
        <v>1</v>
      </c>
      <c r="C14" s="3" t="b">
        <f t="shared" si="8"/>
        <v>1</v>
      </c>
      <c r="D14" s="4" t="s">
        <v>18</v>
      </c>
      <c r="E14" s="4" t="s">
        <v>18</v>
      </c>
      <c r="F14" s="4" t="s">
        <v>18</v>
      </c>
      <c r="G14" s="4" t="s">
        <v>18</v>
      </c>
      <c r="H14" s="4" t="s">
        <v>18</v>
      </c>
      <c r="I14" s="2">
        <v>14672.0</v>
      </c>
      <c r="K14" s="2">
        <v>55.07</v>
      </c>
    </row>
    <row r="15">
      <c r="A15" s="2" t="s">
        <v>22</v>
      </c>
      <c r="B15" s="2" t="b">
        <f t="shared" si="7"/>
        <v>1</v>
      </c>
      <c r="C15" s="3" t="b">
        <f t="shared" si="8"/>
        <v>1</v>
      </c>
      <c r="D15" s="4" t="s">
        <v>18</v>
      </c>
      <c r="E15" s="4" t="s">
        <v>18</v>
      </c>
      <c r="F15" s="4" t="s">
        <v>18</v>
      </c>
      <c r="G15" s="4" t="s">
        <v>18</v>
      </c>
      <c r="H15" s="4" t="s">
        <v>18</v>
      </c>
      <c r="I15" s="2">
        <v>1302.0</v>
      </c>
      <c r="K15" s="2">
        <v>100.0</v>
      </c>
    </row>
    <row r="16">
      <c r="A16" s="2" t="s">
        <v>23</v>
      </c>
      <c r="B16" s="2" t="b">
        <f t="shared" si="7"/>
        <v>0</v>
      </c>
      <c r="C16" s="3" t="b">
        <f t="shared" si="8"/>
        <v>0</v>
      </c>
      <c r="D16" s="3" t="b">
        <f t="shared" ref="D16:D17" si="9">GTE(K16, 57.5)</f>
        <v>0</v>
      </c>
      <c r="E16" s="3" t="b">
        <f t="shared" ref="E16:E17" si="10">GTE(K16, 60)</f>
        <v>0</v>
      </c>
      <c r="F16" s="3" t="b">
        <f t="shared" ref="F16:F17" si="11">GTE(K16, 65)</f>
        <v>0</v>
      </c>
      <c r="G16" s="2" t="b">
        <v>1</v>
      </c>
      <c r="H16" s="2" t="b">
        <v>1</v>
      </c>
      <c r="I16" s="2">
        <v>7440.0</v>
      </c>
      <c r="K16" s="2">
        <v>42.02</v>
      </c>
    </row>
    <row r="17">
      <c r="A17" s="2" t="s">
        <v>24</v>
      </c>
      <c r="B17" s="2" t="b">
        <f t="shared" si="7"/>
        <v>1</v>
      </c>
      <c r="C17" s="3" t="b">
        <f t="shared" si="8"/>
        <v>1</v>
      </c>
      <c r="D17" s="3" t="b">
        <f t="shared" si="9"/>
        <v>1</v>
      </c>
      <c r="E17" s="3" t="b">
        <f t="shared" si="10"/>
        <v>0</v>
      </c>
      <c r="F17" s="3" t="b">
        <f t="shared" si="11"/>
        <v>0</v>
      </c>
      <c r="G17" s="2" t="b">
        <v>1</v>
      </c>
      <c r="H17" s="2" t="b">
        <v>0</v>
      </c>
      <c r="I17" s="2">
        <v>1505.0</v>
      </c>
      <c r="K17" s="2">
        <v>58.28</v>
      </c>
    </row>
    <row r="18">
      <c r="A18" s="2" t="s">
        <v>25</v>
      </c>
      <c r="B18" s="2" t="b">
        <f t="shared" si="7"/>
        <v>1</v>
      </c>
      <c r="C18" s="3" t="b">
        <f t="shared" si="8"/>
        <v>0</v>
      </c>
      <c r="D18" s="4" t="s">
        <v>18</v>
      </c>
      <c r="E18" s="4" t="s">
        <v>18</v>
      </c>
      <c r="F18" s="4" t="s">
        <v>18</v>
      </c>
      <c r="G18" s="4" t="s">
        <v>18</v>
      </c>
      <c r="H18" s="4" t="s">
        <v>18</v>
      </c>
      <c r="I18" s="2">
        <v>19948.0</v>
      </c>
      <c r="K18" s="2">
        <v>54.45</v>
      </c>
    </row>
    <row r="19">
      <c r="A19" s="2" t="s">
        <v>26</v>
      </c>
      <c r="B19" s="2" t="b">
        <f t="shared" si="7"/>
        <v>1</v>
      </c>
      <c r="C19" s="3" t="b">
        <f t="shared" si="8"/>
        <v>1</v>
      </c>
      <c r="D19" s="3" t="b">
        <f t="shared" ref="D19:D22" si="12">GTE(K19, 57.5)</f>
        <v>1</v>
      </c>
      <c r="E19" s="3" t="b">
        <f t="shared" ref="E19:E22" si="13">GTE(K19, 60)</f>
        <v>1</v>
      </c>
      <c r="F19" s="3" t="b">
        <f t="shared" ref="F19:F22" si="14">GTE(K19, 65)</f>
        <v>1</v>
      </c>
      <c r="G19" s="2" t="b">
        <v>1</v>
      </c>
      <c r="H19" s="2" t="b">
        <v>1</v>
      </c>
      <c r="I19" s="2">
        <v>740.0</v>
      </c>
      <c r="K19" s="2">
        <v>66.57</v>
      </c>
    </row>
    <row r="20">
      <c r="A20" s="2" t="s">
        <v>27</v>
      </c>
      <c r="B20" s="2" t="b">
        <f t="shared" si="7"/>
        <v>1</v>
      </c>
      <c r="C20" s="3" t="b">
        <f t="shared" si="8"/>
        <v>1</v>
      </c>
      <c r="D20" s="3" t="b">
        <f t="shared" si="12"/>
        <v>1</v>
      </c>
      <c r="E20" s="3" t="b">
        <f t="shared" si="13"/>
        <v>1</v>
      </c>
      <c r="F20" s="3" t="b">
        <f t="shared" si="14"/>
        <v>0</v>
      </c>
      <c r="G20" s="2" t="b">
        <v>1</v>
      </c>
      <c r="H20" s="2" t="b">
        <v>0</v>
      </c>
      <c r="I20" s="2">
        <v>1526.0</v>
      </c>
      <c r="K20" s="2">
        <v>62.31</v>
      </c>
    </row>
    <row r="21">
      <c r="A21" s="2" t="s">
        <v>28</v>
      </c>
      <c r="B21" s="2" t="b">
        <f t="shared" si="7"/>
        <v>1</v>
      </c>
      <c r="C21" s="3" t="b">
        <f t="shared" si="8"/>
        <v>1</v>
      </c>
      <c r="D21" s="3" t="b">
        <f t="shared" si="12"/>
        <v>1</v>
      </c>
      <c r="E21" s="3" t="b">
        <f t="shared" si="13"/>
        <v>0</v>
      </c>
      <c r="F21" s="3" t="b">
        <f t="shared" si="14"/>
        <v>0</v>
      </c>
      <c r="G21" s="2" t="b">
        <v>0</v>
      </c>
      <c r="H21" s="2" t="b">
        <v>0</v>
      </c>
      <c r="I21" s="2">
        <v>4980.0</v>
      </c>
      <c r="K21" s="2">
        <v>58.68</v>
      </c>
    </row>
    <row r="22">
      <c r="A22" s="2" t="s">
        <v>29</v>
      </c>
      <c r="B22" s="2" t="b">
        <f t="shared" si="7"/>
        <v>1</v>
      </c>
      <c r="C22" s="3" t="b">
        <f t="shared" si="8"/>
        <v>1</v>
      </c>
      <c r="D22" s="3" t="b">
        <f t="shared" si="12"/>
        <v>1</v>
      </c>
      <c r="E22" s="3" t="b">
        <f t="shared" si="13"/>
        <v>1</v>
      </c>
      <c r="F22" s="3" t="b">
        <f t="shared" si="14"/>
        <v>1</v>
      </c>
      <c r="G22" s="2" t="b">
        <v>1</v>
      </c>
      <c r="H22" s="2" t="b">
        <v>0</v>
      </c>
      <c r="I22" s="2">
        <v>3085.0</v>
      </c>
      <c r="K22" s="2">
        <v>92.33</v>
      </c>
    </row>
    <row r="23">
      <c r="B23">
        <f t="shared" ref="B23:G23" si="15">COUNTIF(B13:B22, TRUE)</f>
        <v>8</v>
      </c>
      <c r="C23">
        <f t="shared" si="15"/>
        <v>7</v>
      </c>
      <c r="D23" s="5">
        <f t="shared" si="15"/>
        <v>5</v>
      </c>
      <c r="E23">
        <f t="shared" si="15"/>
        <v>3</v>
      </c>
      <c r="F23">
        <f t="shared" si="15"/>
        <v>2</v>
      </c>
      <c r="G23">
        <f t="shared" si="15"/>
        <v>5</v>
      </c>
      <c r="H23" s="2">
        <v>2.0</v>
      </c>
    </row>
    <row r="25">
      <c r="A25" s="1"/>
    </row>
    <row r="26">
      <c r="A26" s="6"/>
    </row>
    <row r="28">
      <c r="A28" s="2"/>
    </row>
    <row r="29">
      <c r="A29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4.86"/>
    <col customWidth="1" min="12" max="14" width="18.0"/>
    <col customWidth="1" min="15" max="15" width="18.29"/>
    <col customWidth="1" min="16" max="16" width="19.57"/>
    <col customWidth="1" min="17" max="17" width="11.57"/>
    <col customWidth="1" min="18" max="18" width="18.29"/>
    <col customWidth="1" min="20" max="20" width="20.0"/>
    <col customWidth="1" min="21" max="21" width="19.29"/>
    <col customWidth="1" min="23" max="23" width="16.57"/>
    <col customWidth="1" min="24" max="24" width="17.71"/>
    <col customWidth="1" min="25" max="27" width="22.14"/>
    <col customWidth="1" min="28" max="28" width="28.29"/>
    <col customWidth="1" min="29" max="31" width="20.14"/>
    <col customWidth="1" min="32" max="32" width="15.71"/>
    <col customWidth="1" min="33" max="33" width="19.71"/>
    <col customWidth="1" min="35" max="35" width="20.86"/>
    <col customWidth="1" min="36" max="36" width="15.71"/>
    <col customWidth="1" min="37" max="41" width="19.86"/>
  </cols>
  <sheetData>
    <row r="1">
      <c r="A1" s="1" t="s">
        <v>30</v>
      </c>
      <c r="B1" s="1"/>
      <c r="C1" s="1" t="s">
        <v>31</v>
      </c>
      <c r="D1" s="1" t="s">
        <v>32</v>
      </c>
      <c r="E1" s="1" t="s">
        <v>6</v>
      </c>
      <c r="F1" s="5"/>
      <c r="G1" s="5"/>
      <c r="H1" s="1" t="s">
        <v>33</v>
      </c>
      <c r="I1" s="1" t="s">
        <v>34</v>
      </c>
      <c r="J1" s="1" t="s">
        <v>35</v>
      </c>
      <c r="L1" s="1" t="s">
        <v>8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C1" s="1" t="s">
        <v>50</v>
      </c>
      <c r="AD1" s="1"/>
      <c r="AE1" s="7" t="s">
        <v>51</v>
      </c>
      <c r="AF1" s="7" t="s">
        <v>52</v>
      </c>
      <c r="AG1" s="7" t="s">
        <v>53</v>
      </c>
      <c r="AI1" s="7" t="s">
        <v>32</v>
      </c>
      <c r="AJ1" s="7" t="s">
        <v>52</v>
      </c>
      <c r="AK1" s="7" t="s">
        <v>53</v>
      </c>
      <c r="AL1" s="1"/>
      <c r="AM1" s="7" t="s">
        <v>6</v>
      </c>
      <c r="AN1" s="7" t="s">
        <v>52</v>
      </c>
      <c r="AO1" s="7" t="s">
        <v>53</v>
      </c>
    </row>
    <row r="2">
      <c r="A2" s="1" t="s">
        <v>54</v>
      </c>
      <c r="B2" s="2"/>
      <c r="C2" s="2" t="b">
        <v>1</v>
      </c>
      <c r="D2" s="2" t="b">
        <v>0</v>
      </c>
      <c r="E2" s="2" t="b">
        <v>0</v>
      </c>
      <c r="H2" t="b">
        <f t="shared" ref="H2:H32" si="1">IF(C2=D2,True,False)</f>
        <v>0</v>
      </c>
      <c r="I2" s="8" t="b">
        <f t="shared" ref="I2:I32" si="2">IF(C2=E2,True,False)</f>
        <v>0</v>
      </c>
      <c r="J2" t="b">
        <f t="shared" ref="J2:J19" si="3">IF(D2=E2,True,False)</f>
        <v>1</v>
      </c>
      <c r="L2" s="2">
        <v>3764.0</v>
      </c>
      <c r="M2" s="2">
        <v>5.0</v>
      </c>
      <c r="N2" s="2">
        <v>1.0</v>
      </c>
      <c r="O2" s="2">
        <v>5.0</v>
      </c>
      <c r="P2" s="2">
        <v>1.0</v>
      </c>
      <c r="Q2" s="9">
        <v>0.0</v>
      </c>
      <c r="R2" s="2">
        <v>5.0</v>
      </c>
      <c r="T2">
        <f t="shared" ref="T2:T32" si="4">((M2*5)+(R2*3)+(N2*2)+(P2*1)) / 11</f>
        <v>3.909090909</v>
      </c>
      <c r="U2">
        <f t="shared" ref="U2:U32" si="5">((O2*4)+(R2*3)+(AA2*2))/9</f>
        <v>4.180115921</v>
      </c>
      <c r="V2">
        <f t="shared" ref="V2:V32" si="6">P2</f>
        <v>1</v>
      </c>
      <c r="W2">
        <f t="shared" ref="W2:W32" si="7">((O2*4)+(N2*2)+(P2*1))/7</f>
        <v>3.285714286</v>
      </c>
      <c r="X2">
        <f t="shared" ref="X2:X32" si="8">((O2*3)+(M2*1)+(N2*1)+(V2*2))/7</f>
        <v>3.285714286</v>
      </c>
      <c r="Y2" s="2">
        <v>2.97625082606536</v>
      </c>
      <c r="Z2" s="2">
        <v>1.31052164455525</v>
      </c>
      <c r="AA2" s="2">
        <v>1.31052164455525</v>
      </c>
      <c r="AC2">
        <f t="shared" ref="AC2:AC32" si="9">((T2*3)+(U2*3)+(W2*2)+(X2*1)+(AA2*1))/11</f>
        <v>3.221389545</v>
      </c>
      <c r="AE2" s="10"/>
      <c r="AF2" s="10">
        <f>IF(C2=True,AC2)</f>
        <v>3.221389545</v>
      </c>
      <c r="AG2" s="10">
        <f t="shared" ref="AG2:AG32" si="10">IF(C2=False,AC2,0)</f>
        <v>0</v>
      </c>
      <c r="AI2" s="10"/>
      <c r="AJ2" s="10">
        <f t="shared" ref="AJ2:AJ32" si="11">IF(D2=True,AC2,0)</f>
        <v>0</v>
      </c>
      <c r="AK2" s="10">
        <f t="shared" ref="AK2:AK32" si="12">IF(D2=False,AC2,0)</f>
        <v>3.221389545</v>
      </c>
      <c r="AM2" s="10"/>
      <c r="AN2" s="10">
        <f t="shared" ref="AN2:AN32" si="13">IF(E2=True,AC2,0)</f>
        <v>0</v>
      </c>
      <c r="AO2" s="10">
        <f t="shared" ref="AO2:AO32" si="14">IF(F2=False,AC2,0)</f>
        <v>3.221389545</v>
      </c>
    </row>
    <row r="3">
      <c r="A3" s="1" t="s">
        <v>55</v>
      </c>
      <c r="B3" s="2"/>
      <c r="C3" s="2" t="b">
        <v>1</v>
      </c>
      <c r="D3" s="2" t="b">
        <v>0</v>
      </c>
      <c r="E3" s="2" t="b">
        <v>0</v>
      </c>
      <c r="H3" t="b">
        <f t="shared" si="1"/>
        <v>0</v>
      </c>
      <c r="I3" s="8" t="b">
        <f t="shared" si="2"/>
        <v>0</v>
      </c>
      <c r="J3" t="b">
        <f t="shared" si="3"/>
        <v>1</v>
      </c>
      <c r="L3" s="2">
        <v>16516.0</v>
      </c>
      <c r="M3" s="2">
        <v>5.0</v>
      </c>
      <c r="N3" s="2">
        <v>1.0</v>
      </c>
      <c r="O3" s="2">
        <v>4.0</v>
      </c>
      <c r="P3" s="2">
        <v>1.0</v>
      </c>
      <c r="Q3" s="11">
        <v>0.00881</v>
      </c>
      <c r="R3" s="2">
        <v>5.0</v>
      </c>
      <c r="T3">
        <f t="shared" si="4"/>
        <v>3.909090909</v>
      </c>
      <c r="U3">
        <f t="shared" si="5"/>
        <v>3.746844301</v>
      </c>
      <c r="V3">
        <f t="shared" si="6"/>
        <v>1</v>
      </c>
      <c r="W3">
        <f t="shared" si="7"/>
        <v>2.714285714</v>
      </c>
      <c r="X3">
        <f t="shared" si="8"/>
        <v>2.857142857</v>
      </c>
      <c r="Y3" s="2">
        <v>3.25971200356328</v>
      </c>
      <c r="Z3" s="2">
        <v>1.36079935310317</v>
      </c>
      <c r="AA3" s="2">
        <v>1.36079935310317</v>
      </c>
      <c r="AC3">
        <f t="shared" si="9"/>
        <v>2.964938115</v>
      </c>
      <c r="AE3" s="10"/>
      <c r="AF3" s="10">
        <f t="shared" ref="AF3:AF32" si="15">IF(C3=True,AC3,0)</f>
        <v>2.964938115</v>
      </c>
      <c r="AG3" s="10">
        <f t="shared" si="10"/>
        <v>0</v>
      </c>
      <c r="AI3" s="10"/>
      <c r="AJ3" s="10">
        <f t="shared" si="11"/>
        <v>0</v>
      </c>
      <c r="AK3" s="10">
        <f t="shared" si="12"/>
        <v>2.964938115</v>
      </c>
      <c r="AM3" s="10"/>
      <c r="AN3" s="10">
        <f t="shared" si="13"/>
        <v>0</v>
      </c>
      <c r="AO3" s="10">
        <f t="shared" si="14"/>
        <v>2.964938115</v>
      </c>
    </row>
    <row r="4">
      <c r="A4" s="1" t="s">
        <v>56</v>
      </c>
      <c r="B4" s="2"/>
      <c r="C4" s="2" t="b">
        <v>0</v>
      </c>
      <c r="D4" s="2" t="b">
        <v>0</v>
      </c>
      <c r="E4" s="2" t="b">
        <v>0</v>
      </c>
      <c r="H4" t="b">
        <f t="shared" si="1"/>
        <v>1</v>
      </c>
      <c r="I4" s="8" t="b">
        <f t="shared" si="2"/>
        <v>1</v>
      </c>
      <c r="J4" t="b">
        <f t="shared" si="3"/>
        <v>1</v>
      </c>
      <c r="L4" s="2">
        <v>13780.0</v>
      </c>
      <c r="M4" s="2">
        <v>5.0</v>
      </c>
      <c r="N4" s="2">
        <v>1.0</v>
      </c>
      <c r="O4" s="2">
        <v>5.0</v>
      </c>
      <c r="P4" s="2">
        <v>1.0</v>
      </c>
      <c r="Q4" s="11">
        <v>0.00301</v>
      </c>
      <c r="R4" s="2">
        <v>5.0</v>
      </c>
      <c r="T4">
        <f t="shared" si="4"/>
        <v>3.909090909</v>
      </c>
      <c r="U4">
        <f t="shared" si="5"/>
        <v>4.253925558</v>
      </c>
      <c r="V4">
        <f t="shared" si="6"/>
        <v>1</v>
      </c>
      <c r="W4">
        <f t="shared" si="7"/>
        <v>3.285714286</v>
      </c>
      <c r="X4">
        <f t="shared" si="8"/>
        <v>3.285714286</v>
      </c>
      <c r="Y4" s="2">
        <v>2.70839179249302</v>
      </c>
      <c r="Z4" s="2">
        <v>1.64266501088567</v>
      </c>
      <c r="AA4" s="2">
        <v>1.64266501088567</v>
      </c>
      <c r="AC4">
        <f t="shared" si="9"/>
        <v>3.271714297</v>
      </c>
      <c r="AE4" s="10"/>
      <c r="AF4" s="10">
        <f t="shared" si="15"/>
        <v>0</v>
      </c>
      <c r="AG4" s="10">
        <f t="shared" si="10"/>
        <v>3.271714297</v>
      </c>
      <c r="AI4" s="10"/>
      <c r="AJ4" s="10">
        <f t="shared" si="11"/>
        <v>0</v>
      </c>
      <c r="AK4" s="10">
        <f t="shared" si="12"/>
        <v>3.271714297</v>
      </c>
      <c r="AM4" s="10"/>
      <c r="AN4" s="10">
        <f t="shared" si="13"/>
        <v>0</v>
      </c>
      <c r="AO4" s="10">
        <f t="shared" si="14"/>
        <v>3.271714297</v>
      </c>
    </row>
    <row r="5">
      <c r="A5" s="1" t="s">
        <v>57</v>
      </c>
      <c r="B5" s="2"/>
      <c r="C5" s="2" t="b">
        <v>0</v>
      </c>
      <c r="D5" s="2" t="b">
        <v>0</v>
      </c>
      <c r="E5" s="12" t="b">
        <v>0</v>
      </c>
      <c r="H5" t="b">
        <f t="shared" si="1"/>
        <v>1</v>
      </c>
      <c r="I5" s="8" t="b">
        <f t="shared" si="2"/>
        <v>1</v>
      </c>
      <c r="J5" t="b">
        <f t="shared" si="3"/>
        <v>1</v>
      </c>
      <c r="L5" s="13">
        <v>14672.0</v>
      </c>
      <c r="M5" s="14">
        <v>5.0</v>
      </c>
      <c r="N5" s="2">
        <v>1.0</v>
      </c>
      <c r="O5" s="2">
        <v>3.0</v>
      </c>
      <c r="P5" s="2">
        <v>1.0</v>
      </c>
      <c r="Q5" s="11">
        <v>0.00602</v>
      </c>
      <c r="R5" s="2">
        <v>5.0</v>
      </c>
      <c r="T5">
        <f t="shared" si="4"/>
        <v>3.909090909</v>
      </c>
      <c r="U5">
        <f t="shared" si="5"/>
        <v>3.376962341</v>
      </c>
      <c r="V5">
        <f t="shared" si="6"/>
        <v>1</v>
      </c>
      <c r="W5">
        <f t="shared" si="7"/>
        <v>2.142857143</v>
      </c>
      <c r="X5">
        <f t="shared" si="8"/>
        <v>2.428571429</v>
      </c>
      <c r="Y5" s="2">
        <v>2.31265894761039</v>
      </c>
      <c r="Z5" s="2">
        <v>1.69633053530428</v>
      </c>
      <c r="AA5" s="2">
        <v>1.69633053530428</v>
      </c>
      <c r="AC5">
        <f t="shared" si="9"/>
        <v>2.751706909</v>
      </c>
      <c r="AE5" s="10"/>
      <c r="AF5" s="10">
        <f t="shared" si="15"/>
        <v>0</v>
      </c>
      <c r="AG5" s="10">
        <f t="shared" si="10"/>
        <v>2.751706909</v>
      </c>
      <c r="AI5" s="10"/>
      <c r="AJ5" s="10">
        <f t="shared" si="11"/>
        <v>0</v>
      </c>
      <c r="AK5" s="10">
        <f t="shared" si="12"/>
        <v>2.751706909</v>
      </c>
      <c r="AM5" s="10"/>
      <c r="AN5" s="10">
        <f t="shared" si="13"/>
        <v>0</v>
      </c>
      <c r="AO5" s="10">
        <f t="shared" si="14"/>
        <v>2.751706909</v>
      </c>
    </row>
    <row r="6">
      <c r="A6" s="1" t="s">
        <v>58</v>
      </c>
      <c r="B6" s="2"/>
      <c r="C6" s="2" t="b">
        <v>0</v>
      </c>
      <c r="D6" s="2" t="b">
        <v>0</v>
      </c>
      <c r="E6" s="2" t="b">
        <v>0</v>
      </c>
      <c r="H6" t="b">
        <f t="shared" si="1"/>
        <v>1</v>
      </c>
      <c r="I6" s="8" t="b">
        <f t="shared" si="2"/>
        <v>1</v>
      </c>
      <c r="J6" t="b">
        <f t="shared" si="3"/>
        <v>1</v>
      </c>
      <c r="L6" s="2">
        <v>10830.0</v>
      </c>
      <c r="M6" s="2">
        <v>5.0</v>
      </c>
      <c r="N6" s="2">
        <v>1.0</v>
      </c>
      <c r="O6" s="2">
        <v>5.0</v>
      </c>
      <c r="P6" s="2">
        <v>3.0</v>
      </c>
      <c r="Q6" s="11">
        <v>0.01086</v>
      </c>
      <c r="R6" s="2">
        <v>5.0</v>
      </c>
      <c r="T6">
        <f t="shared" si="4"/>
        <v>4.090909091</v>
      </c>
      <c r="U6">
        <f t="shared" si="5"/>
        <v>4.286128926</v>
      </c>
      <c r="V6">
        <f t="shared" si="6"/>
        <v>3</v>
      </c>
      <c r="W6">
        <f t="shared" si="7"/>
        <v>3.571428571</v>
      </c>
      <c r="X6">
        <f t="shared" si="8"/>
        <v>3.857142857</v>
      </c>
      <c r="Y6" s="2">
        <v>2.73979618216593</v>
      </c>
      <c r="Z6" s="2">
        <v>1.78758016836375</v>
      </c>
      <c r="AA6" s="2">
        <v>1.78758016836375</v>
      </c>
      <c r="AC6">
        <f t="shared" si="9"/>
        <v>3.44715402</v>
      </c>
      <c r="AE6" s="10"/>
      <c r="AF6" s="10">
        <f t="shared" si="15"/>
        <v>0</v>
      </c>
      <c r="AG6" s="10">
        <f t="shared" si="10"/>
        <v>3.44715402</v>
      </c>
      <c r="AI6" s="10"/>
      <c r="AJ6" s="10">
        <f t="shared" si="11"/>
        <v>0</v>
      </c>
      <c r="AK6" s="10">
        <f t="shared" si="12"/>
        <v>3.44715402</v>
      </c>
      <c r="AM6" s="10"/>
      <c r="AN6" s="10">
        <f t="shared" si="13"/>
        <v>0</v>
      </c>
      <c r="AO6" s="10">
        <f t="shared" si="14"/>
        <v>3.44715402</v>
      </c>
    </row>
    <row r="7">
      <c r="A7" s="1" t="s">
        <v>59</v>
      </c>
      <c r="B7" s="2"/>
      <c r="C7" s="2" t="b">
        <v>0</v>
      </c>
      <c r="D7" s="2" t="b">
        <v>0</v>
      </c>
      <c r="E7" s="2" t="b">
        <v>0</v>
      </c>
      <c r="H7" t="b">
        <f t="shared" si="1"/>
        <v>1</v>
      </c>
      <c r="I7" s="8" t="b">
        <f t="shared" si="2"/>
        <v>1</v>
      </c>
      <c r="J7" t="b">
        <f t="shared" si="3"/>
        <v>1</v>
      </c>
      <c r="L7" s="2">
        <v>11331.0</v>
      </c>
      <c r="M7" s="2">
        <v>5.0</v>
      </c>
      <c r="N7" s="2">
        <v>1.0</v>
      </c>
      <c r="O7" s="2">
        <v>5.0</v>
      </c>
      <c r="P7" s="2">
        <v>5.0</v>
      </c>
      <c r="Q7" s="9">
        <v>0.0</v>
      </c>
      <c r="R7" s="2">
        <v>5.0</v>
      </c>
      <c r="T7">
        <f t="shared" si="4"/>
        <v>4.272727273</v>
      </c>
      <c r="U7">
        <f t="shared" si="5"/>
        <v>4.306980388</v>
      </c>
      <c r="V7">
        <f t="shared" si="6"/>
        <v>5</v>
      </c>
      <c r="W7">
        <f t="shared" si="7"/>
        <v>3.857142857</v>
      </c>
      <c r="X7">
        <f t="shared" si="8"/>
        <v>4.428571429</v>
      </c>
      <c r="Y7" s="2">
        <v>2.68696841217192</v>
      </c>
      <c r="Z7" s="2">
        <v>1.88141174820096</v>
      </c>
      <c r="AA7" s="2">
        <v>1.88141174820096</v>
      </c>
      <c r="AC7">
        <f t="shared" si="9"/>
        <v>3.614853807</v>
      </c>
      <c r="AE7" s="10"/>
      <c r="AF7" s="10">
        <f t="shared" si="15"/>
        <v>0</v>
      </c>
      <c r="AG7" s="10">
        <f t="shared" si="10"/>
        <v>3.614853807</v>
      </c>
      <c r="AI7" s="10"/>
      <c r="AJ7" s="10">
        <f t="shared" si="11"/>
        <v>0</v>
      </c>
      <c r="AK7" s="10">
        <f t="shared" si="12"/>
        <v>3.614853807</v>
      </c>
      <c r="AM7" s="10"/>
      <c r="AN7" s="10">
        <f t="shared" si="13"/>
        <v>0</v>
      </c>
      <c r="AO7" s="10">
        <f t="shared" si="14"/>
        <v>3.614853807</v>
      </c>
    </row>
    <row r="8">
      <c r="A8" s="1" t="s">
        <v>60</v>
      </c>
      <c r="B8" s="2"/>
      <c r="C8" s="2" t="b">
        <v>1</v>
      </c>
      <c r="D8" s="2" t="b">
        <v>0</v>
      </c>
      <c r="E8" s="2" t="b">
        <v>0</v>
      </c>
      <c r="H8" t="b">
        <f t="shared" si="1"/>
        <v>0</v>
      </c>
      <c r="I8" s="8" t="b">
        <f t="shared" si="2"/>
        <v>0</v>
      </c>
      <c r="J8" t="b">
        <f t="shared" si="3"/>
        <v>1</v>
      </c>
      <c r="L8" s="2">
        <v>1519.0</v>
      </c>
      <c r="M8" s="2">
        <v>5.0</v>
      </c>
      <c r="N8" s="2">
        <v>1.0</v>
      </c>
      <c r="O8" s="2">
        <v>5.0</v>
      </c>
      <c r="P8" s="2">
        <v>5.0</v>
      </c>
      <c r="Q8" s="11">
        <v>0.00681</v>
      </c>
      <c r="R8" s="2">
        <v>5.0</v>
      </c>
      <c r="T8">
        <f t="shared" si="4"/>
        <v>4.272727273</v>
      </c>
      <c r="U8">
        <f t="shared" si="5"/>
        <v>4.318916252</v>
      </c>
      <c r="V8">
        <f t="shared" si="6"/>
        <v>5</v>
      </c>
      <c r="W8">
        <f t="shared" si="7"/>
        <v>3.857142857</v>
      </c>
      <c r="X8">
        <f t="shared" si="8"/>
        <v>4.428571429</v>
      </c>
      <c r="Y8" s="2">
        <v>3.22937022134254</v>
      </c>
      <c r="Z8" s="2">
        <v>1.93512313303979</v>
      </c>
      <c r="AA8" s="2">
        <v>1.93512313303979</v>
      </c>
      <c r="AC8">
        <f t="shared" si="9"/>
        <v>3.622991895</v>
      </c>
      <c r="AE8" s="10"/>
      <c r="AF8" s="10">
        <f t="shared" si="15"/>
        <v>3.622991895</v>
      </c>
      <c r="AG8" s="10">
        <f t="shared" si="10"/>
        <v>0</v>
      </c>
      <c r="AI8" s="10"/>
      <c r="AJ8" s="10">
        <f t="shared" si="11"/>
        <v>0</v>
      </c>
      <c r="AK8" s="10">
        <f t="shared" si="12"/>
        <v>3.622991895</v>
      </c>
      <c r="AM8" s="10"/>
      <c r="AN8" s="10">
        <f t="shared" si="13"/>
        <v>0</v>
      </c>
      <c r="AO8" s="10">
        <f t="shared" si="14"/>
        <v>3.622991895</v>
      </c>
    </row>
    <row r="9">
      <c r="A9" s="1" t="s">
        <v>61</v>
      </c>
      <c r="B9" s="2"/>
      <c r="C9" s="2" t="b">
        <v>0</v>
      </c>
      <c r="D9" s="2" t="b">
        <v>0</v>
      </c>
      <c r="E9" s="2" t="b">
        <v>1</v>
      </c>
      <c r="H9" t="b">
        <f t="shared" si="1"/>
        <v>1</v>
      </c>
      <c r="I9" s="8" t="b">
        <f t="shared" si="2"/>
        <v>0</v>
      </c>
      <c r="J9" t="b">
        <f t="shared" si="3"/>
        <v>0</v>
      </c>
      <c r="L9" s="2">
        <v>4383.0</v>
      </c>
      <c r="M9" s="2">
        <v>5.0</v>
      </c>
      <c r="N9" s="2">
        <v>1.0</v>
      </c>
      <c r="O9" s="2">
        <v>5.0</v>
      </c>
      <c r="P9" s="2">
        <v>1.0</v>
      </c>
      <c r="Q9" s="11">
        <v>0.00655</v>
      </c>
      <c r="R9" s="2">
        <v>5.0</v>
      </c>
      <c r="T9">
        <f t="shared" si="4"/>
        <v>3.909090909</v>
      </c>
      <c r="U9">
        <f t="shared" si="5"/>
        <v>4.32311622</v>
      </c>
      <c r="V9">
        <f t="shared" si="6"/>
        <v>1</v>
      </c>
      <c r="W9">
        <f t="shared" si="7"/>
        <v>3.285714286</v>
      </c>
      <c r="X9">
        <f t="shared" si="8"/>
        <v>3.285714286</v>
      </c>
      <c r="Y9" s="2">
        <v>2.37704483666802</v>
      </c>
      <c r="Z9" s="2">
        <v>1.95402298850574</v>
      </c>
      <c r="AA9" s="2">
        <v>1.95402298850574</v>
      </c>
      <c r="AC9">
        <f t="shared" si="9"/>
        <v>3.318889748</v>
      </c>
      <c r="AE9" s="10"/>
      <c r="AF9" s="10">
        <f t="shared" si="15"/>
        <v>0</v>
      </c>
      <c r="AG9" s="10">
        <f t="shared" si="10"/>
        <v>3.318889748</v>
      </c>
      <c r="AI9" s="10"/>
      <c r="AJ9" s="10">
        <f t="shared" si="11"/>
        <v>0</v>
      </c>
      <c r="AK9" s="10">
        <f t="shared" si="12"/>
        <v>3.318889748</v>
      </c>
      <c r="AM9" s="10"/>
      <c r="AN9" s="10">
        <f t="shared" si="13"/>
        <v>3.318889748</v>
      </c>
      <c r="AO9" s="10">
        <f t="shared" si="14"/>
        <v>3.318889748</v>
      </c>
    </row>
    <row r="10">
      <c r="A10" s="1" t="s">
        <v>62</v>
      </c>
      <c r="B10" s="2"/>
      <c r="C10" s="2" t="b">
        <v>0</v>
      </c>
      <c r="D10" s="2" t="b">
        <v>0</v>
      </c>
      <c r="E10" s="2" t="b">
        <v>0</v>
      </c>
      <c r="H10" t="b">
        <f t="shared" si="1"/>
        <v>1</v>
      </c>
      <c r="I10" s="8" t="b">
        <f t="shared" si="2"/>
        <v>1</v>
      </c>
      <c r="J10" t="b">
        <f t="shared" si="3"/>
        <v>1</v>
      </c>
      <c r="L10" s="13">
        <v>1234.0</v>
      </c>
      <c r="M10" s="14">
        <v>5.0</v>
      </c>
      <c r="N10" s="2">
        <v>1.0</v>
      </c>
      <c r="O10" s="2">
        <v>5.0</v>
      </c>
      <c r="P10" s="2">
        <v>1.0</v>
      </c>
      <c r="Q10" s="11">
        <v>0.016</v>
      </c>
      <c r="R10" s="2">
        <v>5.0</v>
      </c>
      <c r="T10">
        <f t="shared" si="4"/>
        <v>3.909090909</v>
      </c>
      <c r="U10">
        <f t="shared" si="5"/>
        <v>4.323232323</v>
      </c>
      <c r="V10">
        <f t="shared" si="6"/>
        <v>1</v>
      </c>
      <c r="W10">
        <f t="shared" si="7"/>
        <v>3.285714286</v>
      </c>
      <c r="X10">
        <f t="shared" si="8"/>
        <v>3.285714286</v>
      </c>
      <c r="Y10" s="2">
        <v>2.45529380820748</v>
      </c>
      <c r="Z10" s="2">
        <v>1.95454545454545</v>
      </c>
      <c r="AA10" s="2">
        <v>1.95454545454545</v>
      </c>
      <c r="AC10">
        <f t="shared" si="9"/>
        <v>3.31896891</v>
      </c>
      <c r="AE10" s="10"/>
      <c r="AF10" s="10">
        <f t="shared" si="15"/>
        <v>0</v>
      </c>
      <c r="AG10" s="10">
        <f t="shared" si="10"/>
        <v>3.31896891</v>
      </c>
      <c r="AI10" s="10"/>
      <c r="AJ10" s="10">
        <f t="shared" si="11"/>
        <v>0</v>
      </c>
      <c r="AK10" s="10">
        <f t="shared" si="12"/>
        <v>3.31896891</v>
      </c>
      <c r="AM10" s="10"/>
      <c r="AN10" s="10">
        <f t="shared" si="13"/>
        <v>0</v>
      </c>
      <c r="AO10" s="10">
        <f t="shared" si="14"/>
        <v>3.31896891</v>
      </c>
    </row>
    <row r="11">
      <c r="A11" s="1" t="s">
        <v>63</v>
      </c>
      <c r="B11" s="2"/>
      <c r="C11" s="2" t="b">
        <v>0</v>
      </c>
      <c r="D11" s="2" t="b">
        <v>0</v>
      </c>
      <c r="E11" s="2" t="b">
        <v>1</v>
      </c>
      <c r="H11" t="b">
        <f t="shared" si="1"/>
        <v>1</v>
      </c>
      <c r="I11" s="8" t="b">
        <f t="shared" si="2"/>
        <v>0</v>
      </c>
      <c r="J11" t="b">
        <f t="shared" si="3"/>
        <v>0</v>
      </c>
      <c r="L11" s="2">
        <v>1722.0</v>
      </c>
      <c r="M11" s="2">
        <v>5.0</v>
      </c>
      <c r="N11" s="2">
        <v>1.0</v>
      </c>
      <c r="O11" s="2">
        <v>5.0</v>
      </c>
      <c r="P11" s="2">
        <v>1.0</v>
      </c>
      <c r="Q11" s="9">
        <v>0.0</v>
      </c>
      <c r="R11" s="2">
        <v>5.0</v>
      </c>
      <c r="T11">
        <f t="shared" si="4"/>
        <v>3.909090909</v>
      </c>
      <c r="U11">
        <f t="shared" si="5"/>
        <v>4.448245207</v>
      </c>
      <c r="V11">
        <f t="shared" si="6"/>
        <v>1</v>
      </c>
      <c r="W11">
        <f t="shared" si="7"/>
        <v>3.285714286</v>
      </c>
      <c r="X11">
        <f t="shared" si="8"/>
        <v>3.285714286</v>
      </c>
      <c r="Y11" s="2">
        <v>2.81796336178015</v>
      </c>
      <c r="Z11" s="2">
        <v>2.517103432282</v>
      </c>
      <c r="AA11" s="2">
        <v>2.517103432282</v>
      </c>
      <c r="AC11">
        <f t="shared" si="9"/>
        <v>3.404204967</v>
      </c>
      <c r="AE11" s="10"/>
      <c r="AF11" s="10">
        <f t="shared" si="15"/>
        <v>0</v>
      </c>
      <c r="AG11" s="10">
        <f t="shared" si="10"/>
        <v>3.404204967</v>
      </c>
      <c r="AI11" s="10"/>
      <c r="AJ11" s="10">
        <f t="shared" si="11"/>
        <v>0</v>
      </c>
      <c r="AK11" s="10">
        <f t="shared" si="12"/>
        <v>3.404204967</v>
      </c>
      <c r="AM11" s="10"/>
      <c r="AN11" s="10">
        <f t="shared" si="13"/>
        <v>3.404204967</v>
      </c>
      <c r="AO11" s="10">
        <f t="shared" si="14"/>
        <v>3.404204967</v>
      </c>
    </row>
    <row r="12">
      <c r="A12" s="1" t="s">
        <v>64</v>
      </c>
      <c r="B12" s="2"/>
      <c r="C12" s="2" t="b">
        <v>0</v>
      </c>
      <c r="D12" s="2" t="b">
        <v>0</v>
      </c>
      <c r="E12" s="12" t="b">
        <v>0</v>
      </c>
      <c r="H12" t="b">
        <f t="shared" si="1"/>
        <v>1</v>
      </c>
      <c r="I12" s="8" t="b">
        <f t="shared" si="2"/>
        <v>1</v>
      </c>
      <c r="J12" t="b">
        <f t="shared" si="3"/>
        <v>1</v>
      </c>
      <c r="L12" s="2">
        <v>6413.0</v>
      </c>
      <c r="M12" s="2">
        <v>5.0</v>
      </c>
      <c r="N12" s="2">
        <v>1.0</v>
      </c>
      <c r="O12" s="2">
        <v>5.0</v>
      </c>
      <c r="P12" s="2">
        <v>1.0</v>
      </c>
      <c r="Q12" s="11">
        <v>0.00271</v>
      </c>
      <c r="R12" s="2">
        <v>5.0</v>
      </c>
      <c r="T12">
        <f t="shared" si="4"/>
        <v>3.909090909</v>
      </c>
      <c r="U12">
        <f t="shared" si="5"/>
        <v>4.449196581</v>
      </c>
      <c r="V12">
        <f t="shared" si="6"/>
        <v>1</v>
      </c>
      <c r="W12">
        <f t="shared" si="7"/>
        <v>3.285714286</v>
      </c>
      <c r="X12">
        <f t="shared" si="8"/>
        <v>3.285714286</v>
      </c>
      <c r="Y12" s="2">
        <v>2.71120838570249</v>
      </c>
      <c r="Z12" s="2">
        <v>2.52138461377591</v>
      </c>
      <c r="AA12" s="2">
        <v>2.52138461377591</v>
      </c>
      <c r="AC12">
        <f t="shared" si="9"/>
        <v>3.404853631</v>
      </c>
      <c r="AE12" s="10"/>
      <c r="AF12" s="10">
        <f t="shared" si="15"/>
        <v>0</v>
      </c>
      <c r="AG12" s="10">
        <f t="shared" si="10"/>
        <v>3.404853631</v>
      </c>
      <c r="AI12" s="10"/>
      <c r="AJ12" s="10">
        <f t="shared" si="11"/>
        <v>0</v>
      </c>
      <c r="AK12" s="10">
        <f t="shared" si="12"/>
        <v>3.404853631</v>
      </c>
      <c r="AM12" s="10"/>
      <c r="AN12" s="10">
        <f t="shared" si="13"/>
        <v>0</v>
      </c>
      <c r="AO12" s="10">
        <f t="shared" si="14"/>
        <v>3.404853631</v>
      </c>
    </row>
    <row r="13">
      <c r="A13" s="1" t="s">
        <v>28</v>
      </c>
      <c r="B13" s="2"/>
      <c r="C13" s="2" t="b">
        <v>0</v>
      </c>
      <c r="D13" s="2" t="b">
        <v>0</v>
      </c>
      <c r="E13" s="2" t="b">
        <v>0</v>
      </c>
      <c r="H13" t="b">
        <f t="shared" si="1"/>
        <v>1</v>
      </c>
      <c r="I13" s="8" t="b">
        <f t="shared" si="2"/>
        <v>1</v>
      </c>
      <c r="J13" t="b">
        <f t="shared" si="3"/>
        <v>1</v>
      </c>
      <c r="L13" s="13">
        <v>4980.0</v>
      </c>
      <c r="M13" s="14">
        <v>5.0</v>
      </c>
      <c r="N13" s="2">
        <v>1.0</v>
      </c>
      <c r="O13" s="2">
        <v>5.0</v>
      </c>
      <c r="P13" s="2">
        <v>1.0</v>
      </c>
      <c r="Q13" s="9">
        <v>0.0</v>
      </c>
      <c r="R13" s="2">
        <v>5.0</v>
      </c>
      <c r="T13">
        <f t="shared" si="4"/>
        <v>3.909090909</v>
      </c>
      <c r="U13">
        <f t="shared" si="5"/>
        <v>4.466453633</v>
      </c>
      <c r="V13">
        <f t="shared" si="6"/>
        <v>1</v>
      </c>
      <c r="W13">
        <f t="shared" si="7"/>
        <v>3.285714286</v>
      </c>
      <c r="X13">
        <f t="shared" si="8"/>
        <v>3.285714286</v>
      </c>
      <c r="Y13" s="2">
        <v>2.73210457652642</v>
      </c>
      <c r="Z13" s="2">
        <v>2.59904134904134</v>
      </c>
      <c r="AA13" s="2">
        <v>2.59904134904134</v>
      </c>
      <c r="AC13">
        <f t="shared" si="9"/>
        <v>3.416619803</v>
      </c>
      <c r="AE13" s="10"/>
      <c r="AF13" s="10">
        <f t="shared" si="15"/>
        <v>0</v>
      </c>
      <c r="AG13" s="10">
        <f t="shared" si="10"/>
        <v>3.416619803</v>
      </c>
      <c r="AI13" s="10"/>
      <c r="AJ13" s="10">
        <f t="shared" si="11"/>
        <v>0</v>
      </c>
      <c r="AK13" s="10">
        <f t="shared" si="12"/>
        <v>3.416619803</v>
      </c>
      <c r="AM13" s="10"/>
      <c r="AN13" s="10">
        <f t="shared" si="13"/>
        <v>0</v>
      </c>
      <c r="AO13" s="10">
        <f t="shared" si="14"/>
        <v>3.416619803</v>
      </c>
    </row>
    <row r="14">
      <c r="A14" s="1" t="s">
        <v>65</v>
      </c>
      <c r="B14" s="2"/>
      <c r="C14" s="2" t="b">
        <v>0</v>
      </c>
      <c r="D14" s="2" t="b">
        <v>1</v>
      </c>
      <c r="E14" s="2" t="b">
        <v>1</v>
      </c>
      <c r="H14" t="b">
        <f t="shared" si="1"/>
        <v>0</v>
      </c>
      <c r="I14" s="8" t="b">
        <f t="shared" si="2"/>
        <v>0</v>
      </c>
      <c r="J14" t="b">
        <f t="shared" si="3"/>
        <v>1</v>
      </c>
      <c r="L14" s="13">
        <v>1505.0</v>
      </c>
      <c r="M14" s="14">
        <v>5.0</v>
      </c>
      <c r="N14" s="2">
        <v>1.0</v>
      </c>
      <c r="O14" s="2">
        <v>5.0</v>
      </c>
      <c r="P14" s="2">
        <v>1.0</v>
      </c>
      <c r="Q14" s="9">
        <v>0.0</v>
      </c>
      <c r="R14" s="2">
        <v>5.0</v>
      </c>
      <c r="T14">
        <f t="shared" si="4"/>
        <v>3.909090909</v>
      </c>
      <c r="U14">
        <f t="shared" si="5"/>
        <v>4.536497567</v>
      </c>
      <c r="V14">
        <f t="shared" si="6"/>
        <v>1</v>
      </c>
      <c r="W14">
        <f t="shared" si="7"/>
        <v>3.285714286</v>
      </c>
      <c r="X14">
        <f t="shared" si="8"/>
        <v>3.285714286</v>
      </c>
      <c r="Y14" s="2">
        <v>2.54050882791989</v>
      </c>
      <c r="Z14" s="2">
        <v>2.91423905367231</v>
      </c>
      <c r="AA14" s="2">
        <v>2.91423905367231</v>
      </c>
      <c r="AC14">
        <f t="shared" si="9"/>
        <v>3.464377031</v>
      </c>
      <c r="AE14" s="10"/>
      <c r="AF14" s="10">
        <f t="shared" si="15"/>
        <v>0</v>
      </c>
      <c r="AG14" s="10">
        <f t="shared" si="10"/>
        <v>3.464377031</v>
      </c>
      <c r="AI14" s="10"/>
      <c r="AJ14" s="10">
        <f t="shared" si="11"/>
        <v>3.464377031</v>
      </c>
      <c r="AK14" s="10">
        <f t="shared" si="12"/>
        <v>0</v>
      </c>
      <c r="AM14" s="10"/>
      <c r="AN14" s="10">
        <f t="shared" si="13"/>
        <v>3.464377031</v>
      </c>
      <c r="AO14" s="10">
        <f t="shared" si="14"/>
        <v>3.464377031</v>
      </c>
    </row>
    <row r="15">
      <c r="A15" s="1" t="s">
        <v>66</v>
      </c>
      <c r="B15" s="2"/>
      <c r="C15" s="2" t="b">
        <v>1</v>
      </c>
      <c r="D15" s="2" t="b">
        <v>1</v>
      </c>
      <c r="E15" s="2" t="b">
        <v>1</v>
      </c>
      <c r="H15" t="b">
        <f t="shared" si="1"/>
        <v>1</v>
      </c>
      <c r="I15" s="8" t="b">
        <f t="shared" si="2"/>
        <v>1</v>
      </c>
      <c r="J15" t="b">
        <f t="shared" si="3"/>
        <v>1</v>
      </c>
      <c r="L15" s="2">
        <v>4393.0</v>
      </c>
      <c r="M15" s="2">
        <v>5.0</v>
      </c>
      <c r="N15" s="2">
        <v>1.0</v>
      </c>
      <c r="O15" s="2">
        <v>5.0</v>
      </c>
      <c r="P15" s="2">
        <v>5.0</v>
      </c>
      <c r="Q15" s="11">
        <v>0.00307</v>
      </c>
      <c r="R15" s="2">
        <v>5.0</v>
      </c>
      <c r="T15">
        <f t="shared" si="4"/>
        <v>4.272727273</v>
      </c>
      <c r="U15">
        <f t="shared" si="5"/>
        <v>4.546830163</v>
      </c>
      <c r="V15">
        <f t="shared" si="6"/>
        <v>5</v>
      </c>
      <c r="W15">
        <f t="shared" si="7"/>
        <v>3.857142857</v>
      </c>
      <c r="X15">
        <f t="shared" si="8"/>
        <v>4.428571429</v>
      </c>
      <c r="Y15" s="2">
        <v>2.96386251496835</v>
      </c>
      <c r="Z15" s="2">
        <v>2.96073573573573</v>
      </c>
      <c r="AA15" s="2">
        <v>2.96073573573573</v>
      </c>
      <c r="AC15">
        <f t="shared" si="9"/>
        <v>3.778387744</v>
      </c>
      <c r="AE15" s="10"/>
      <c r="AF15" s="10">
        <f t="shared" si="15"/>
        <v>3.778387744</v>
      </c>
      <c r="AG15" s="10">
        <f t="shared" si="10"/>
        <v>0</v>
      </c>
      <c r="AI15" s="10"/>
      <c r="AJ15" s="10">
        <f t="shared" si="11"/>
        <v>3.778387744</v>
      </c>
      <c r="AK15" s="10">
        <f t="shared" si="12"/>
        <v>0</v>
      </c>
      <c r="AM15" s="10"/>
      <c r="AN15" s="10">
        <f t="shared" si="13"/>
        <v>3.778387744</v>
      </c>
      <c r="AO15" s="10">
        <f t="shared" si="14"/>
        <v>3.778387744</v>
      </c>
    </row>
    <row r="16">
      <c r="A16" s="1" t="s">
        <v>67</v>
      </c>
      <c r="B16" s="2"/>
      <c r="C16" s="2" t="b">
        <v>0</v>
      </c>
      <c r="D16" s="2" t="b">
        <v>1</v>
      </c>
      <c r="E16" s="2" t="b">
        <v>1</v>
      </c>
      <c r="H16" t="b">
        <f t="shared" si="1"/>
        <v>0</v>
      </c>
      <c r="I16" s="8" t="b">
        <f t="shared" si="2"/>
        <v>0</v>
      </c>
      <c r="J16" t="b">
        <f t="shared" si="3"/>
        <v>1</v>
      </c>
      <c r="L16" s="13">
        <v>1526.0</v>
      </c>
      <c r="M16" s="14">
        <v>5.0</v>
      </c>
      <c r="N16" s="2">
        <v>1.0</v>
      </c>
      <c r="O16" s="2">
        <v>5.0</v>
      </c>
      <c r="P16" s="2">
        <v>1.0</v>
      </c>
      <c r="Q16" s="11">
        <v>0.00313</v>
      </c>
      <c r="R16" s="2">
        <v>5.0</v>
      </c>
      <c r="T16">
        <f t="shared" si="4"/>
        <v>3.909090909</v>
      </c>
      <c r="U16">
        <f t="shared" si="5"/>
        <v>4.581181092</v>
      </c>
      <c r="V16">
        <f t="shared" si="6"/>
        <v>1</v>
      </c>
      <c r="W16">
        <f t="shared" si="7"/>
        <v>3.285714286</v>
      </c>
      <c r="X16">
        <f t="shared" si="8"/>
        <v>3.285714286</v>
      </c>
      <c r="Y16" s="2">
        <v>2.85749051503901</v>
      </c>
      <c r="Z16" s="2">
        <v>3.11531491384432</v>
      </c>
      <c r="AA16" s="2">
        <v>3.11531491384432</v>
      </c>
      <c r="AC16">
        <f t="shared" si="9"/>
        <v>3.49484307</v>
      </c>
      <c r="AE16" s="10"/>
      <c r="AF16" s="10">
        <f t="shared" si="15"/>
        <v>0</v>
      </c>
      <c r="AG16" s="10">
        <f t="shared" si="10"/>
        <v>3.49484307</v>
      </c>
      <c r="AI16" s="10"/>
      <c r="AJ16" s="10">
        <f t="shared" si="11"/>
        <v>3.49484307</v>
      </c>
      <c r="AK16" s="10">
        <f t="shared" si="12"/>
        <v>0</v>
      </c>
      <c r="AM16" s="10"/>
      <c r="AN16" s="10">
        <f t="shared" si="13"/>
        <v>3.49484307</v>
      </c>
      <c r="AO16" s="10">
        <f t="shared" si="14"/>
        <v>3.49484307</v>
      </c>
    </row>
    <row r="17">
      <c r="A17" s="1" t="s">
        <v>68</v>
      </c>
      <c r="B17" s="2"/>
      <c r="C17" s="2" t="b">
        <v>1</v>
      </c>
      <c r="D17" s="2" t="b">
        <v>1</v>
      </c>
      <c r="E17" s="2" t="b">
        <v>1</v>
      </c>
      <c r="H17" t="b">
        <f t="shared" si="1"/>
        <v>1</v>
      </c>
      <c r="I17" s="8" t="b">
        <f t="shared" si="2"/>
        <v>1</v>
      </c>
      <c r="J17" t="b">
        <f t="shared" si="3"/>
        <v>1</v>
      </c>
      <c r="L17" s="13">
        <v>740.0</v>
      </c>
      <c r="M17" s="14">
        <v>5.0</v>
      </c>
      <c r="N17" s="2">
        <v>3.0</v>
      </c>
      <c r="O17" s="2">
        <v>5.0</v>
      </c>
      <c r="P17" s="2">
        <v>1.0</v>
      </c>
      <c r="Q17" s="9">
        <v>0.0</v>
      </c>
      <c r="R17" s="2">
        <v>5.0</v>
      </c>
      <c r="T17">
        <f t="shared" si="4"/>
        <v>4.272727273</v>
      </c>
      <c r="U17">
        <f t="shared" si="5"/>
        <v>4.613675214</v>
      </c>
      <c r="V17">
        <f t="shared" si="6"/>
        <v>1</v>
      </c>
      <c r="W17">
        <f t="shared" si="7"/>
        <v>3.857142857</v>
      </c>
      <c r="X17">
        <f t="shared" si="8"/>
        <v>3.571428571</v>
      </c>
      <c r="Y17" s="2">
        <v>3.03183092028822</v>
      </c>
      <c r="Z17" s="2">
        <v>3.26153846153846</v>
      </c>
      <c r="AA17" s="2">
        <v>3.26153846153846</v>
      </c>
      <c r="AC17">
        <f t="shared" si="9"/>
        <v>3.746041837</v>
      </c>
      <c r="AE17" s="10"/>
      <c r="AF17" s="10">
        <f t="shared" si="15"/>
        <v>3.746041837</v>
      </c>
      <c r="AG17" s="10">
        <f t="shared" si="10"/>
        <v>0</v>
      </c>
      <c r="AI17" s="10"/>
      <c r="AJ17" s="10">
        <f t="shared" si="11"/>
        <v>3.746041837</v>
      </c>
      <c r="AK17" s="10">
        <f t="shared" si="12"/>
        <v>0</v>
      </c>
      <c r="AM17" s="10"/>
      <c r="AN17" s="10">
        <f t="shared" si="13"/>
        <v>3.746041837</v>
      </c>
      <c r="AO17" s="10">
        <f t="shared" si="14"/>
        <v>3.746041837</v>
      </c>
    </row>
    <row r="18">
      <c r="A18" s="1" t="s">
        <v>69</v>
      </c>
      <c r="B18" s="2"/>
      <c r="C18" s="2" t="b">
        <v>0</v>
      </c>
      <c r="D18" s="2" t="b">
        <v>1</v>
      </c>
      <c r="E18" s="2" t="b">
        <v>0</v>
      </c>
      <c r="H18" t="b">
        <f t="shared" si="1"/>
        <v>0</v>
      </c>
      <c r="I18" s="8" t="b">
        <f t="shared" si="2"/>
        <v>1</v>
      </c>
      <c r="J18" t="b">
        <f t="shared" si="3"/>
        <v>0</v>
      </c>
      <c r="L18" s="2">
        <v>1714.0</v>
      </c>
      <c r="M18" s="2">
        <v>5.0</v>
      </c>
      <c r="N18" s="2">
        <v>1.0</v>
      </c>
      <c r="O18" s="2">
        <v>5.0</v>
      </c>
      <c r="P18" s="2">
        <v>1.0</v>
      </c>
      <c r="Q18" s="11">
        <v>0.00246</v>
      </c>
      <c r="R18" s="2">
        <v>5.0</v>
      </c>
      <c r="T18">
        <f t="shared" si="4"/>
        <v>3.909090909</v>
      </c>
      <c r="U18">
        <f t="shared" si="5"/>
        <v>4.620641704</v>
      </c>
      <c r="V18">
        <f t="shared" si="6"/>
        <v>1</v>
      </c>
      <c r="W18">
        <f t="shared" si="7"/>
        <v>3.285714286</v>
      </c>
      <c r="X18">
        <f t="shared" si="8"/>
        <v>3.285714286</v>
      </c>
      <c r="Y18" s="2">
        <v>3.29288766788766</v>
      </c>
      <c r="Z18" s="2">
        <v>3.29288766788766</v>
      </c>
      <c r="AA18" s="2">
        <v>3.29288766788766</v>
      </c>
      <c r="AC18">
        <f t="shared" si="9"/>
        <v>3.521748033</v>
      </c>
      <c r="AE18" s="10"/>
      <c r="AF18" s="10">
        <f t="shared" si="15"/>
        <v>0</v>
      </c>
      <c r="AG18" s="10">
        <f t="shared" si="10"/>
        <v>3.521748033</v>
      </c>
      <c r="AI18" s="10"/>
      <c r="AJ18" s="10">
        <f t="shared" si="11"/>
        <v>3.521748033</v>
      </c>
      <c r="AK18" s="10">
        <f t="shared" si="12"/>
        <v>0</v>
      </c>
      <c r="AM18" s="10"/>
      <c r="AN18" s="10">
        <f t="shared" si="13"/>
        <v>0</v>
      </c>
      <c r="AO18" s="10">
        <f t="shared" si="14"/>
        <v>3.521748033</v>
      </c>
    </row>
    <row r="19">
      <c r="A19" s="1" t="s">
        <v>70</v>
      </c>
      <c r="B19" s="2"/>
      <c r="C19" s="2" t="b">
        <v>1</v>
      </c>
      <c r="D19" s="2" t="b">
        <v>1</v>
      </c>
      <c r="E19" s="2" t="b">
        <v>0</v>
      </c>
      <c r="H19" t="b">
        <f t="shared" si="1"/>
        <v>1</v>
      </c>
      <c r="I19" s="8" t="b">
        <f t="shared" si="2"/>
        <v>0</v>
      </c>
      <c r="J19" t="b">
        <f t="shared" si="3"/>
        <v>0</v>
      </c>
      <c r="L19" s="2">
        <v>7554.0</v>
      </c>
      <c r="M19" s="2">
        <v>5.0</v>
      </c>
      <c r="N19" s="2">
        <v>1.0</v>
      </c>
      <c r="O19" s="2">
        <v>4.0</v>
      </c>
      <c r="P19" s="2">
        <v>1.0</v>
      </c>
      <c r="Q19" s="11">
        <v>0.08676</v>
      </c>
      <c r="R19" s="2">
        <v>3.0</v>
      </c>
      <c r="T19">
        <f t="shared" si="4"/>
        <v>3.363636364</v>
      </c>
      <c r="U19">
        <f t="shared" si="5"/>
        <v>3.52483165</v>
      </c>
      <c r="V19">
        <f t="shared" si="6"/>
        <v>1</v>
      </c>
      <c r="W19">
        <f t="shared" si="7"/>
        <v>2.714285714</v>
      </c>
      <c r="X19">
        <f t="shared" si="8"/>
        <v>2.857142857</v>
      </c>
      <c r="Y19" s="2">
        <v>2.6480395902035</v>
      </c>
      <c r="Z19" s="2">
        <v>3.36174242424242</v>
      </c>
      <c r="AA19" s="2">
        <v>3.36174242424242</v>
      </c>
      <c r="AC19">
        <f t="shared" si="9"/>
        <v>2.937532795</v>
      </c>
      <c r="AE19" s="10"/>
      <c r="AF19" s="10">
        <f t="shared" si="15"/>
        <v>2.937532795</v>
      </c>
      <c r="AG19" s="10">
        <f t="shared" si="10"/>
        <v>0</v>
      </c>
      <c r="AI19" s="10"/>
      <c r="AJ19" s="10">
        <f t="shared" si="11"/>
        <v>2.937532795</v>
      </c>
      <c r="AK19" s="10">
        <f t="shared" si="12"/>
        <v>0</v>
      </c>
      <c r="AM19" s="10"/>
      <c r="AN19" s="10">
        <f t="shared" si="13"/>
        <v>0</v>
      </c>
      <c r="AO19" s="10">
        <f t="shared" si="14"/>
        <v>2.937532795</v>
      </c>
    </row>
    <row r="20">
      <c r="A20" s="1" t="s">
        <v>71</v>
      </c>
      <c r="B20" s="2"/>
      <c r="C20" s="2" t="b">
        <v>0</v>
      </c>
      <c r="D20" s="2" t="b">
        <v>0</v>
      </c>
      <c r="E20" s="2"/>
      <c r="H20" t="b">
        <f t="shared" si="1"/>
        <v>1</v>
      </c>
      <c r="I20" s="8" t="b">
        <f t="shared" si="2"/>
        <v>1</v>
      </c>
      <c r="L20" s="2">
        <v>6974.0</v>
      </c>
      <c r="M20" s="2">
        <v>5.0</v>
      </c>
      <c r="N20" s="2">
        <v>1.0</v>
      </c>
      <c r="O20" s="2">
        <v>5.0</v>
      </c>
      <c r="P20" s="2">
        <v>4.0</v>
      </c>
      <c r="Q20" s="9">
        <v>0.05057</v>
      </c>
      <c r="R20" s="2">
        <v>4.0</v>
      </c>
      <c r="T20">
        <f t="shared" si="4"/>
        <v>3.909090909</v>
      </c>
      <c r="U20">
        <f t="shared" si="5"/>
        <v>4.176581874</v>
      </c>
      <c r="V20">
        <f t="shared" si="6"/>
        <v>4</v>
      </c>
      <c r="W20">
        <f t="shared" si="7"/>
        <v>3.714285714</v>
      </c>
      <c r="X20">
        <f t="shared" si="8"/>
        <v>4.142857143</v>
      </c>
      <c r="Y20" s="2">
        <v>2.6480395902035</v>
      </c>
      <c r="Z20" s="2">
        <v>2.79461843298949</v>
      </c>
      <c r="AA20" s="2">
        <v>2.79461843298949</v>
      </c>
      <c r="AC20">
        <f t="shared" si="9"/>
        <v>3.511187759</v>
      </c>
      <c r="AE20" s="10"/>
      <c r="AF20" s="10">
        <f t="shared" si="15"/>
        <v>0</v>
      </c>
      <c r="AG20" s="10">
        <f t="shared" si="10"/>
        <v>3.511187759</v>
      </c>
      <c r="AI20" s="10"/>
      <c r="AJ20" s="10">
        <f t="shared" si="11"/>
        <v>0</v>
      </c>
      <c r="AK20" s="10">
        <f t="shared" si="12"/>
        <v>3.511187759</v>
      </c>
      <c r="AM20" s="10"/>
      <c r="AN20" s="10">
        <f t="shared" si="13"/>
        <v>0</v>
      </c>
      <c r="AO20" s="10">
        <f t="shared" si="14"/>
        <v>3.511187759</v>
      </c>
    </row>
    <row r="21">
      <c r="A21" s="1" t="s">
        <v>72</v>
      </c>
      <c r="B21" s="2"/>
      <c r="C21" s="2" t="b">
        <v>1</v>
      </c>
      <c r="D21" s="2" t="b">
        <v>1</v>
      </c>
      <c r="E21" s="2"/>
      <c r="H21" t="b">
        <f t="shared" si="1"/>
        <v>1</v>
      </c>
      <c r="I21" s="8" t="b">
        <f t="shared" si="2"/>
        <v>0</v>
      </c>
      <c r="L21" s="2">
        <v>588.0</v>
      </c>
      <c r="M21" s="2">
        <v>5.0</v>
      </c>
      <c r="N21" s="2">
        <v>1.0</v>
      </c>
      <c r="O21" s="2">
        <v>5.0</v>
      </c>
      <c r="P21" s="2">
        <v>1.0</v>
      </c>
      <c r="Q21" s="9">
        <v>0.0</v>
      </c>
      <c r="R21" s="2">
        <v>5.0</v>
      </c>
      <c r="T21">
        <f t="shared" si="4"/>
        <v>3.909090909</v>
      </c>
      <c r="U21">
        <f t="shared" si="5"/>
        <v>4.537999586</v>
      </c>
      <c r="V21">
        <f t="shared" si="6"/>
        <v>1</v>
      </c>
      <c r="W21">
        <f t="shared" si="7"/>
        <v>3.285714286</v>
      </c>
      <c r="X21">
        <f t="shared" si="8"/>
        <v>3.285714286</v>
      </c>
      <c r="Y21" s="2">
        <v>2.6480395902035</v>
      </c>
      <c r="Z21" s="2">
        <v>2.92099813514399</v>
      </c>
      <c r="AA21" s="2">
        <v>2.92099813514399</v>
      </c>
      <c r="AC21">
        <f t="shared" si="9"/>
        <v>3.465401134</v>
      </c>
      <c r="AE21" s="10"/>
      <c r="AF21" s="10">
        <f t="shared" si="15"/>
        <v>3.465401134</v>
      </c>
      <c r="AG21" s="10">
        <f t="shared" si="10"/>
        <v>0</v>
      </c>
      <c r="AI21" s="10"/>
      <c r="AJ21" s="10">
        <f t="shared" si="11"/>
        <v>3.465401134</v>
      </c>
      <c r="AK21" s="10">
        <f t="shared" si="12"/>
        <v>0</v>
      </c>
      <c r="AM21" s="10"/>
      <c r="AN21" s="10">
        <f t="shared" si="13"/>
        <v>0</v>
      </c>
      <c r="AO21" s="10">
        <f t="shared" si="14"/>
        <v>3.465401134</v>
      </c>
    </row>
    <row r="22">
      <c r="A22" s="1" t="s">
        <v>73</v>
      </c>
      <c r="B22" s="2"/>
      <c r="C22" s="2" t="b">
        <v>1</v>
      </c>
      <c r="D22" s="2" t="b">
        <v>0</v>
      </c>
      <c r="E22" s="2"/>
      <c r="H22" t="b">
        <f t="shared" si="1"/>
        <v>0</v>
      </c>
      <c r="I22" s="8" t="b">
        <f t="shared" si="2"/>
        <v>0</v>
      </c>
      <c r="L22" s="2">
        <v>11945.0</v>
      </c>
      <c r="M22" s="2">
        <v>5.0</v>
      </c>
      <c r="N22" s="2">
        <v>1.0</v>
      </c>
      <c r="O22" s="2">
        <v>5.0</v>
      </c>
      <c r="P22" s="2">
        <v>1.0</v>
      </c>
      <c r="Q22" s="9">
        <v>0.02322</v>
      </c>
      <c r="R22" s="2">
        <v>5.0</v>
      </c>
      <c r="T22">
        <f t="shared" si="4"/>
        <v>3.909090909</v>
      </c>
      <c r="U22">
        <f t="shared" si="5"/>
        <v>4.549421779</v>
      </c>
      <c r="V22">
        <f t="shared" si="6"/>
        <v>1</v>
      </c>
      <c r="W22">
        <f t="shared" si="7"/>
        <v>3.285714286</v>
      </c>
      <c r="X22">
        <f t="shared" si="8"/>
        <v>3.285714286</v>
      </c>
      <c r="Y22" s="2">
        <v>2.6480395902035</v>
      </c>
      <c r="Z22" s="2">
        <v>2.9723980062007</v>
      </c>
      <c r="AA22" s="2">
        <v>2.9723980062007</v>
      </c>
      <c r="AC22">
        <f t="shared" si="9"/>
        <v>3.473188993</v>
      </c>
      <c r="AE22" s="10"/>
      <c r="AF22" s="10">
        <f t="shared" si="15"/>
        <v>3.473188993</v>
      </c>
      <c r="AG22" s="10">
        <f t="shared" si="10"/>
        <v>0</v>
      </c>
      <c r="AI22" s="10"/>
      <c r="AJ22" s="10">
        <f t="shared" si="11"/>
        <v>0</v>
      </c>
      <c r="AK22" s="10">
        <f t="shared" si="12"/>
        <v>3.473188993</v>
      </c>
      <c r="AM22" s="10"/>
      <c r="AN22" s="10">
        <f t="shared" si="13"/>
        <v>0</v>
      </c>
      <c r="AO22" s="10">
        <f t="shared" si="14"/>
        <v>3.473188993</v>
      </c>
    </row>
    <row r="23">
      <c r="A23" s="1" t="s">
        <v>74</v>
      </c>
      <c r="B23" s="2"/>
      <c r="C23" s="2" t="b">
        <v>1</v>
      </c>
      <c r="D23" s="2" t="b">
        <v>1</v>
      </c>
      <c r="E23" s="2" t="b">
        <v>1</v>
      </c>
      <c r="H23" t="b">
        <f t="shared" si="1"/>
        <v>1</v>
      </c>
      <c r="I23" s="8" t="b">
        <f t="shared" si="2"/>
        <v>1</v>
      </c>
      <c r="J23" t="b">
        <f>IF(D23=E23,True,False)</f>
        <v>1</v>
      </c>
      <c r="L23" s="2">
        <v>3061.0</v>
      </c>
      <c r="M23" s="2">
        <v>5.0</v>
      </c>
      <c r="N23" s="2">
        <v>1.0</v>
      </c>
      <c r="O23" s="2">
        <v>5.0</v>
      </c>
      <c r="P23" s="2">
        <v>4.0</v>
      </c>
      <c r="Q23" s="9">
        <v>0.0</v>
      </c>
      <c r="R23" s="2">
        <v>5.0</v>
      </c>
      <c r="T23">
        <f t="shared" si="4"/>
        <v>4.181818182</v>
      </c>
      <c r="U23">
        <f t="shared" si="5"/>
        <v>4.783950617</v>
      </c>
      <c r="V23">
        <f t="shared" si="6"/>
        <v>4</v>
      </c>
      <c r="W23">
        <f t="shared" si="7"/>
        <v>3.714285714</v>
      </c>
      <c r="X23">
        <f t="shared" si="8"/>
        <v>4.142857143</v>
      </c>
      <c r="Y23" s="2">
        <v>3.11964487913766</v>
      </c>
      <c r="Z23" s="2">
        <v>4.02777777777777</v>
      </c>
      <c r="AA23" s="2">
        <v>4.02777777777777</v>
      </c>
      <c r="AC23">
        <f t="shared" si="9"/>
        <v>3.863319341</v>
      </c>
      <c r="AE23" s="10"/>
      <c r="AF23" s="10">
        <f t="shared" si="15"/>
        <v>3.863319341</v>
      </c>
      <c r="AG23" s="10">
        <f t="shared" si="10"/>
        <v>0</v>
      </c>
      <c r="AI23" s="10"/>
      <c r="AJ23" s="10">
        <f t="shared" si="11"/>
        <v>3.863319341</v>
      </c>
      <c r="AK23" s="10">
        <f t="shared" si="12"/>
        <v>0</v>
      </c>
      <c r="AM23" s="10"/>
      <c r="AN23" s="10">
        <f t="shared" si="13"/>
        <v>3.863319341</v>
      </c>
      <c r="AO23" s="10">
        <f t="shared" si="14"/>
        <v>3.863319341</v>
      </c>
    </row>
    <row r="24">
      <c r="A24" s="1" t="s">
        <v>75</v>
      </c>
      <c r="B24" s="2"/>
      <c r="C24" s="2" t="b">
        <v>0</v>
      </c>
      <c r="D24" s="2" t="b">
        <v>0</v>
      </c>
      <c r="E24" s="2"/>
      <c r="H24" t="b">
        <f t="shared" si="1"/>
        <v>1</v>
      </c>
      <c r="I24" s="8" t="b">
        <f t="shared" si="2"/>
        <v>1</v>
      </c>
      <c r="L24" s="2">
        <v>4582.0</v>
      </c>
      <c r="M24" s="2">
        <v>5.0</v>
      </c>
      <c r="N24" s="2">
        <v>1.0</v>
      </c>
      <c r="O24" s="2">
        <v>5.0</v>
      </c>
      <c r="P24" s="2">
        <v>1.0</v>
      </c>
      <c r="Q24" s="9">
        <v>0.01366</v>
      </c>
      <c r="R24" s="2">
        <v>5.0</v>
      </c>
      <c r="T24">
        <f t="shared" si="4"/>
        <v>3.909090909</v>
      </c>
      <c r="U24">
        <f t="shared" si="5"/>
        <v>4.333984179</v>
      </c>
      <c r="V24">
        <f t="shared" si="6"/>
        <v>1</v>
      </c>
      <c r="W24">
        <f t="shared" si="7"/>
        <v>3.285714286</v>
      </c>
      <c r="X24">
        <f t="shared" si="8"/>
        <v>3.285714286</v>
      </c>
      <c r="Y24" s="2">
        <v>2.79073016295644</v>
      </c>
      <c r="Z24" s="2">
        <v>2.00292880377626</v>
      </c>
      <c r="AA24" s="2">
        <v>2.00292880377626</v>
      </c>
      <c r="AC24">
        <f t="shared" si="9"/>
        <v>3.32629972</v>
      </c>
      <c r="AE24" s="10"/>
      <c r="AF24" s="10">
        <f t="shared" si="15"/>
        <v>0</v>
      </c>
      <c r="AG24" s="10">
        <f t="shared" si="10"/>
        <v>3.32629972</v>
      </c>
      <c r="AI24" s="10"/>
      <c r="AJ24" s="10">
        <f t="shared" si="11"/>
        <v>0</v>
      </c>
      <c r="AK24" s="10">
        <f t="shared" si="12"/>
        <v>3.32629972</v>
      </c>
      <c r="AM24" s="10"/>
      <c r="AN24" s="10">
        <f t="shared" si="13"/>
        <v>0</v>
      </c>
      <c r="AO24" s="10">
        <f t="shared" si="14"/>
        <v>3.32629972</v>
      </c>
    </row>
    <row r="25">
      <c r="A25" s="1" t="s">
        <v>76</v>
      </c>
      <c r="B25" s="2"/>
      <c r="C25" s="2" t="b">
        <v>1</v>
      </c>
      <c r="D25" s="2" t="b">
        <v>1</v>
      </c>
      <c r="E25" s="2"/>
      <c r="H25" t="b">
        <f t="shared" si="1"/>
        <v>1</v>
      </c>
      <c r="I25" s="8" t="b">
        <f t="shared" si="2"/>
        <v>0</v>
      </c>
      <c r="L25" s="2">
        <v>225.0</v>
      </c>
      <c r="M25" s="2">
        <v>5.0</v>
      </c>
      <c r="N25" s="2">
        <v>1.0</v>
      </c>
      <c r="O25" s="2">
        <v>5.0</v>
      </c>
      <c r="P25" s="2">
        <v>1.0</v>
      </c>
      <c r="Q25" s="9">
        <v>0.0</v>
      </c>
      <c r="R25" s="2">
        <v>5.0</v>
      </c>
      <c r="T25">
        <f t="shared" si="4"/>
        <v>3.909090909</v>
      </c>
      <c r="U25">
        <f t="shared" si="5"/>
        <v>4.816993464</v>
      </c>
      <c r="V25">
        <f t="shared" si="6"/>
        <v>1</v>
      </c>
      <c r="W25">
        <f t="shared" si="7"/>
        <v>3.285714286</v>
      </c>
      <c r="X25">
        <f t="shared" si="8"/>
        <v>3.285714286</v>
      </c>
      <c r="Y25" s="2">
        <v>3.16054129527819</v>
      </c>
      <c r="Z25" s="2">
        <v>4.17647058823529</v>
      </c>
      <c r="AA25" s="2">
        <v>4.17647058823529</v>
      </c>
      <c r="AC25">
        <f t="shared" si="9"/>
        <v>3.655624233</v>
      </c>
      <c r="AE25" s="10"/>
      <c r="AF25" s="10">
        <f t="shared" si="15"/>
        <v>3.655624233</v>
      </c>
      <c r="AG25" s="10">
        <f t="shared" si="10"/>
        <v>0</v>
      </c>
      <c r="AI25" s="10"/>
      <c r="AJ25" s="10">
        <f t="shared" si="11"/>
        <v>3.655624233</v>
      </c>
      <c r="AK25" s="10">
        <f t="shared" si="12"/>
        <v>0</v>
      </c>
      <c r="AM25" s="10"/>
      <c r="AN25" s="10">
        <f t="shared" si="13"/>
        <v>0</v>
      </c>
      <c r="AO25" s="10">
        <f t="shared" si="14"/>
        <v>3.655624233</v>
      </c>
    </row>
    <row r="26">
      <c r="A26" s="1" t="s">
        <v>77</v>
      </c>
      <c r="B26" s="2"/>
      <c r="C26" s="2" t="b">
        <v>0</v>
      </c>
      <c r="D26" s="2" t="b">
        <v>0</v>
      </c>
      <c r="E26" s="2"/>
      <c r="H26" t="b">
        <f t="shared" si="1"/>
        <v>1</v>
      </c>
      <c r="I26" s="8" t="b">
        <f t="shared" si="2"/>
        <v>1</v>
      </c>
      <c r="L26" s="2">
        <v>3380.0</v>
      </c>
      <c r="M26" s="2">
        <v>5.0</v>
      </c>
      <c r="N26" s="2">
        <v>1.0</v>
      </c>
      <c r="O26" s="2">
        <v>5.0</v>
      </c>
      <c r="P26" s="2">
        <v>1.0</v>
      </c>
      <c r="Q26" s="9">
        <v>0.00789</v>
      </c>
      <c r="R26" s="2">
        <v>5.0</v>
      </c>
      <c r="T26">
        <f t="shared" si="4"/>
        <v>3.909090909</v>
      </c>
      <c r="U26">
        <f t="shared" si="5"/>
        <v>4.356394634</v>
      </c>
      <c r="V26">
        <f t="shared" si="6"/>
        <v>1</v>
      </c>
      <c r="W26">
        <f t="shared" si="7"/>
        <v>3.285714286</v>
      </c>
      <c r="X26">
        <f t="shared" si="8"/>
        <v>3.285714286</v>
      </c>
      <c r="Y26" s="2">
        <v>2.82907521075584</v>
      </c>
      <c r="Z26" s="2">
        <v>2.10377585377585</v>
      </c>
      <c r="AA26" s="2">
        <v>2.10377585377585</v>
      </c>
      <c r="AC26">
        <f t="shared" si="9"/>
        <v>3.341579576</v>
      </c>
      <c r="AE26" s="10"/>
      <c r="AF26" s="10">
        <f t="shared" si="15"/>
        <v>0</v>
      </c>
      <c r="AG26" s="10">
        <f t="shared" si="10"/>
        <v>3.341579576</v>
      </c>
      <c r="AI26" s="10"/>
      <c r="AJ26" s="10">
        <f t="shared" si="11"/>
        <v>0</v>
      </c>
      <c r="AK26" s="10">
        <f t="shared" si="12"/>
        <v>3.341579576</v>
      </c>
      <c r="AM26" s="10"/>
      <c r="AN26" s="10">
        <f t="shared" si="13"/>
        <v>0</v>
      </c>
      <c r="AO26" s="10">
        <f t="shared" si="14"/>
        <v>3.341579576</v>
      </c>
    </row>
    <row r="27">
      <c r="A27" s="1" t="s">
        <v>78</v>
      </c>
      <c r="B27" s="2"/>
      <c r="C27" s="2" t="b">
        <v>0</v>
      </c>
      <c r="D27" s="2" t="b">
        <v>0</v>
      </c>
      <c r="E27" s="2"/>
      <c r="H27" t="b">
        <f t="shared" si="1"/>
        <v>1</v>
      </c>
      <c r="I27" s="8" t="b">
        <f t="shared" si="2"/>
        <v>1</v>
      </c>
      <c r="L27" s="2">
        <v>9575.0</v>
      </c>
      <c r="M27" s="2">
        <v>5.0</v>
      </c>
      <c r="N27" s="2">
        <v>1.0</v>
      </c>
      <c r="O27" s="2">
        <v>5.0</v>
      </c>
      <c r="P27" s="2">
        <v>3.0</v>
      </c>
      <c r="Q27" s="9">
        <v>0.01124</v>
      </c>
      <c r="R27" s="2">
        <v>5.0</v>
      </c>
      <c r="T27">
        <f t="shared" si="4"/>
        <v>4.090909091</v>
      </c>
      <c r="U27">
        <f t="shared" si="5"/>
        <v>4.255714715</v>
      </c>
      <c r="V27">
        <f t="shared" si="6"/>
        <v>3</v>
      </c>
      <c r="W27">
        <f t="shared" si="7"/>
        <v>3.571428571</v>
      </c>
      <c r="X27">
        <f t="shared" si="8"/>
        <v>3.857142857</v>
      </c>
      <c r="Y27" s="2">
        <v>2.63468097944402</v>
      </c>
      <c r="Z27" s="2">
        <v>1.65071621597356</v>
      </c>
      <c r="AA27" s="2">
        <v>1.65071621597356</v>
      </c>
      <c r="AC27">
        <f t="shared" si="9"/>
        <v>3.426417058</v>
      </c>
      <c r="AE27" s="10"/>
      <c r="AF27" s="10">
        <f t="shared" si="15"/>
        <v>0</v>
      </c>
      <c r="AG27" s="10">
        <f t="shared" si="10"/>
        <v>3.426417058</v>
      </c>
      <c r="AI27" s="10"/>
      <c r="AJ27" s="10">
        <f t="shared" si="11"/>
        <v>0</v>
      </c>
      <c r="AK27" s="10">
        <f t="shared" si="12"/>
        <v>3.426417058</v>
      </c>
      <c r="AM27" s="10"/>
      <c r="AN27" s="10">
        <f t="shared" si="13"/>
        <v>0</v>
      </c>
      <c r="AO27" s="10">
        <f t="shared" si="14"/>
        <v>3.426417058</v>
      </c>
    </row>
    <row r="28">
      <c r="A28" s="1" t="s">
        <v>79</v>
      </c>
      <c r="B28" s="2"/>
      <c r="C28" s="2" t="b">
        <v>1</v>
      </c>
      <c r="D28" s="2" t="b">
        <v>1</v>
      </c>
      <c r="E28" s="2"/>
      <c r="H28" t="b">
        <f t="shared" si="1"/>
        <v>1</v>
      </c>
      <c r="I28" s="8" t="b">
        <f t="shared" si="2"/>
        <v>0</v>
      </c>
      <c r="L28" s="2">
        <v>666.0</v>
      </c>
      <c r="M28" s="2">
        <v>5.0</v>
      </c>
      <c r="N28" s="2">
        <v>1.0</v>
      </c>
      <c r="O28" s="2">
        <v>5.0</v>
      </c>
      <c r="P28" s="2">
        <v>5.0</v>
      </c>
      <c r="Q28" s="9">
        <v>0.0</v>
      </c>
      <c r="R28" s="2">
        <v>5.0</v>
      </c>
      <c r="T28">
        <f t="shared" si="4"/>
        <v>4.272727273</v>
      </c>
      <c r="U28">
        <f t="shared" si="5"/>
        <v>4.851851852</v>
      </c>
      <c r="V28">
        <f t="shared" si="6"/>
        <v>5</v>
      </c>
      <c r="W28">
        <f t="shared" si="7"/>
        <v>3.857142857</v>
      </c>
      <c r="X28">
        <f t="shared" si="8"/>
        <v>4.428571429</v>
      </c>
      <c r="Y28" s="2">
        <v>2.90990485946098</v>
      </c>
      <c r="Z28" s="2">
        <v>4.33333333333333</v>
      </c>
      <c r="AA28" s="2">
        <v>4.33333333333333</v>
      </c>
      <c r="AC28">
        <f t="shared" si="9"/>
        <v>3.986357077</v>
      </c>
      <c r="AE28" s="10"/>
      <c r="AF28" s="10">
        <f t="shared" si="15"/>
        <v>3.986357077</v>
      </c>
      <c r="AG28" s="10">
        <f t="shared" si="10"/>
        <v>0</v>
      </c>
      <c r="AI28" s="10"/>
      <c r="AJ28" s="10">
        <f t="shared" si="11"/>
        <v>3.986357077</v>
      </c>
      <c r="AK28" s="10">
        <f t="shared" si="12"/>
        <v>0</v>
      </c>
      <c r="AM28" s="10"/>
      <c r="AN28" s="10">
        <f t="shared" si="13"/>
        <v>0</v>
      </c>
      <c r="AO28" s="10">
        <f t="shared" si="14"/>
        <v>3.986357077</v>
      </c>
    </row>
    <row r="29">
      <c r="A29" s="1" t="s">
        <v>80</v>
      </c>
      <c r="B29" s="2"/>
      <c r="C29" s="2" t="b">
        <v>0</v>
      </c>
      <c r="D29" s="2" t="b">
        <v>0</v>
      </c>
      <c r="E29" s="2"/>
      <c r="H29" t="b">
        <f t="shared" si="1"/>
        <v>1</v>
      </c>
      <c r="I29" s="8" t="b">
        <f t="shared" si="2"/>
        <v>1</v>
      </c>
      <c r="L29" s="2">
        <v>8445.0</v>
      </c>
      <c r="M29" s="2">
        <v>5.0</v>
      </c>
      <c r="N29" s="2">
        <v>1.0</v>
      </c>
      <c r="O29" s="2">
        <v>5.0</v>
      </c>
      <c r="P29" s="2">
        <v>4.0</v>
      </c>
      <c r="Q29" s="9">
        <v>0.1</v>
      </c>
      <c r="R29" s="2">
        <v>3.0</v>
      </c>
      <c r="T29">
        <f t="shared" si="4"/>
        <v>3.636363636</v>
      </c>
      <c r="U29">
        <f t="shared" si="5"/>
        <v>3.764565443</v>
      </c>
      <c r="V29">
        <f t="shared" si="6"/>
        <v>4</v>
      </c>
      <c r="W29">
        <f t="shared" si="7"/>
        <v>3.714285714</v>
      </c>
      <c r="X29">
        <f t="shared" si="8"/>
        <v>4.142857143</v>
      </c>
      <c r="Y29" s="2">
        <v>2.65269409734336</v>
      </c>
      <c r="Z29" s="2">
        <v>2.4405444936659</v>
      </c>
      <c r="AA29" s="2">
        <v>2.4405444936659</v>
      </c>
      <c r="AC29">
        <f t="shared" si="9"/>
        <v>3.292250937</v>
      </c>
      <c r="AE29" s="10"/>
      <c r="AF29" s="10">
        <f t="shared" si="15"/>
        <v>0</v>
      </c>
      <c r="AG29" s="10">
        <f t="shared" si="10"/>
        <v>3.292250937</v>
      </c>
      <c r="AI29" s="10"/>
      <c r="AJ29" s="10">
        <f t="shared" si="11"/>
        <v>0</v>
      </c>
      <c r="AK29" s="10">
        <f t="shared" si="12"/>
        <v>3.292250937</v>
      </c>
      <c r="AM29" s="10"/>
      <c r="AN29" s="10">
        <f t="shared" si="13"/>
        <v>0</v>
      </c>
      <c r="AO29" s="10">
        <f t="shared" si="14"/>
        <v>3.292250937</v>
      </c>
    </row>
    <row r="30">
      <c r="A30" s="1" t="s">
        <v>81</v>
      </c>
      <c r="B30" s="2"/>
      <c r="C30" s="2" t="b">
        <v>0</v>
      </c>
      <c r="D30" s="2" t="b">
        <v>0</v>
      </c>
      <c r="E30" s="2"/>
      <c r="H30" t="b">
        <f t="shared" si="1"/>
        <v>1</v>
      </c>
      <c r="I30" s="8" t="b">
        <f t="shared" si="2"/>
        <v>1</v>
      </c>
      <c r="L30" s="2">
        <v>1096.0</v>
      </c>
      <c r="M30" s="2">
        <v>5.0</v>
      </c>
      <c r="N30" s="2">
        <v>1.0</v>
      </c>
      <c r="O30" s="2">
        <v>5.0</v>
      </c>
      <c r="P30" s="2">
        <v>4.0</v>
      </c>
      <c r="Q30" s="9">
        <v>0.0</v>
      </c>
      <c r="R30" s="2">
        <v>5.0</v>
      </c>
      <c r="T30">
        <f t="shared" si="4"/>
        <v>4.181818182</v>
      </c>
      <c r="U30">
        <f t="shared" si="5"/>
        <v>4.486111111</v>
      </c>
      <c r="V30">
        <f t="shared" si="6"/>
        <v>4</v>
      </c>
      <c r="W30">
        <f t="shared" si="7"/>
        <v>3.714285714</v>
      </c>
      <c r="X30">
        <f t="shared" si="8"/>
        <v>4.142857143</v>
      </c>
      <c r="Y30" s="2">
        <v>2.74265840471495</v>
      </c>
      <c r="Z30" s="2">
        <v>2.6875</v>
      </c>
      <c r="AA30" s="2">
        <v>2.6875</v>
      </c>
      <c r="AC30">
        <f t="shared" si="9"/>
        <v>3.66024695</v>
      </c>
      <c r="AE30" s="10"/>
      <c r="AF30" s="10">
        <f t="shared" si="15"/>
        <v>0</v>
      </c>
      <c r="AG30" s="10">
        <f t="shared" si="10"/>
        <v>3.66024695</v>
      </c>
      <c r="AI30" s="10"/>
      <c r="AJ30" s="10">
        <f t="shared" si="11"/>
        <v>0</v>
      </c>
      <c r="AK30" s="10">
        <f t="shared" si="12"/>
        <v>3.66024695</v>
      </c>
      <c r="AM30" s="10"/>
      <c r="AN30" s="10">
        <f t="shared" si="13"/>
        <v>0</v>
      </c>
      <c r="AO30" s="10">
        <f t="shared" si="14"/>
        <v>3.66024695</v>
      </c>
    </row>
    <row r="31">
      <c r="A31" s="1" t="s">
        <v>82</v>
      </c>
      <c r="B31" s="2"/>
      <c r="C31" s="2" t="b">
        <v>0</v>
      </c>
      <c r="D31" s="2" t="b">
        <v>0</v>
      </c>
      <c r="E31" s="2"/>
      <c r="H31" t="b">
        <f t="shared" si="1"/>
        <v>1</v>
      </c>
      <c r="I31" s="8" t="b">
        <f t="shared" si="2"/>
        <v>1</v>
      </c>
      <c r="L31" s="2">
        <v>12443.0</v>
      </c>
      <c r="M31" s="2">
        <v>5.0</v>
      </c>
      <c r="N31" s="2">
        <v>1.0</v>
      </c>
      <c r="O31" s="2">
        <v>5.0</v>
      </c>
      <c r="P31" s="2">
        <v>4.0</v>
      </c>
      <c r="Q31" s="9">
        <v>0.00902</v>
      </c>
      <c r="R31" s="2">
        <v>5.0</v>
      </c>
      <c r="T31">
        <f t="shared" si="4"/>
        <v>4.181818182</v>
      </c>
      <c r="U31">
        <f t="shared" si="5"/>
        <v>4.435741115</v>
      </c>
      <c r="V31">
        <f t="shared" si="6"/>
        <v>4</v>
      </c>
      <c r="W31">
        <f t="shared" si="7"/>
        <v>3.714285714</v>
      </c>
      <c r="X31">
        <f t="shared" si="8"/>
        <v>4.142857143</v>
      </c>
      <c r="Y31" s="2">
        <v>2.7861555408975</v>
      </c>
      <c r="Z31" s="2">
        <v>2.46083501895614</v>
      </c>
      <c r="AA31" s="2">
        <v>2.46083501895614</v>
      </c>
      <c r="AC31">
        <f t="shared" si="9"/>
        <v>3.625903771</v>
      </c>
      <c r="AE31" s="10"/>
      <c r="AF31" s="10">
        <f t="shared" si="15"/>
        <v>0</v>
      </c>
      <c r="AG31" s="10">
        <f t="shared" si="10"/>
        <v>3.625903771</v>
      </c>
      <c r="AI31" s="10"/>
      <c r="AJ31" s="10">
        <f t="shared" si="11"/>
        <v>0</v>
      </c>
      <c r="AK31" s="10">
        <f t="shared" si="12"/>
        <v>3.625903771</v>
      </c>
      <c r="AM31" s="10"/>
      <c r="AN31" s="10">
        <f t="shared" si="13"/>
        <v>0</v>
      </c>
      <c r="AO31" s="10">
        <f t="shared" si="14"/>
        <v>3.625903771</v>
      </c>
    </row>
    <row r="32">
      <c r="A32" s="1" t="s">
        <v>83</v>
      </c>
      <c r="B32" s="2"/>
      <c r="C32" s="2" t="b">
        <v>0</v>
      </c>
      <c r="D32" s="2" t="b">
        <v>1</v>
      </c>
      <c r="E32" s="2" t="b">
        <v>1</v>
      </c>
      <c r="H32" t="b">
        <f t="shared" si="1"/>
        <v>0</v>
      </c>
      <c r="I32" s="8" t="b">
        <f t="shared" si="2"/>
        <v>0</v>
      </c>
      <c r="J32" t="b">
        <f>IF(D32=E32,True,False)</f>
        <v>1</v>
      </c>
      <c r="L32" s="13">
        <v>3085.0</v>
      </c>
      <c r="M32" s="14">
        <v>5.0</v>
      </c>
      <c r="N32" s="2">
        <v>3.0</v>
      </c>
      <c r="O32" s="2">
        <v>5.0</v>
      </c>
      <c r="P32" s="2">
        <v>1.0</v>
      </c>
      <c r="Q32" s="11">
        <v>0.18313</v>
      </c>
      <c r="R32" s="2">
        <v>2.0</v>
      </c>
      <c r="T32">
        <f t="shared" si="4"/>
        <v>3.454545455</v>
      </c>
      <c r="U32">
        <f t="shared" si="5"/>
        <v>3.91292115</v>
      </c>
      <c r="V32">
        <f t="shared" si="6"/>
        <v>1</v>
      </c>
      <c r="W32">
        <f t="shared" si="7"/>
        <v>3.857142857</v>
      </c>
      <c r="X32">
        <f t="shared" si="8"/>
        <v>3.571428571</v>
      </c>
      <c r="Y32" s="2">
        <v>2.65207223342429</v>
      </c>
      <c r="Z32" s="2">
        <v>4.60814517449044</v>
      </c>
      <c r="AA32" s="2">
        <v>4.60814517449044</v>
      </c>
      <c r="AC32">
        <f t="shared" si="9"/>
        <v>3.454205389</v>
      </c>
      <c r="AE32" s="10"/>
      <c r="AF32" s="10">
        <f t="shared" si="15"/>
        <v>0</v>
      </c>
      <c r="AG32" s="10">
        <f t="shared" si="10"/>
        <v>3.454205389</v>
      </c>
      <c r="AI32" s="10"/>
      <c r="AJ32" s="10">
        <f t="shared" si="11"/>
        <v>3.454205389</v>
      </c>
      <c r="AK32" s="10">
        <f t="shared" si="12"/>
        <v>0</v>
      </c>
      <c r="AM32" s="10"/>
      <c r="AN32" s="10">
        <f t="shared" si="13"/>
        <v>3.454205389</v>
      </c>
      <c r="AO32" s="10">
        <f t="shared" si="14"/>
        <v>3.454205389</v>
      </c>
    </row>
    <row r="33">
      <c r="A33" s="5"/>
      <c r="AE33" s="10"/>
      <c r="AF33" s="10"/>
      <c r="AG33" s="10"/>
      <c r="AI33" s="10"/>
      <c r="AJ33" s="10"/>
      <c r="AK33" s="10"/>
      <c r="AM33" s="10"/>
      <c r="AN33" s="10"/>
      <c r="AO33" s="10"/>
    </row>
    <row r="34">
      <c r="A34" s="1"/>
      <c r="B34" s="1" t="s">
        <v>84</v>
      </c>
      <c r="C34">
        <f t="shared" ref="C34:E34" si="16">COUNTIF(C2:C32, TRUE)</f>
        <v>11</v>
      </c>
      <c r="D34">
        <f t="shared" si="16"/>
        <v>11</v>
      </c>
      <c r="E34">
        <f t="shared" si="16"/>
        <v>8</v>
      </c>
      <c r="F34" s="1"/>
      <c r="G34" s="1" t="s">
        <v>85</v>
      </c>
      <c r="H34">
        <f t="shared" ref="H34:J34" si="17">COUNTIF(H2:H32, TRUE)</f>
        <v>23</v>
      </c>
      <c r="I34">
        <f t="shared" si="17"/>
        <v>18</v>
      </c>
      <c r="J34">
        <f t="shared" si="17"/>
        <v>16</v>
      </c>
      <c r="L34" s="1"/>
      <c r="M34" s="1"/>
      <c r="N34" s="1"/>
      <c r="O34" s="1"/>
      <c r="AB34" s="15" t="s">
        <v>86</v>
      </c>
      <c r="AC34">
        <f>AVERAGE(AC1:AC32)</f>
        <v>3.444619293</v>
      </c>
      <c r="AE34" s="10"/>
      <c r="AF34" s="10">
        <f t="shared" ref="AF34:AG34" si="18">AVERAGE(IF(AF2:AF32&lt;&gt;0, AF2:AF32))</f>
        <v>3.519561156</v>
      </c>
      <c r="AG34" s="10">
        <f t="shared" si="18"/>
        <v>3.403401269</v>
      </c>
      <c r="AI34" s="10"/>
      <c r="AJ34" s="10">
        <f t="shared" ref="AJ34:AK34" si="19">AVERAGE(IF(AJ2:AJ32&lt;&gt;0, AJ2:AJ32))</f>
        <v>3.578894335</v>
      </c>
      <c r="AK34" s="10">
        <f t="shared" si="19"/>
        <v>3.370768021</v>
      </c>
      <c r="AM34" s="10"/>
      <c r="AN34" s="10">
        <f t="shared" ref="AN34:AO34" si="20">AVERAGE(IF(AN2:AN32&lt;&gt;0, AN2:AN32))</f>
        <v>3.565533641</v>
      </c>
      <c r="AO34" s="10">
        <f t="shared" si="20"/>
        <v>3.444619293</v>
      </c>
    </row>
    <row r="35">
      <c r="A35" s="5"/>
      <c r="B35" s="5"/>
      <c r="C35" s="5"/>
      <c r="D35" s="5"/>
      <c r="E35" s="5"/>
      <c r="F35" s="5"/>
      <c r="G35" s="1" t="s">
        <v>87</v>
      </c>
      <c r="H35">
        <f t="shared" ref="H35:J35" si="21">H34/32</f>
        <v>0.71875</v>
      </c>
      <c r="I35">
        <f t="shared" si="21"/>
        <v>0.5625</v>
      </c>
      <c r="J35">
        <f t="shared" si="21"/>
        <v>0.5</v>
      </c>
      <c r="AB35" s="15" t="s">
        <v>88</v>
      </c>
      <c r="AE35" s="7" t="s">
        <v>89</v>
      </c>
      <c r="AF35" s="10"/>
      <c r="AG35" s="10"/>
      <c r="AI35" s="7" t="s">
        <v>90</v>
      </c>
      <c r="AJ35" s="10"/>
      <c r="AK35" s="10"/>
      <c r="AM35" s="7" t="s">
        <v>90</v>
      </c>
      <c r="AN35" s="10"/>
      <c r="AO35" s="10"/>
    </row>
    <row r="42">
      <c r="AA42" s="2"/>
    </row>
    <row r="43">
      <c r="AA43" s="2"/>
    </row>
    <row r="44">
      <c r="AA44" s="2"/>
    </row>
    <row r="45">
      <c r="AA45" s="2"/>
    </row>
    <row r="46">
      <c r="AA46" s="2"/>
    </row>
    <row r="47">
      <c r="AA47" s="2"/>
    </row>
    <row r="48">
      <c r="AA48" s="2"/>
    </row>
    <row r="49">
      <c r="AA49" s="2"/>
    </row>
    <row r="50">
      <c r="AA5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