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Year 1\Semester 2\Statistics\CA2\"/>
    </mc:Choice>
  </mc:AlternateContent>
  <xr:revisionPtr revIDLastSave="0" documentId="13_ncr:1_{BA1AFAD5-0BAC-4C02-8BCF-3A2B7CE33813}" xr6:coauthVersionLast="47" xr6:coauthVersionMax="47" xr10:uidLastSave="{00000000-0000-0000-0000-000000000000}"/>
  <bookViews>
    <workbookView xWindow="-110" yWindow="-110" windowWidth="19420" windowHeight="10300" firstSheet="2" activeTab="4" xr2:uid="{0C4D94A3-1941-4D35-9AFE-E4C8BE7DE011}"/>
  </bookViews>
  <sheets>
    <sheet name="Orignal Data" sheetId="1" r:id="rId1"/>
    <sheet name="Sample Data" sheetId="6" r:id="rId2"/>
    <sheet name="Descriptive Statistics" sheetId="4" r:id="rId3"/>
    <sheet name="Visualization " sheetId="3" r:id="rId4"/>
    <sheet name="Normality Test" sheetId="5" r:id="rId5"/>
    <sheet name="T-test assuming equal variance" sheetId="2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2" l="1"/>
  <c r="C11" i="2"/>
  <c r="B12" i="2"/>
  <c r="C12" i="2"/>
  <c r="B14" i="2" s="1"/>
  <c r="B24" i="2"/>
  <c r="T85" i="3" a="1"/>
  <c r="T88" i="3" l="1"/>
  <c r="U88" i="3" s="1"/>
  <c r="T96" i="3"/>
  <c r="U96" i="3" s="1"/>
  <c r="T89" i="3"/>
  <c r="U89" i="3" s="1"/>
  <c r="T97" i="3"/>
  <c r="U97" i="3" s="1"/>
  <c r="T90" i="3"/>
  <c r="U90" i="3" s="1"/>
  <c r="T98" i="3"/>
  <c r="U98" i="3" s="1"/>
  <c r="T92" i="3"/>
  <c r="U92" i="3" s="1"/>
  <c r="T100" i="3"/>
  <c r="U100" i="3" s="1"/>
  <c r="T85" i="3"/>
  <c r="U85" i="3" s="1"/>
  <c r="T93" i="3"/>
  <c r="U93" i="3" s="1"/>
  <c r="T86" i="3"/>
  <c r="U86" i="3" s="1"/>
  <c r="T94" i="3"/>
  <c r="U94" i="3" s="1"/>
  <c r="T87" i="3"/>
  <c r="U87" i="3" s="1"/>
  <c r="T95" i="3"/>
  <c r="U95" i="3" s="1"/>
  <c r="T91" i="3"/>
  <c r="U91" i="3" s="1"/>
  <c r="T99" i="3"/>
  <c r="U99" i="3" s="1"/>
  <c r="B13" i="2"/>
  <c r="U101" i="3" l="1"/>
  <c r="V91" i="3" s="1"/>
  <c r="V99" i="3"/>
  <c r="V100" i="3"/>
  <c r="V92" i="3"/>
  <c r="V98" i="3"/>
  <c r="V94" i="3"/>
  <c r="V86" i="3"/>
  <c r="V89" i="3"/>
  <c r="V96" i="3"/>
  <c r="C10" i="2"/>
  <c r="B30" i="2" s="1"/>
  <c r="B32" i="2" s="1"/>
  <c r="B10" i="2"/>
  <c r="B29" i="2" s="1"/>
  <c r="B31" i="2" s="1"/>
  <c r="B33" i="2" s="1"/>
  <c r="G6" i="5"/>
  <c r="F6" i="5"/>
  <c r="C71" i="3"/>
  <c r="C72" i="3"/>
  <c r="C73" i="3"/>
  <c r="C74" i="3"/>
  <c r="C75" i="3"/>
  <c r="C76" i="3"/>
  <c r="B76" i="3"/>
  <c r="B75" i="3"/>
  <c r="B74" i="3"/>
  <c r="B73" i="3"/>
  <c r="B72" i="3"/>
  <c r="B71" i="3"/>
  <c r="C70" i="3"/>
  <c r="B70" i="3"/>
  <c r="L34" i="3"/>
  <c r="M30" i="3"/>
  <c r="M29" i="3"/>
  <c r="M28" i="3"/>
  <c r="N28" i="3" s="1"/>
  <c r="N33" i="3" s="1"/>
  <c r="A34" i="3"/>
  <c r="A35" i="3" s="1"/>
  <c r="B30" i="3"/>
  <c r="B29" i="3"/>
  <c r="B28" i="3"/>
  <c r="C28" i="3" s="1"/>
  <c r="C33" i="3" s="1"/>
  <c r="G8" i="5"/>
  <c r="F7" i="5"/>
  <c r="B33" i="3" a="1"/>
  <c r="F8" i="5"/>
  <c r="M33" i="3" a="1"/>
  <c r="G7" i="5"/>
  <c r="V87" i="3" l="1"/>
  <c r="V85" i="3"/>
  <c r="V95" i="3"/>
  <c r="V97" i="3"/>
  <c r="V93" i="3"/>
  <c r="V88" i="3"/>
  <c r="V90" i="3"/>
  <c r="B34" i="2"/>
  <c r="B35" i="2"/>
  <c r="F10" i="5"/>
  <c r="G10" i="5"/>
  <c r="C35" i="3"/>
  <c r="A36" i="3"/>
  <c r="N34" i="3"/>
  <c r="C34" i="3"/>
  <c r="L35" i="3"/>
  <c r="M33" i="3"/>
  <c r="O33" i="3" s="1"/>
  <c r="M34" i="3"/>
  <c r="O34" i="3" s="1"/>
  <c r="M35" i="3"/>
  <c r="O35" i="3" s="1"/>
  <c r="M39" i="3"/>
  <c r="O39" i="3" s="1"/>
  <c r="M36" i="3"/>
  <c r="O36" i="3" s="1"/>
  <c r="M37" i="3"/>
  <c r="O37" i="3" s="1"/>
  <c r="M38" i="3"/>
  <c r="O38" i="3" s="1"/>
  <c r="B33" i="3"/>
  <c r="D33" i="3" s="1"/>
  <c r="B35" i="3"/>
  <c r="D35" i="3" s="1"/>
  <c r="B39" i="3"/>
  <c r="D39" i="3" s="1"/>
  <c r="B34" i="3"/>
  <c r="D34" i="3" s="1"/>
  <c r="B36" i="3"/>
  <c r="D36" i="3" s="1"/>
  <c r="B37" i="3"/>
  <c r="D37" i="3" s="1"/>
  <c r="B38" i="3"/>
  <c r="D38" i="3" s="1"/>
  <c r="V101" i="3" l="1"/>
  <c r="B36" i="2"/>
  <c r="B37" i="2"/>
  <c r="N35" i="3"/>
  <c r="L36" i="3"/>
  <c r="A37" i="3"/>
  <c r="C36" i="3"/>
  <c r="B38" i="2" l="1"/>
  <c r="B39" i="2" s="1"/>
  <c r="B42" i="2" s="1"/>
  <c r="A38" i="3"/>
  <c r="C37" i="3"/>
  <c r="N36" i="3"/>
  <c r="L37" i="3"/>
  <c r="L38" i="3" l="1"/>
  <c r="N37" i="3"/>
  <c r="A39" i="3"/>
  <c r="C39" i="3" s="1"/>
  <c r="C38" i="3"/>
  <c r="L39" i="3" l="1"/>
  <c r="N39" i="3" s="1"/>
  <c r="N38" i="3"/>
</calcChain>
</file>

<file path=xl/sharedStrings.xml><?xml version="1.0" encoding="utf-8"?>
<sst xmlns="http://schemas.openxmlformats.org/spreadsheetml/2006/main" count="357" uniqueCount="88">
  <si>
    <t>Statistic Label</t>
  </si>
  <si>
    <t>Year</t>
  </si>
  <si>
    <t>Age Group</t>
  </si>
  <si>
    <t>UNIT</t>
  </si>
  <si>
    <t>VALUE</t>
  </si>
  <si>
    <t>Mean earnings per hour</t>
  </si>
  <si>
    <t>All ages</t>
  </si>
  <si>
    <t>Euro</t>
  </si>
  <si>
    <t>15 - 24 years</t>
  </si>
  <si>
    <t>25 - 29 years</t>
  </si>
  <si>
    <t>30 - 39 years</t>
  </si>
  <si>
    <t>40 - 49 years</t>
  </si>
  <si>
    <t>50 - 59 years</t>
  </si>
  <si>
    <t>60 years and over</t>
  </si>
  <si>
    <t>Mean paid weekly hours</t>
  </si>
  <si>
    <t>Hours</t>
  </si>
  <si>
    <t>Median earnings per hour</t>
  </si>
  <si>
    <t>Median paid weekly hours</t>
  </si>
  <si>
    <t>Observations</t>
  </si>
  <si>
    <t>Mean</t>
  </si>
  <si>
    <t>t-Test: Two-Sample Assuming Equal Variances</t>
  </si>
  <si>
    <t>Sample Variance</t>
  </si>
  <si>
    <t>F-test</t>
  </si>
  <si>
    <t>F-stat</t>
  </si>
  <si>
    <t>DF1</t>
  </si>
  <si>
    <t>Variance</t>
  </si>
  <si>
    <t>Df2</t>
  </si>
  <si>
    <t>Df</t>
  </si>
  <si>
    <t>n1+n2-2</t>
  </si>
  <si>
    <t>Pooled Variance</t>
  </si>
  <si>
    <t>F-crit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</si>
  <si>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</si>
  <si>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</si>
  <si>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</si>
  <si>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</si>
  <si>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</si>
  <si>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</si>
  <si>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x̅ 1   -  x̅ 2</t>
  </si>
  <si>
    <t>t Critical two-tail</t>
  </si>
  <si>
    <t xml:space="preserve">µ1 -  µ2 </t>
  </si>
  <si>
    <t>0 (because we have assumed that population means are equal)</t>
  </si>
  <si>
    <t>(x̅ 1   -  x̅ 2) - (µ1 -  µ2 )</t>
  </si>
  <si>
    <t>n1- 1</t>
  </si>
  <si>
    <t>n2 -1</t>
  </si>
  <si>
    <t>(𝒏𝟏 − 𝟏) 𝒔𝟏^𝟐</t>
  </si>
  <si>
    <t>(𝒏𝟐 − 𝟏)𝒔2^2</t>
  </si>
  <si>
    <t>(𝒏𝟏 − 𝟏) 𝒔𝟏^𝟐 + (𝒏𝟐 − 𝟏)𝒔2^2</t>
  </si>
  <si>
    <t>((𝒏𝟏 − 𝟏) 𝒔𝟏^𝟐 + (𝒏𝟐 − 𝟏)𝒔2^2)/n1 + n2 -2</t>
  </si>
  <si>
    <t>sp^2/n1</t>
  </si>
  <si>
    <t>sp^2/n2</t>
  </si>
  <si>
    <t>(sp^2/n1)+(sp^2/n2)</t>
  </si>
  <si>
    <t>under root of (sp^2/n1)+(sp^2/n2)</t>
  </si>
  <si>
    <t>t =</t>
  </si>
  <si>
    <t>Standard Error</t>
  </si>
  <si>
    <t>Median</t>
  </si>
  <si>
    <t>Mode</t>
  </si>
  <si>
    <t>Standard Deviation</t>
  </si>
  <si>
    <t>Kurtosis</t>
  </si>
  <si>
    <t>Skewness</t>
  </si>
  <si>
    <t>Range</t>
  </si>
  <si>
    <t>Minimum</t>
  </si>
  <si>
    <t>Maximum</t>
  </si>
  <si>
    <t>Sum</t>
  </si>
  <si>
    <t>Count</t>
  </si>
  <si>
    <t>normal</t>
  </si>
  <si>
    <t>alpha</t>
  </si>
  <si>
    <t>p-value</t>
  </si>
  <si>
    <t>W-stat</t>
  </si>
  <si>
    <t>Shapiro-Wilk Test</t>
  </si>
  <si>
    <t>QQ Plot - 2018</t>
  </si>
  <si>
    <t>Std Dev</t>
  </si>
  <si>
    <t>Interval</t>
  </si>
  <si>
    <t>Data</t>
  </si>
  <si>
    <t>Std Norm</t>
  </si>
  <si>
    <t>Std Data</t>
  </si>
  <si>
    <t>QQ Plot - 2022</t>
  </si>
  <si>
    <t>Box Plot</t>
  </si>
  <si>
    <t>Min</t>
  </si>
  <si>
    <t>Q1-Min</t>
  </si>
  <si>
    <t>Med-Q1</t>
  </si>
  <si>
    <t>Q3-Med</t>
  </si>
  <si>
    <t>Max-Q3</t>
  </si>
  <si>
    <t>sp^2</t>
  </si>
  <si>
    <t>t-statistic</t>
  </si>
  <si>
    <t>Frequency Table</t>
  </si>
  <si>
    <t>item</t>
  </si>
  <si>
    <t>freq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</si>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</sst>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0" xfId="0" applyFill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Mean</a:t>
            </a:r>
            <a:r>
              <a:rPr lang="en-IN" baseline="0"/>
              <a:t> earning per hour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'Visualization '!$B$5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'Visualization '!$A$6:$A$12</c:f>
              <c:strCache>
                <c:ptCount val="7"/>
                <c:pt idx="0">
                  <c:v>All ages</c:v>
                </c:pt>
                <c:pt idx="1">
                  <c:v>15 - 24 years</c:v>
                </c:pt>
                <c:pt idx="2">
                  <c:v>25 - 29 years</c:v>
                </c:pt>
                <c:pt idx="3">
                  <c:v>30 - 39 years</c:v>
                </c:pt>
                <c:pt idx="4">
                  <c:v>40 - 49 years</c:v>
                </c:pt>
                <c:pt idx="5">
                  <c:v>50 - 59 years</c:v>
                </c:pt>
                <c:pt idx="6">
                  <c:v>60 years and over</c:v>
                </c:pt>
              </c:strCache>
            </c:strRef>
          </c:cat>
          <c:val>
            <c:numRef>
              <c:f>'Visualization '!$B$6:$B$12</c:f>
              <c:numCache>
                <c:formatCode>General</c:formatCode>
                <c:ptCount val="7"/>
                <c:pt idx="0">
                  <c:v>22.1</c:v>
                </c:pt>
                <c:pt idx="1">
                  <c:v>13.76</c:v>
                </c:pt>
                <c:pt idx="2">
                  <c:v>16.91</c:v>
                </c:pt>
                <c:pt idx="3">
                  <c:v>21.81</c:v>
                </c:pt>
                <c:pt idx="4">
                  <c:v>25.89</c:v>
                </c:pt>
                <c:pt idx="5">
                  <c:v>26.57</c:v>
                </c:pt>
                <c:pt idx="6">
                  <c:v>22.82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F-4876-AF5B-CAA99DC797C1}"/>
            </c:ext>
          </c:extLst>
        </c:ser>
        <c:ser>
          <c:idx val="1"/>
          <c:order val="1"/>
          <c:tx>
            <c:strRef>
              <c:f>'Visualization '!$C$5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'Visualization '!$A$6:$A$12</c:f>
              <c:strCache>
                <c:ptCount val="7"/>
                <c:pt idx="0">
                  <c:v>All ages</c:v>
                </c:pt>
                <c:pt idx="1">
                  <c:v>15 - 24 years</c:v>
                </c:pt>
                <c:pt idx="2">
                  <c:v>25 - 29 years</c:v>
                </c:pt>
                <c:pt idx="3">
                  <c:v>30 - 39 years</c:v>
                </c:pt>
                <c:pt idx="4">
                  <c:v>40 - 49 years</c:v>
                </c:pt>
                <c:pt idx="5">
                  <c:v>50 - 59 years</c:v>
                </c:pt>
                <c:pt idx="6">
                  <c:v>60 years and over</c:v>
                </c:pt>
              </c:strCache>
            </c:strRef>
          </c:cat>
          <c:val>
            <c:numRef>
              <c:f>'Visualization '!$C$6:$C$12</c:f>
              <c:numCache>
                <c:formatCode>General</c:formatCode>
                <c:ptCount val="7"/>
                <c:pt idx="0">
                  <c:v>26.4</c:v>
                </c:pt>
                <c:pt idx="1">
                  <c:v>17.559999999999999</c:v>
                </c:pt>
                <c:pt idx="2">
                  <c:v>21.22</c:v>
                </c:pt>
                <c:pt idx="3">
                  <c:v>27.27</c:v>
                </c:pt>
                <c:pt idx="4">
                  <c:v>30.57</c:v>
                </c:pt>
                <c:pt idx="5">
                  <c:v>30.24</c:v>
                </c:pt>
                <c:pt idx="6">
                  <c:v>26.52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2F-4876-AF5B-CAA99DC797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6767712"/>
        <c:axId val="1506782592"/>
      </c:barChart>
      <c:catAx>
        <c:axId val="15067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782592"/>
        <c:crosses val="autoZero"/>
        <c:auto val="1"/>
        <c:lblAlgn val="ctr"/>
        <c:lblOffset val="100"/>
        <c:noMultiLvlLbl val="0"/>
      </c:catAx>
      <c:valAx>
        <c:axId val="150678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7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- 2018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'Visualization '!$B$33:$B$39</c:f>
              <c:numCache>
                <c:formatCode>General</c:formatCode>
                <c:ptCount val="7"/>
                <c:pt idx="0">
                  <c:v>13.76</c:v>
                </c:pt>
                <c:pt idx="1">
                  <c:v>16.91</c:v>
                </c:pt>
                <c:pt idx="2">
                  <c:v>21.81</c:v>
                </c:pt>
                <c:pt idx="3">
                  <c:v>22.1</c:v>
                </c:pt>
                <c:pt idx="4">
                  <c:v>22.82</c:v>
                </c:pt>
                <c:pt idx="5">
                  <c:v>25.89</c:v>
                </c:pt>
                <c:pt idx="6">
                  <c:v>26.57</c:v>
                </c:pt>
              </c:numCache>
            </c:numRef>
          </c:xVal>
          <c:yVal>
            <c:numRef>
              <c:f>'Visualization '!$C$33:$C$39</c:f>
              <c:numCache>
                <c:formatCode>General</c:formatCode>
                <c:ptCount val="7"/>
                <c:pt idx="0">
                  <c:v>-1.4652337926855223</c:v>
                </c:pt>
                <c:pt idx="1">
                  <c:v>-0.79163860774337469</c:v>
                </c:pt>
                <c:pt idx="2">
                  <c:v>-0.36610635680056969</c:v>
                </c:pt>
                <c:pt idx="3">
                  <c:v>0</c:v>
                </c:pt>
                <c:pt idx="4">
                  <c:v>0.3661063568005698</c:v>
                </c:pt>
                <c:pt idx="5">
                  <c:v>0.79163860774337469</c:v>
                </c:pt>
                <c:pt idx="6">
                  <c:v>1.4652337926855228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F9-457E-BF1A-07DFC54AA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8681072"/>
        <c:axId val="1858654192"/>
      </c:scatterChart>
      <c:valAx>
        <c:axId val="185868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8654192"/>
        <c:crosses val="autoZero"/>
        <c:crossBetween val="midCat"/>
      </c:valAx>
      <c:valAx>
        <c:axId val="1858654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86810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- 2022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'Visualization '!$M$33:$M$39</c:f>
              <c:numCache>
                <c:formatCode>General</c:formatCode>
                <c:ptCount val="7"/>
                <c:pt idx="0">
                  <c:v>17.559999999999999</c:v>
                </c:pt>
                <c:pt idx="1">
                  <c:v>21.22</c:v>
                </c:pt>
                <c:pt idx="2">
                  <c:v>26.4</c:v>
                </c:pt>
                <c:pt idx="3">
                  <c:v>26.52</c:v>
                </c:pt>
                <c:pt idx="4">
                  <c:v>27.27</c:v>
                </c:pt>
                <c:pt idx="5">
                  <c:v>30.24</c:v>
                </c:pt>
                <c:pt idx="6">
                  <c:v>30.57</c:v>
                </c:pt>
              </c:numCache>
            </c:numRef>
          </c:xVal>
          <c:yVal>
            <c:numRef>
              <c:f>'Visualization '!$N$33:$N$39</c:f>
              <c:numCache>
                <c:formatCode>General</c:formatCode>
                <c:ptCount val="7"/>
                <c:pt idx="0">
                  <c:v>-1.4652337926855223</c:v>
                </c:pt>
                <c:pt idx="1">
                  <c:v>-0.79163860774337469</c:v>
                </c:pt>
                <c:pt idx="2">
                  <c:v>-0.36610635680056969</c:v>
                </c:pt>
                <c:pt idx="3">
                  <c:v>0</c:v>
                </c:pt>
                <c:pt idx="4">
                  <c:v>0.3661063568005698</c:v>
                </c:pt>
                <c:pt idx="5">
                  <c:v>0.79163860774337469</c:v>
                </c:pt>
                <c:pt idx="6">
                  <c:v>1.4652337926855228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6A-40B4-8865-9A2869632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8653232"/>
        <c:axId val="1858654672"/>
      </c:scatterChart>
      <c:valAx>
        <c:axId val="1858653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8654672"/>
        <c:crosses val="autoZero"/>
        <c:crossBetween val="midCat"/>
      </c:valAx>
      <c:valAx>
        <c:axId val="1858654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86532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'Visualization '!$A$71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</a:extLst>
          </c:spPr>
          <c:invertIfNegative val="0"/>
          <c:cat>
            <c:numRef>
              <c:f>'Visualization '!$B$70:$C$70</c:f>
              <c:numCache>
                <c:formatCode>General</c:formatCode>
                <c:ptCount val="2"/>
                <c:pt idx="0">
                  <c:v>2018</c:v>
                </c:pt>
                <c:pt idx="1">
                  <c:v>2022</c:v>
                </c:pt>
              </c:numCache>
            </c:numRef>
          </c:cat>
          <c:val>
            <c:numRef>
              <c:f>'Visualization '!$B$71:$C$71</c:f>
              <c:numCache>
                <c:formatCode>General</c:formatCode>
                <c:ptCount val="2"/>
                <c:pt idx="0">
                  <c:v>13.76</c:v>
                </c:pt>
                <c:pt idx="1">
                  <c:v>17.559999999999999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2F-4FF5-9F40-5BF4A1FFA71A}"/>
            </c:ext>
          </c:extLst>
        </c:ser>
        <c:ser>
          <c:idx val="1"/>
          <c:order val="1"/>
          <c:tx>
            <c:strRef>
              <c:f>'Visualization '!$A$72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'Visualization '!$B$70:$C$70</c:f>
              <c:numCache>
                <c:formatCode>General</c:formatCode>
                <c:ptCount val="2"/>
                <c:pt idx="0">
                  <c:v>2018</c:v>
                </c:pt>
                <c:pt idx="1">
                  <c:v>2022</c:v>
                </c:pt>
              </c:numCache>
            </c:numRef>
          </c:cat>
          <c:val>
            <c:numRef>
              <c:f>'Visualization '!$B$72:$C$72</c:f>
              <c:numCache>
                <c:formatCode>General</c:formatCode>
                <c:ptCount val="2"/>
                <c:pt idx="0">
                  <c:v>5.6</c:v>
                </c:pt>
                <c:pt idx="1">
                  <c:v>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2F-4FF5-9F40-5BF4A1FFA71A}"/>
            </c:ext>
          </c:extLst>
        </c:ser>
        <c:ser>
          <c:idx val="2"/>
          <c:order val="2"/>
          <c:tx>
            <c:strRef>
              <c:f>'Visualization '!$A$73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'Visualization '!$B$70:$C$70</c:f>
              <c:numCache>
                <c:formatCode>General</c:formatCode>
                <c:ptCount val="2"/>
                <c:pt idx="0">
                  <c:v>2018</c:v>
                </c:pt>
                <c:pt idx="1">
                  <c:v>2022</c:v>
                </c:pt>
              </c:numCache>
            </c:numRef>
          </c:cat>
          <c:val>
            <c:numRef>
              <c:f>'Visualization '!$B$73:$C$73</c:f>
              <c:numCache>
                <c:formatCode>General</c:formatCode>
                <c:ptCount val="2"/>
                <c:pt idx="0">
                  <c:v>2.740000000000002</c:v>
                </c:pt>
                <c:pt idx="1">
                  <c:v>2.7100000000000009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2F-4FF5-9F40-5BF4A1FFA71A}"/>
            </c:ext>
          </c:extLst>
        </c:ser>
        <c:ser>
          <c:idx val="3"/>
          <c:order val="3"/>
          <c:tx>
            <c:strRef>
              <c:f>'Visualization '!$A$74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'Visualization '!$B$75:$C$75</c:f>
                <c:numCache>
                  <c:formatCode>General</c:formatCode>
                  <c:ptCount val="2"/>
                  <c:pt idx="0">
                    <c:v>2.2149999999999999</c:v>
                  </c:pt>
                  <c:pt idx="1">
                    <c:v>1.8150000000000013</c:v>
                  </c:pt>
                </c:numCache>
              </c:numRef>
            </c:plus>
          </c:errBars>
          <c:cat>
            <c:numRef>
              <c:f>'Visualization '!$B$70:$C$70</c:f>
              <c:numCache>
                <c:formatCode>General</c:formatCode>
                <c:ptCount val="2"/>
                <c:pt idx="0">
                  <c:v>2018</c:v>
                </c:pt>
                <c:pt idx="1">
                  <c:v>2022</c:v>
                </c:pt>
              </c:numCache>
            </c:numRef>
          </c:cat>
          <c:val>
            <c:numRef>
              <c:f>'Visualization '!$B$74:$C$74</c:f>
              <c:numCache>
                <c:formatCode>General</c:formatCode>
                <c:ptCount val="2"/>
                <c:pt idx="0">
                  <c:v>2.254999999999999</c:v>
                </c:pt>
                <c:pt idx="1">
                  <c:v>2.2349999999999994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2F-4FF5-9F40-5BF4A1FFA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0106816"/>
        <c:axId val="290113056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'Visualization '!$B$76:$C$76</c:f>
              <c:numCache>
                <c:formatCode>General</c:formatCode>
                <c:ptCount val="2"/>
                <c:pt idx="0">
                  <c:v>21.408571428571427</c:v>
                </c:pt>
                <c:pt idx="1">
                  <c:v>25.682857142857141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2F-4FF5-9F40-5BF4A1FFA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106816"/>
        <c:axId val="290113056"/>
      </c:scatterChart>
      <c:catAx>
        <c:axId val="29010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0113056"/>
        <c:crosses val="autoZero"/>
        <c:auto val="1"/>
        <c:lblAlgn val="ctr"/>
        <c:lblOffset val="100"/>
        <c:noMultiLvlLbl val="0"/>
      </c:catAx>
      <c:valAx>
        <c:axId val="290113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010681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Mean</a:t>
            </a:r>
            <a:r>
              <a:rPr lang="en-IN" baseline="0"/>
              <a:t> earning per hour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8B-4F4E-8907-3DC465F38C5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8B-4F4E-8907-3DC465F38C5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38B-4F4E-8907-3DC465F38C5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38B-4F4E-8907-3DC465F38C5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38B-4F4E-8907-3DC465F38C5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38B-4F4E-8907-3DC465F38C5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38B-4F4E-8907-3DC465F38C5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38B-4F4E-8907-3DC465F38C50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'Visualization '!$A$5:$A$12</c15:sqref>
                  </c15:fullRef>
                </c:ext>
              </c:extLst>
              <c:f>'Visualization '!$A$6:$A$12</c:f>
              <c:strCache>
                <c:ptCount val="7"/>
                <c:pt idx="0">
                  <c:v>All ages</c:v>
                </c:pt>
                <c:pt idx="1">
                  <c:v>15 - 24 years</c:v>
                </c:pt>
                <c:pt idx="2">
                  <c:v>25 - 29 years</c:v>
                </c:pt>
                <c:pt idx="3">
                  <c:v>30 - 39 years</c:v>
                </c:pt>
                <c:pt idx="4">
                  <c:v>40 - 49 years</c:v>
                </c:pt>
                <c:pt idx="5">
                  <c:v>50 - 59 years</c:v>
                </c:pt>
                <c:pt idx="6">
                  <c:v>60 years and over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'Visualization '!$B$5:$B$12</c15:sqref>
                  </c15:fullRef>
                </c:ext>
              </c:extLst>
              <c:f>'Visualization '!$B$6:$B$12</c:f>
              <c:numCache>
                <c:formatCode>General</c:formatCode>
                <c:ptCount val="7"/>
                <c:pt idx="0">
                  <c:v>22.1</c:v>
                </c:pt>
                <c:pt idx="1">
                  <c:v>13.76</c:v>
                </c:pt>
                <c:pt idx="2">
                  <c:v>16.91</c:v>
                </c:pt>
                <c:pt idx="3">
                  <c:v>21.81</c:v>
                </c:pt>
                <c:pt idx="4">
                  <c:v>25.89</c:v>
                </c:pt>
                <c:pt idx="5">
                  <c:v>26.57</c:v>
                </c:pt>
                <c:pt idx="6">
                  <c:v>22.82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'Visualization '!$B$5</c15:sqref>
                  <c15:spPr xmlns:c15="http://schemas.microsoft.com/office/drawing/2012/chart"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2-938B-4F4E-8907-3DC465F38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6-938B-4F4E-8907-3DC465F38C5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938B-4F4E-8907-3DC465F38C5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938B-4F4E-8907-3DC465F38C5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938B-4F4E-8907-3DC465F38C50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938B-4F4E-8907-3DC465F38C50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938B-4F4E-8907-3DC465F38C50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938B-4F4E-8907-3DC465F38C50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938B-4F4E-8907-3DC465F38C50}"/>
                    </c:ext>
                  </c:extLst>
                </c:dPt>
                <c:cat>
                  <c:strRef>
                    <c:extLst>
                      <c:ext uri="{02D57815-91ED-43cb-92C2-25804820EDAC}">
                        <c15:fullRef>
                          <c15:sqref>'Visualization '!$A$5:$A$12</c15:sqref>
                        </c15:fullRef>
                        <c15:formulaRef>
                          <c15:sqref>'Visualization '!$A$6:$A$12</c15:sqref>
                        </c15:formulaRef>
                      </c:ext>
                    </c:extLst>
                    <c:strCache>
                      <c:ptCount val="7"/>
                      <c:pt idx="0">
                        <c:v>All ages</c:v>
                      </c:pt>
                      <c:pt idx="1">
                        <c:v>15 - 24 years</c:v>
                      </c:pt>
                      <c:pt idx="2">
                        <c:v>25 - 29 years</c:v>
                      </c:pt>
                      <c:pt idx="3">
                        <c:v>30 - 39 years</c:v>
                      </c:pt>
                      <c:pt idx="4">
                        <c:v>40 - 49 years</c:v>
                      </c:pt>
                      <c:pt idx="5">
                        <c:v>50 - 59 years</c:v>
                      </c:pt>
                      <c:pt idx="6">
                        <c:v>60 years and over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'Visualization '!$C$5:$C$12</c15:sqref>
                        </c15:fullRef>
                        <c15:formulaRef>
                          <c15:sqref>'Visualization '!$C$6:$C$12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26.4</c:v>
                      </c:pt>
                      <c:pt idx="1">
                        <c:v>17.559999999999999</c:v>
                      </c:pt>
                      <c:pt idx="2">
                        <c:v>21.22</c:v>
                      </c:pt>
                      <c:pt idx="3">
                        <c:v>27.27</c:v>
                      </c:pt>
                      <c:pt idx="4">
                        <c:v>30.57</c:v>
                      </c:pt>
                      <c:pt idx="5">
                        <c:v>30.24</c:v>
                      </c:pt>
                      <c:pt idx="6">
                        <c:v>26.52</c:v>
                      </c:pt>
                    </c:numCache>
                  </c:numRef>
                </c:val>
                <c:extLst>
                  <c:ext uri="{02D57815-91ED-43cb-92C2-25804820EDAC}">
                    <c15:categoryFilterExceptions>
                      <c15:categoryFilterException>
                        <c15:sqref>'Visualization '!$C$5</c15:sqref>
                        <c15:spPr xmlns:c15="http://schemas.microsoft.com/office/drawing/2012/chart">
                          <a:solidFill>
                            <a:schemeClr val="accent1"/>
                          </a:solidFill>
                          <a:ln w="19050">
                            <a:solidFill>
                              <a:schemeClr val="lt1"/>
                            </a:solidFill>
                          </a:ln>
                          <a:effectLst/>
                        </c15:spPr>
                        <c15:bubble3D val="0"/>
                      </c15:categoryFilterException>
                    </c15:categoryFilterExceptions>
                  </c:ext>
                  <c:ext xmlns:c16="http://schemas.microsoft.com/office/drawing/2014/chart" uri="{C3380CC4-5D6E-409C-BE32-E72D297353CC}">
                    <c16:uniqueId val="{00000025-938B-4F4E-8907-3DC465F38C50}"/>
                  </c:ext>
                </c:extLst>
              </c15:ser>
            </c15:filteredPieSeries>
          </c:ext>
        </c:extLst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1</xdr:row>
      <xdr:rowOff>28574</xdr:rowOff>
    </xdr:from>
    <xdr:to>
      <xdr:col>14</xdr:col>
      <xdr:colOff>587375</xdr:colOff>
      <xdr:row>17</xdr:row>
      <xdr:rowOff>158749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79A8A4-4CE1-D625-6CD7-C15279BF5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179614</xdr:colOff>
      <xdr:row>0</xdr:row>
      <xdr:rowOff>84364</xdr:rowOff>
    </xdr:from>
    <xdr:to>
      <xdr:col>4</xdr:col>
      <xdr:colOff>143328</xdr:colOff>
      <xdr:row>3</xdr:row>
      <xdr:rowOff>20864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DD77211-8A0B-9C89-1BC1-3916B1719742}"/>
            </a:ext>
          </a:extLst>
        </xdr:cNvPr>
        <xdr:cNvSpPr txBox="1"/>
      </xdr:nvSpPr>
      <xdr:spPr>
        <a:xfrm>
          <a:off x="179614" y="84364"/>
          <a:ext cx="2394857" cy="480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Clustered Column</a:t>
          </a:r>
        </a:p>
      </xdr:txBody>
    </xdr:sp>
    <xdr:clientData/>
  </xdr:twoCellAnchor>
  <xdr:twoCellAnchor>
    <xdr:from>
      <xdr:col>0</xdr:col>
      <xdr:colOff>0</xdr:colOff>
      <xdr:row>42</xdr:row>
      <xdr:rowOff>178321</xdr:rowOff>
    </xdr:from>
    <xdr:to>
      <xdr:col>7</xdr:col>
      <xdr:colOff>311523</xdr:colOff>
      <xdr:row>57</xdr:row>
      <xdr:rowOff>159272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127AD0-5371-EEB7-0A52-1D406286B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501068</xdr:colOff>
      <xdr:row>42</xdr:row>
      <xdr:rowOff>144660</xdr:rowOff>
    </xdr:from>
    <xdr:to>
      <xdr:col>18</xdr:col>
      <xdr:colOff>196267</xdr:colOff>
      <xdr:row>57</xdr:row>
      <xdr:rowOff>132066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123807-7306-8F66-B104-B7FB643EE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235185</xdr:colOff>
      <xdr:row>18</xdr:row>
      <xdr:rowOff>156790</xdr:rowOff>
    </xdr:from>
    <xdr:to>
      <xdr:col>3</xdr:col>
      <xdr:colOff>94075</xdr:colOff>
      <xdr:row>22</xdr:row>
      <xdr:rowOff>23519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2D16D3A-F44F-19BB-C656-29BBCD3A10BB}"/>
            </a:ext>
          </a:extLst>
        </xdr:cNvPr>
        <xdr:cNvSpPr txBox="1"/>
      </xdr:nvSpPr>
      <xdr:spPr>
        <a:xfrm>
          <a:off x="235185" y="3402346"/>
          <a:ext cx="1693334" cy="5879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/>
            <a:t>Q-Q Plot</a:t>
          </a:r>
        </a:p>
      </xdr:txBody>
    </xdr:sp>
    <xdr:clientData/>
  </xdr:twoCellAnchor>
  <xdr:twoCellAnchor>
    <xdr:from>
      <xdr:col>7</xdr:col>
      <xdr:colOff>15119</xdr:colOff>
      <xdr:row>62</xdr:row>
      <xdr:rowOff>90715</xdr:rowOff>
    </xdr:from>
    <xdr:to>
      <xdr:col>16</xdr:col>
      <xdr:colOff>483810</xdr:colOff>
      <xdr:row>78</xdr:row>
      <xdr:rowOff>166308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B140C8D-4394-496E-AE01-73D7A8CBCB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145143</xdr:colOff>
      <xdr:row>61</xdr:row>
      <xdr:rowOff>18142</xdr:rowOff>
    </xdr:from>
    <xdr:to>
      <xdr:col>2</xdr:col>
      <xdr:colOff>535215</xdr:colOff>
      <xdr:row>64</xdr:row>
      <xdr:rowOff>108856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350F4A0-D960-7024-25F9-5484133A7C4C}"/>
            </a:ext>
          </a:extLst>
        </xdr:cNvPr>
        <xdr:cNvSpPr txBox="1"/>
      </xdr:nvSpPr>
      <xdr:spPr>
        <a:xfrm>
          <a:off x="145143" y="11085285"/>
          <a:ext cx="1605643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/>
            <a:t>Box Plot</a:t>
          </a:r>
        </a:p>
      </xdr:txBody>
    </xdr:sp>
    <xdr:clientData/>
  </xdr:twoCellAnchor>
  <xdr:twoCellAnchor>
    <xdr:from>
      <xdr:col>7</xdr:col>
      <xdr:colOff>34512</xdr:colOff>
      <xdr:row>84</xdr:row>
      <xdr:rowOff>66808</xdr:rowOff>
    </xdr:from>
    <xdr:to>
      <xdr:col>16</xdr:col>
      <xdr:colOff>481363</xdr:colOff>
      <xdr:row>102</xdr:row>
      <xdr:rowOff>43291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EE4DDAB-A1BE-4102-A466-726E39B3C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163872</xdr:colOff>
      <xdr:row>83</xdr:row>
      <xdr:rowOff>112662</xdr:rowOff>
    </xdr:from>
    <xdr:to>
      <xdr:col>3</xdr:col>
      <xdr:colOff>358469</xdr:colOff>
      <xdr:row>86</xdr:row>
      <xdr:rowOff>163872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785EF66-AC01-958E-3B59-32632A7FE295}"/>
            </a:ext>
          </a:extLst>
        </xdr:cNvPr>
        <xdr:cNvSpPr txBox="1"/>
      </xdr:nvSpPr>
      <xdr:spPr>
        <a:xfrm>
          <a:off x="163872" y="15414114"/>
          <a:ext cx="2038145" cy="604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600"/>
            <a:t>Pie Chart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368458</xdr:colOff>
      <xdr:row>10</xdr:row>
      <xdr:rowOff>148952</xdr:rowOff>
    </xdr:from>
    <xdr:to>
      <xdr:col>8</xdr:col>
      <xdr:colOff>23519</xdr:colOff>
      <xdr:row>14</xdr:row>
      <xdr:rowOff>164630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985009-E798-2549-71BD-DDF6236D2C0D}"/>
            </a:ext>
          </a:extLst>
        </xdr:cNvPr>
        <xdr:cNvSpPr txBox="1"/>
      </xdr:nvSpPr>
      <xdr:spPr>
        <a:xfrm>
          <a:off x="2202902" y="1952038"/>
          <a:ext cx="2712469" cy="736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Since the p-value is more than</a:t>
          </a:r>
          <a:r>
            <a:rPr lang="en-IN" sz="1100" baseline="0"/>
            <a:t> the level of significance therefore, we will conclude that the data is </a:t>
          </a:r>
          <a:r>
            <a:rPr lang="en-IN" sz="1100" b="1" baseline="0"/>
            <a:t>normally distributed</a:t>
          </a:r>
          <a:r>
            <a:rPr lang="en-IN" sz="1100" baseline="0"/>
            <a:t>.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241299</xdr:colOff>
      <xdr:row>0</xdr:row>
      <xdr:rowOff>107950</xdr:rowOff>
    </xdr:from>
    <xdr:to>
      <xdr:col>10</xdr:col>
      <xdr:colOff>62928</xdr:colOff>
      <xdr:row>7</xdr:row>
      <xdr:rowOff>137298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E46A31-E8F5-2183-CBB3-C8CFDB6C732A}"/>
            </a:ext>
          </a:extLst>
        </xdr:cNvPr>
        <xdr:cNvSpPr txBox="1"/>
      </xdr:nvSpPr>
      <xdr:spPr>
        <a:xfrm>
          <a:off x="2077650" y="107950"/>
          <a:ext cx="4106449" cy="13107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/>
            <a:t>Null Hypothesis: </a:t>
          </a:r>
          <a:r>
            <a:rPr lang="en-IN" sz="1100" b="0"/>
            <a:t>The</a:t>
          </a:r>
          <a:r>
            <a:rPr lang="en-IN" sz="1100" b="0" baseline="0"/>
            <a:t> </a:t>
          </a:r>
          <a:r>
            <a:rPr lang="en-IN" sz="1100"/>
            <a:t>mean earnings</a:t>
          </a:r>
          <a:r>
            <a:rPr lang="en-IN" sz="1100" baseline="0"/>
            <a:t> </a:t>
          </a:r>
          <a:r>
            <a:rPr lang="en-IN" sz="1100"/>
            <a:t>per hour between different age groups in the year 2022</a:t>
          </a:r>
          <a:r>
            <a:rPr lang="en-IN" sz="1100" baseline="0"/>
            <a:t> is more than in year 2018.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/>
            <a:t>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µ1 &lt;  µ2 </a:t>
          </a:r>
          <a:endParaRPr lang="en-I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baseline="0"/>
            <a:t>Alternative Hypothesis: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mean earning for different age groups in the year 2022 is less than or equal to the mean earning for different age groups in 2018</a:t>
          </a:r>
          <a:endParaRPr lang="en-IN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µ1 ≥  µ2 </a:t>
          </a:r>
          <a:endParaRPr lang="en-IN">
            <a:effectLst/>
          </a:endParaRPr>
        </a:p>
        <a:p>
          <a:pPr algn="ctr"/>
          <a:endParaRPr lang="en-IN" sz="1100"/>
        </a:p>
      </xdr:txBody>
    </xdr:sp>
    <xdr:clientData/>
  </xdr:twoCellAnchor>
  <xdr:twoCellAnchor editAs="oneCell">
    <xdr:from>
      <xdr:col>2</xdr:col>
      <xdr:colOff>330324</xdr:colOff>
      <xdr:row>25</xdr:row>
      <xdr:rowOff>99801</xdr:rowOff>
    </xdr:from>
    <xdr:to>
      <xdr:col>8</xdr:col>
      <xdr:colOff>455947</xdr:colOff>
      <xdr:row>36</xdr:row>
      <xdr:rowOff>175535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6202A6-7319-B315-0591-592B5051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63" y="4834450"/>
          <a:ext cx="3801938" cy="2158980"/>
        </a:xfrm>
        <a:prstGeom prst="rect">
          <a:avLst/>
        </a:prstGeom>
      </xdr:spPr>
    </xdr:pic>
    <xdr:clientData/>
  </xdr:twoCellAnchor>
  <xdr:twoCellAnchor>
    <xdr:from>
      <xdr:col>2</xdr:col>
      <xdr:colOff>216036</xdr:colOff>
      <xdr:row>37</xdr:row>
      <xdr:rowOff>158592</xdr:rowOff>
    </xdr:from>
    <xdr:to>
      <xdr:col>8</xdr:col>
      <xdr:colOff>377568</xdr:colOff>
      <xdr:row>42</xdr:row>
      <xdr:rowOff>131923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F5F3E-350C-94D3-D06A-FAB489381062}"/>
            </a:ext>
          </a:extLst>
        </xdr:cNvPr>
        <xdr:cNvSpPr txBox="1"/>
      </xdr:nvSpPr>
      <xdr:spPr>
        <a:xfrm>
          <a:off x="1440270" y="6943367"/>
          <a:ext cx="3834235" cy="888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100"/>
            <a:t>Since the</a:t>
          </a:r>
          <a:r>
            <a:rPr lang="en-IN" sz="1100" baseline="0"/>
            <a:t> absolute value of</a:t>
          </a:r>
          <a:r>
            <a:rPr lang="en-IN" sz="1100"/>
            <a:t> t-statistic is less than the absolute value of t-critical for a one-tailed t-test, therefore, we will </a:t>
          </a:r>
          <a:r>
            <a:rPr lang="en-IN" sz="1100" b="1"/>
            <a:t>fail</a:t>
          </a:r>
          <a:r>
            <a:rPr lang="en-IN" sz="1100" b="1" baseline="0"/>
            <a:t> to reject the </a:t>
          </a:r>
          <a:r>
            <a:rPr lang="en-IN" sz="1100" b="1"/>
            <a:t>null hypothesis </a:t>
          </a:r>
          <a:r>
            <a:rPr lang="en-IN" sz="1100"/>
            <a:t>or we can say that the mean earnings per hour for the year 2022 is more than 2018. </a:t>
          </a:r>
        </a:p>
      </xdr:txBody>
    </xdr:sp>
    <xdr:clientData/>
  </xdr:twoCellAnchor>
  <xdr:twoCellAnchor>
    <xdr:from>
      <xdr:col>3</xdr:col>
      <xdr:colOff>78284</xdr:colOff>
      <xdr:row>11</xdr:row>
      <xdr:rowOff>168009</xdr:rowOff>
    </xdr:from>
    <xdr:to>
      <xdr:col>8</xdr:col>
      <xdr:colOff>467895</xdr:colOff>
      <xdr:row>16</xdr:row>
      <xdr:rowOff>81596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590072-B55B-E4C2-A534-9378B983D0E3}"/>
            </a:ext>
          </a:extLst>
        </xdr:cNvPr>
        <xdr:cNvSpPr txBox="1"/>
      </xdr:nvSpPr>
      <xdr:spPr>
        <a:xfrm>
          <a:off x="1916442" y="2251255"/>
          <a:ext cx="3453207" cy="8605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value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alpha was chosen to be 0.05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it is a standard and a common practice in many fields of research. It is a convention that is commonly accepted in order to balance out Type I and Type II errors.  </a:t>
          </a:r>
          <a:endParaRPr lang="en-IN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XRealStats%20(2).xlam" TargetMode="External"/><Relationship Id="rId1" Type="http://schemas.openxmlformats.org/officeDocument/2006/relationships/externalLinkPath" Target="/Users/HP/Downloads/XRealStats%20(2)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QSORT"/>
      <definedName name="SHAPIRO"/>
      <definedName name="SortUnique"/>
      <definedName name="SW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EAC7-9145-4E8E-9AB5-75CBDC51D896}">
  <dimension ref="A1:E57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2018</v>
      </c>
      <c r="C2" t="s">
        <v>6</v>
      </c>
      <c r="D2" t="s">
        <v>7</v>
      </c>
      <c r="E2">
        <v>22.1</v>
      </c>
    </row>
    <row r="3" spans="1:5" x14ac:dyDescent="0.35">
      <c r="A3" t="s">
        <v>5</v>
      </c>
      <c r="B3">
        <v>2018</v>
      </c>
      <c r="C3" t="s">
        <v>8</v>
      </c>
      <c r="D3" t="s">
        <v>7</v>
      </c>
      <c r="E3">
        <v>13.76</v>
      </c>
    </row>
    <row r="4" spans="1:5" x14ac:dyDescent="0.35">
      <c r="A4" t="s">
        <v>5</v>
      </c>
      <c r="B4">
        <v>2018</v>
      </c>
      <c r="C4" t="s">
        <v>9</v>
      </c>
      <c r="D4" t="s">
        <v>7</v>
      </c>
      <c r="E4">
        <v>16.91</v>
      </c>
    </row>
    <row r="5" spans="1:5" x14ac:dyDescent="0.35">
      <c r="A5" t="s">
        <v>5</v>
      </c>
      <c r="B5">
        <v>2018</v>
      </c>
      <c r="C5" t="s">
        <v>10</v>
      </c>
      <c r="D5" t="s">
        <v>7</v>
      </c>
      <c r="E5">
        <v>21.81</v>
      </c>
    </row>
    <row r="6" spans="1:5" x14ac:dyDescent="0.35">
      <c r="A6" t="s">
        <v>5</v>
      </c>
      <c r="B6">
        <v>2018</v>
      </c>
      <c r="C6" t="s">
        <v>11</v>
      </c>
      <c r="D6" t="s">
        <v>7</v>
      </c>
      <c r="E6">
        <v>25.89</v>
      </c>
    </row>
    <row r="7" spans="1:5" x14ac:dyDescent="0.35">
      <c r="A7" t="s">
        <v>5</v>
      </c>
      <c r="B7">
        <v>2018</v>
      </c>
      <c r="C7" t="s">
        <v>12</v>
      </c>
      <c r="D7" t="s">
        <v>7</v>
      </c>
      <c r="E7">
        <v>26.57</v>
      </c>
    </row>
    <row r="8" spans="1:5" x14ac:dyDescent="0.35">
      <c r="A8" t="s">
        <v>5</v>
      </c>
      <c r="B8">
        <v>2018</v>
      </c>
      <c r="C8" t="s">
        <v>13</v>
      </c>
      <c r="D8" t="s">
        <v>7</v>
      </c>
      <c r="E8">
        <v>22.82</v>
      </c>
    </row>
    <row r="9" spans="1:5" x14ac:dyDescent="0.35">
      <c r="A9" t="s">
        <v>5</v>
      </c>
      <c r="B9">
        <v>2022</v>
      </c>
      <c r="C9" t="s">
        <v>6</v>
      </c>
      <c r="D9" t="s">
        <v>7</v>
      </c>
      <c r="E9">
        <v>26.4</v>
      </c>
    </row>
    <row r="10" spans="1:5" x14ac:dyDescent="0.35">
      <c r="A10" t="s">
        <v>5</v>
      </c>
      <c r="B10">
        <v>2022</v>
      </c>
      <c r="C10" t="s">
        <v>8</v>
      </c>
      <c r="D10" t="s">
        <v>7</v>
      </c>
      <c r="E10">
        <v>17.559999999999999</v>
      </c>
    </row>
    <row r="11" spans="1:5" x14ac:dyDescent="0.35">
      <c r="A11" t="s">
        <v>5</v>
      </c>
      <c r="B11">
        <v>2022</v>
      </c>
      <c r="C11" t="s">
        <v>9</v>
      </c>
      <c r="D11" t="s">
        <v>7</v>
      </c>
      <c r="E11">
        <v>21.22</v>
      </c>
    </row>
    <row r="12" spans="1:5" x14ac:dyDescent="0.35">
      <c r="A12" t="s">
        <v>5</v>
      </c>
      <c r="B12">
        <v>2022</v>
      </c>
      <c r="C12" t="s">
        <v>10</v>
      </c>
      <c r="D12" t="s">
        <v>7</v>
      </c>
      <c r="E12">
        <v>27.27</v>
      </c>
    </row>
    <row r="13" spans="1:5" x14ac:dyDescent="0.35">
      <c r="A13" t="s">
        <v>5</v>
      </c>
      <c r="B13">
        <v>2022</v>
      </c>
      <c r="C13" t="s">
        <v>11</v>
      </c>
      <c r="D13" t="s">
        <v>7</v>
      </c>
      <c r="E13">
        <v>30.57</v>
      </c>
    </row>
    <row r="14" spans="1:5" x14ac:dyDescent="0.35">
      <c r="A14" t="s">
        <v>5</v>
      </c>
      <c r="B14">
        <v>2022</v>
      </c>
      <c r="C14" t="s">
        <v>12</v>
      </c>
      <c r="D14" t="s">
        <v>7</v>
      </c>
      <c r="E14">
        <v>30.24</v>
      </c>
    </row>
    <row r="15" spans="1:5" x14ac:dyDescent="0.35">
      <c r="A15" t="s">
        <v>5</v>
      </c>
      <c r="B15">
        <v>2022</v>
      </c>
      <c r="C15" t="s">
        <v>13</v>
      </c>
      <c r="D15" t="s">
        <v>7</v>
      </c>
      <c r="E15">
        <v>26.52</v>
      </c>
    </row>
    <row r="16" spans="1:5" x14ac:dyDescent="0.35">
      <c r="A16" t="s">
        <v>14</v>
      </c>
      <c r="B16">
        <v>2018</v>
      </c>
      <c r="C16" t="s">
        <v>6</v>
      </c>
      <c r="D16" t="s">
        <v>15</v>
      </c>
      <c r="E16">
        <v>33.1</v>
      </c>
    </row>
    <row r="17" spans="1:5" x14ac:dyDescent="0.35">
      <c r="A17" t="s">
        <v>14</v>
      </c>
      <c r="B17">
        <v>2018</v>
      </c>
      <c r="C17" t="s">
        <v>8</v>
      </c>
      <c r="D17" t="s">
        <v>15</v>
      </c>
      <c r="E17">
        <v>25.9</v>
      </c>
    </row>
    <row r="18" spans="1:5" x14ac:dyDescent="0.35">
      <c r="A18" t="s">
        <v>14</v>
      </c>
      <c r="B18">
        <v>2018</v>
      </c>
      <c r="C18" t="s">
        <v>9</v>
      </c>
      <c r="D18" t="s">
        <v>15</v>
      </c>
      <c r="E18">
        <v>35.700000000000003</v>
      </c>
    </row>
    <row r="19" spans="1:5" x14ac:dyDescent="0.35">
      <c r="A19" t="s">
        <v>14</v>
      </c>
      <c r="B19">
        <v>2018</v>
      </c>
      <c r="C19" t="s">
        <v>10</v>
      </c>
      <c r="D19" t="s">
        <v>15</v>
      </c>
      <c r="E19">
        <v>35.5</v>
      </c>
    </row>
    <row r="20" spans="1:5" x14ac:dyDescent="0.35">
      <c r="A20" t="s">
        <v>14</v>
      </c>
      <c r="B20">
        <v>2018</v>
      </c>
      <c r="C20" t="s">
        <v>11</v>
      </c>
      <c r="D20" t="s">
        <v>15</v>
      </c>
      <c r="E20">
        <v>34.700000000000003</v>
      </c>
    </row>
    <row r="21" spans="1:5" x14ac:dyDescent="0.35">
      <c r="A21" t="s">
        <v>14</v>
      </c>
      <c r="B21">
        <v>2018</v>
      </c>
      <c r="C21" t="s">
        <v>12</v>
      </c>
      <c r="D21" t="s">
        <v>15</v>
      </c>
      <c r="E21">
        <v>32.299999999999997</v>
      </c>
    </row>
    <row r="22" spans="1:5" x14ac:dyDescent="0.35">
      <c r="A22" t="s">
        <v>14</v>
      </c>
      <c r="B22">
        <v>2018</v>
      </c>
      <c r="C22" t="s">
        <v>13</v>
      </c>
      <c r="D22" t="s">
        <v>15</v>
      </c>
      <c r="E22">
        <v>28.8</v>
      </c>
    </row>
    <row r="23" spans="1:5" x14ac:dyDescent="0.35">
      <c r="A23" t="s">
        <v>14</v>
      </c>
      <c r="B23">
        <v>2022</v>
      </c>
      <c r="C23" t="s">
        <v>6</v>
      </c>
      <c r="D23" t="s">
        <v>15</v>
      </c>
      <c r="E23">
        <v>32.9</v>
      </c>
    </row>
    <row r="24" spans="1:5" x14ac:dyDescent="0.35">
      <c r="A24" t="s">
        <v>14</v>
      </c>
      <c r="B24">
        <v>2022</v>
      </c>
      <c r="C24" t="s">
        <v>8</v>
      </c>
      <c r="D24" t="s">
        <v>15</v>
      </c>
      <c r="E24">
        <v>25</v>
      </c>
    </row>
    <row r="25" spans="1:5" x14ac:dyDescent="0.35">
      <c r="A25" t="s">
        <v>14</v>
      </c>
      <c r="B25">
        <v>2022</v>
      </c>
      <c r="C25" t="s">
        <v>9</v>
      </c>
      <c r="D25" t="s">
        <v>15</v>
      </c>
      <c r="E25">
        <v>35.6</v>
      </c>
    </row>
    <row r="26" spans="1:5" x14ac:dyDescent="0.35">
      <c r="A26" t="s">
        <v>14</v>
      </c>
      <c r="B26">
        <v>2022</v>
      </c>
      <c r="C26" t="s">
        <v>10</v>
      </c>
      <c r="D26" t="s">
        <v>15</v>
      </c>
      <c r="E26">
        <v>35.5</v>
      </c>
    </row>
    <row r="27" spans="1:5" x14ac:dyDescent="0.35">
      <c r="A27" t="s">
        <v>14</v>
      </c>
      <c r="B27">
        <v>2022</v>
      </c>
      <c r="C27" t="s">
        <v>11</v>
      </c>
      <c r="D27" t="s">
        <v>15</v>
      </c>
      <c r="E27">
        <v>34.5</v>
      </c>
    </row>
    <row r="28" spans="1:5" x14ac:dyDescent="0.35">
      <c r="A28" t="s">
        <v>14</v>
      </c>
      <c r="B28">
        <v>2022</v>
      </c>
      <c r="C28" t="s">
        <v>12</v>
      </c>
      <c r="D28" t="s">
        <v>15</v>
      </c>
      <c r="E28">
        <v>33.6</v>
      </c>
    </row>
    <row r="29" spans="1:5" x14ac:dyDescent="0.35">
      <c r="A29" t="s">
        <v>14</v>
      </c>
      <c r="B29">
        <v>2022</v>
      </c>
      <c r="C29" t="s">
        <v>13</v>
      </c>
      <c r="D29" t="s">
        <v>15</v>
      </c>
      <c r="E29">
        <v>28.8</v>
      </c>
    </row>
    <row r="30" spans="1:5" x14ac:dyDescent="0.35">
      <c r="A30" t="s">
        <v>16</v>
      </c>
      <c r="B30">
        <v>2018</v>
      </c>
      <c r="C30" t="s">
        <v>6</v>
      </c>
      <c r="D30" t="s">
        <v>7</v>
      </c>
      <c r="E30">
        <v>17.100000000000001</v>
      </c>
    </row>
    <row r="31" spans="1:5" x14ac:dyDescent="0.35">
      <c r="A31" t="s">
        <v>16</v>
      </c>
      <c r="B31">
        <v>2018</v>
      </c>
      <c r="C31" t="s">
        <v>8</v>
      </c>
      <c r="D31" t="s">
        <v>7</v>
      </c>
      <c r="E31">
        <v>12.3</v>
      </c>
    </row>
    <row r="32" spans="1:5" x14ac:dyDescent="0.35">
      <c r="A32" t="s">
        <v>16</v>
      </c>
      <c r="B32">
        <v>2018</v>
      </c>
      <c r="C32" t="s">
        <v>9</v>
      </c>
      <c r="D32" t="s">
        <v>7</v>
      </c>
      <c r="E32">
        <v>15.51</v>
      </c>
    </row>
    <row r="33" spans="1:5" x14ac:dyDescent="0.35">
      <c r="A33" t="s">
        <v>16</v>
      </c>
      <c r="B33">
        <v>2018</v>
      </c>
      <c r="C33" t="s">
        <v>10</v>
      </c>
      <c r="D33" t="s">
        <v>7</v>
      </c>
      <c r="E33">
        <v>18.34</v>
      </c>
    </row>
    <row r="34" spans="1:5" x14ac:dyDescent="0.35">
      <c r="A34" t="s">
        <v>16</v>
      </c>
      <c r="B34">
        <v>2018</v>
      </c>
      <c r="C34" t="s">
        <v>11</v>
      </c>
      <c r="D34" t="s">
        <v>7</v>
      </c>
      <c r="E34">
        <v>20.11</v>
      </c>
    </row>
    <row r="35" spans="1:5" x14ac:dyDescent="0.35">
      <c r="A35" t="s">
        <v>16</v>
      </c>
      <c r="B35">
        <v>2018</v>
      </c>
      <c r="C35" t="s">
        <v>12</v>
      </c>
      <c r="D35" t="s">
        <v>7</v>
      </c>
      <c r="E35">
        <v>20.239999999999998</v>
      </c>
    </row>
    <row r="36" spans="1:5" x14ac:dyDescent="0.35">
      <c r="A36" t="s">
        <v>16</v>
      </c>
      <c r="B36">
        <v>2018</v>
      </c>
      <c r="C36" t="s">
        <v>13</v>
      </c>
      <c r="D36" t="s">
        <v>7</v>
      </c>
      <c r="E36">
        <v>16.39</v>
      </c>
    </row>
    <row r="37" spans="1:5" x14ac:dyDescent="0.35">
      <c r="A37" t="s">
        <v>16</v>
      </c>
      <c r="B37">
        <v>2022</v>
      </c>
      <c r="C37" t="s">
        <v>6</v>
      </c>
      <c r="D37" t="s">
        <v>7</v>
      </c>
      <c r="E37">
        <v>19.600000000000001</v>
      </c>
    </row>
    <row r="38" spans="1:5" x14ac:dyDescent="0.35">
      <c r="A38" t="s">
        <v>16</v>
      </c>
      <c r="B38">
        <v>2022</v>
      </c>
      <c r="C38" t="s">
        <v>8</v>
      </c>
      <c r="D38" t="s">
        <v>7</v>
      </c>
      <c r="E38">
        <v>14.03</v>
      </c>
    </row>
    <row r="39" spans="1:5" x14ac:dyDescent="0.35">
      <c r="A39" t="s">
        <v>16</v>
      </c>
      <c r="B39">
        <v>2022</v>
      </c>
      <c r="C39" t="s">
        <v>9</v>
      </c>
      <c r="D39" t="s">
        <v>7</v>
      </c>
      <c r="E39">
        <v>17.61</v>
      </c>
    </row>
    <row r="40" spans="1:5" x14ac:dyDescent="0.35">
      <c r="A40" t="s">
        <v>16</v>
      </c>
      <c r="B40">
        <v>2022</v>
      </c>
      <c r="C40" t="s">
        <v>10</v>
      </c>
      <c r="D40" t="s">
        <v>7</v>
      </c>
      <c r="E40">
        <v>20.99</v>
      </c>
    </row>
    <row r="41" spans="1:5" x14ac:dyDescent="0.35">
      <c r="A41" t="s">
        <v>16</v>
      </c>
      <c r="B41">
        <v>2022</v>
      </c>
      <c r="C41" t="s">
        <v>11</v>
      </c>
      <c r="D41" t="s">
        <v>7</v>
      </c>
      <c r="E41">
        <v>22.92</v>
      </c>
    </row>
    <row r="42" spans="1:5" x14ac:dyDescent="0.35">
      <c r="A42" t="s">
        <v>16</v>
      </c>
      <c r="B42">
        <v>2022</v>
      </c>
      <c r="C42" t="s">
        <v>12</v>
      </c>
      <c r="D42" t="s">
        <v>7</v>
      </c>
      <c r="E42">
        <v>22.41</v>
      </c>
    </row>
    <row r="43" spans="1:5" x14ac:dyDescent="0.35">
      <c r="A43" t="s">
        <v>16</v>
      </c>
      <c r="B43">
        <v>2022</v>
      </c>
      <c r="C43" t="s">
        <v>13</v>
      </c>
      <c r="D43" t="s">
        <v>7</v>
      </c>
      <c r="E43">
        <v>20.03</v>
      </c>
    </row>
    <row r="44" spans="1:5" x14ac:dyDescent="0.35">
      <c r="A44" t="s">
        <v>17</v>
      </c>
      <c r="B44">
        <v>2018</v>
      </c>
      <c r="C44" t="s">
        <v>6</v>
      </c>
      <c r="D44" t="s">
        <v>15</v>
      </c>
      <c r="E44">
        <v>37.5</v>
      </c>
    </row>
    <row r="45" spans="1:5" x14ac:dyDescent="0.35">
      <c r="A45" t="s">
        <v>17</v>
      </c>
      <c r="B45">
        <v>2018</v>
      </c>
      <c r="C45" t="s">
        <v>8</v>
      </c>
      <c r="D45" t="s">
        <v>15</v>
      </c>
      <c r="E45">
        <v>27.5</v>
      </c>
    </row>
    <row r="46" spans="1:5" x14ac:dyDescent="0.35">
      <c r="A46" t="s">
        <v>17</v>
      </c>
      <c r="B46">
        <v>2018</v>
      </c>
      <c r="C46" t="s">
        <v>9</v>
      </c>
      <c r="D46" t="s">
        <v>15</v>
      </c>
      <c r="E46">
        <v>38.5</v>
      </c>
    </row>
    <row r="47" spans="1:5" x14ac:dyDescent="0.35">
      <c r="A47" t="s">
        <v>17</v>
      </c>
      <c r="B47">
        <v>2018</v>
      </c>
      <c r="C47" t="s">
        <v>10</v>
      </c>
      <c r="D47" t="s">
        <v>15</v>
      </c>
      <c r="E47">
        <v>38.5</v>
      </c>
    </row>
    <row r="48" spans="1:5" x14ac:dyDescent="0.35">
      <c r="A48" t="s">
        <v>17</v>
      </c>
      <c r="B48">
        <v>2018</v>
      </c>
      <c r="C48" t="s">
        <v>11</v>
      </c>
      <c r="D48" t="s">
        <v>15</v>
      </c>
      <c r="E48">
        <v>37.5</v>
      </c>
    </row>
    <row r="49" spans="1:5" x14ac:dyDescent="0.35">
      <c r="A49" t="s">
        <v>17</v>
      </c>
      <c r="B49">
        <v>2018</v>
      </c>
      <c r="C49" t="s">
        <v>12</v>
      </c>
      <c r="D49" t="s">
        <v>15</v>
      </c>
      <c r="E49">
        <v>36.5</v>
      </c>
    </row>
    <row r="50" spans="1:5" x14ac:dyDescent="0.35">
      <c r="A50" t="s">
        <v>17</v>
      </c>
      <c r="B50">
        <v>2018</v>
      </c>
      <c r="C50" t="s">
        <v>13</v>
      </c>
      <c r="D50" t="s">
        <v>15</v>
      </c>
      <c r="E50">
        <v>34</v>
      </c>
    </row>
    <row r="51" spans="1:5" x14ac:dyDescent="0.35">
      <c r="A51" t="s">
        <v>17</v>
      </c>
      <c r="B51">
        <v>2022</v>
      </c>
      <c r="C51" t="s">
        <v>6</v>
      </c>
      <c r="D51" t="s">
        <v>15</v>
      </c>
      <c r="E51">
        <v>37.5</v>
      </c>
    </row>
    <row r="52" spans="1:5" x14ac:dyDescent="0.35">
      <c r="A52" t="s">
        <v>17</v>
      </c>
      <c r="B52">
        <v>2022</v>
      </c>
      <c r="C52" t="s">
        <v>8</v>
      </c>
      <c r="D52" t="s">
        <v>15</v>
      </c>
      <c r="E52">
        <v>22.8</v>
      </c>
    </row>
    <row r="53" spans="1:5" x14ac:dyDescent="0.35">
      <c r="A53" t="s">
        <v>17</v>
      </c>
      <c r="B53">
        <v>2022</v>
      </c>
      <c r="C53" t="s">
        <v>9</v>
      </c>
      <c r="D53" t="s">
        <v>15</v>
      </c>
      <c r="E53">
        <v>38.299999999999997</v>
      </c>
    </row>
    <row r="54" spans="1:5" x14ac:dyDescent="0.35">
      <c r="A54" t="s">
        <v>17</v>
      </c>
      <c r="B54">
        <v>2022</v>
      </c>
      <c r="C54" t="s">
        <v>10</v>
      </c>
      <c r="D54" t="s">
        <v>15</v>
      </c>
      <c r="E54">
        <v>38.9</v>
      </c>
    </row>
    <row r="55" spans="1:5" x14ac:dyDescent="0.35">
      <c r="A55" t="s">
        <v>17</v>
      </c>
      <c r="B55">
        <v>2022</v>
      </c>
      <c r="C55" t="s">
        <v>11</v>
      </c>
      <c r="D55" t="s">
        <v>15</v>
      </c>
      <c r="E55">
        <v>37.5</v>
      </c>
    </row>
    <row r="56" spans="1:5" x14ac:dyDescent="0.35">
      <c r="A56" t="s">
        <v>17</v>
      </c>
      <c r="B56">
        <v>2022</v>
      </c>
      <c r="C56" t="s">
        <v>12</v>
      </c>
      <c r="D56" t="s">
        <v>15</v>
      </c>
      <c r="E56">
        <v>37.4</v>
      </c>
    </row>
    <row r="57" spans="1:5" x14ac:dyDescent="0.35">
      <c r="A57" t="s">
        <v>17</v>
      </c>
      <c r="B57">
        <v>2022</v>
      </c>
      <c r="C57" t="s">
        <v>13</v>
      </c>
      <c r="D57" t="s">
        <v>15</v>
      </c>
      <c r="E57">
        <v>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54C7-CB81-4B29-987E-027CE1453769}">
  <dimension ref="A1:E24"/>
  <sheetViews>
    <sheetView workbookViewId="0">
      <selection activeCell="H20" sqref="H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2018</v>
      </c>
      <c r="C2" t="s">
        <v>6</v>
      </c>
      <c r="D2" t="s">
        <v>7</v>
      </c>
      <c r="E2">
        <v>22.1</v>
      </c>
    </row>
    <row r="3" spans="1:5" x14ac:dyDescent="0.35">
      <c r="A3" t="s">
        <v>5</v>
      </c>
      <c r="B3">
        <v>2018</v>
      </c>
      <c r="C3" t="s">
        <v>8</v>
      </c>
      <c r="D3" t="s">
        <v>7</v>
      </c>
      <c r="E3">
        <v>13.76</v>
      </c>
    </row>
    <row r="4" spans="1:5" x14ac:dyDescent="0.35">
      <c r="A4" t="s">
        <v>5</v>
      </c>
      <c r="B4">
        <v>2018</v>
      </c>
      <c r="C4" t="s">
        <v>9</v>
      </c>
      <c r="D4" t="s">
        <v>7</v>
      </c>
      <c r="E4">
        <v>16.91</v>
      </c>
    </row>
    <row r="5" spans="1:5" x14ac:dyDescent="0.35">
      <c r="A5" t="s">
        <v>5</v>
      </c>
      <c r="B5">
        <v>2018</v>
      </c>
      <c r="C5" t="s">
        <v>10</v>
      </c>
      <c r="D5" t="s">
        <v>7</v>
      </c>
      <c r="E5">
        <v>21.81</v>
      </c>
    </row>
    <row r="6" spans="1:5" x14ac:dyDescent="0.35">
      <c r="A6" t="s">
        <v>5</v>
      </c>
      <c r="B6">
        <v>2018</v>
      </c>
      <c r="C6" t="s">
        <v>11</v>
      </c>
      <c r="D6" t="s">
        <v>7</v>
      </c>
      <c r="E6">
        <v>25.89</v>
      </c>
    </row>
    <row r="7" spans="1:5" x14ac:dyDescent="0.35">
      <c r="A7" t="s">
        <v>5</v>
      </c>
      <c r="B7">
        <v>2018</v>
      </c>
      <c r="C7" t="s">
        <v>12</v>
      </c>
      <c r="D7" t="s">
        <v>7</v>
      </c>
      <c r="E7">
        <v>26.57</v>
      </c>
    </row>
    <row r="8" spans="1:5" x14ac:dyDescent="0.35">
      <c r="A8" t="s">
        <v>5</v>
      </c>
      <c r="B8">
        <v>2018</v>
      </c>
      <c r="C8" t="s">
        <v>13</v>
      </c>
      <c r="D8" t="s">
        <v>7</v>
      </c>
      <c r="E8">
        <v>22.82</v>
      </c>
    </row>
    <row r="9" spans="1:5" x14ac:dyDescent="0.35">
      <c r="A9" t="s">
        <v>5</v>
      </c>
      <c r="B9">
        <v>2022</v>
      </c>
      <c r="C9" t="s">
        <v>6</v>
      </c>
      <c r="D9" t="s">
        <v>7</v>
      </c>
      <c r="E9">
        <v>26.4</v>
      </c>
    </row>
    <row r="10" spans="1:5" x14ac:dyDescent="0.35">
      <c r="A10" t="s">
        <v>5</v>
      </c>
      <c r="B10">
        <v>2022</v>
      </c>
      <c r="C10" t="s">
        <v>8</v>
      </c>
      <c r="D10" t="s">
        <v>7</v>
      </c>
      <c r="E10">
        <v>17.559999999999999</v>
      </c>
    </row>
    <row r="11" spans="1:5" x14ac:dyDescent="0.35">
      <c r="A11" t="s">
        <v>5</v>
      </c>
      <c r="B11">
        <v>2022</v>
      </c>
      <c r="C11" t="s">
        <v>9</v>
      </c>
      <c r="D11" t="s">
        <v>7</v>
      </c>
      <c r="E11">
        <v>21.22</v>
      </c>
    </row>
    <row r="12" spans="1:5" x14ac:dyDescent="0.35">
      <c r="A12" t="s">
        <v>5</v>
      </c>
      <c r="B12">
        <v>2022</v>
      </c>
      <c r="C12" t="s">
        <v>10</v>
      </c>
      <c r="D12" t="s">
        <v>7</v>
      </c>
      <c r="E12">
        <v>27.27</v>
      </c>
    </row>
    <row r="13" spans="1:5" x14ac:dyDescent="0.35">
      <c r="A13" t="s">
        <v>5</v>
      </c>
      <c r="B13">
        <v>2022</v>
      </c>
      <c r="C13" t="s">
        <v>11</v>
      </c>
      <c r="D13" t="s">
        <v>7</v>
      </c>
      <c r="E13">
        <v>30.57</v>
      </c>
    </row>
    <row r="14" spans="1:5" x14ac:dyDescent="0.35">
      <c r="A14" t="s">
        <v>5</v>
      </c>
      <c r="B14">
        <v>2022</v>
      </c>
      <c r="C14" t="s">
        <v>12</v>
      </c>
      <c r="D14" t="s">
        <v>7</v>
      </c>
      <c r="E14">
        <v>30.24</v>
      </c>
    </row>
    <row r="15" spans="1:5" x14ac:dyDescent="0.35">
      <c r="A15" t="s">
        <v>5</v>
      </c>
      <c r="B15">
        <v>2022</v>
      </c>
      <c r="C15" t="s">
        <v>13</v>
      </c>
      <c r="D15" t="s">
        <v>7</v>
      </c>
      <c r="E15">
        <v>26.52</v>
      </c>
    </row>
    <row r="17" spans="1:3" x14ac:dyDescent="0.35">
      <c r="A17" t="s">
        <v>2</v>
      </c>
      <c r="B17">
        <v>2018</v>
      </c>
      <c r="C17">
        <v>2022</v>
      </c>
    </row>
    <row r="18" spans="1:3" x14ac:dyDescent="0.35">
      <c r="A18" t="s">
        <v>6</v>
      </c>
      <c r="B18">
        <v>22.1</v>
      </c>
      <c r="C18">
        <v>26.4</v>
      </c>
    </row>
    <row r="19" spans="1:3" x14ac:dyDescent="0.35">
      <c r="A19" t="s">
        <v>8</v>
      </c>
      <c r="B19">
        <v>13.76</v>
      </c>
      <c r="C19">
        <v>17.559999999999999</v>
      </c>
    </row>
    <row r="20" spans="1:3" x14ac:dyDescent="0.35">
      <c r="A20" t="s">
        <v>9</v>
      </c>
      <c r="B20">
        <v>16.91</v>
      </c>
      <c r="C20">
        <v>21.22</v>
      </c>
    </row>
    <row r="21" spans="1:3" x14ac:dyDescent="0.35">
      <c r="A21" t="s">
        <v>10</v>
      </c>
      <c r="B21">
        <v>21.81</v>
      </c>
      <c r="C21">
        <v>27.27</v>
      </c>
    </row>
    <row r="22" spans="1:3" x14ac:dyDescent="0.35">
      <c r="A22" t="s">
        <v>11</v>
      </c>
      <c r="B22">
        <v>25.89</v>
      </c>
      <c r="C22">
        <v>30.57</v>
      </c>
    </row>
    <row r="23" spans="1:3" x14ac:dyDescent="0.35">
      <c r="A23" t="s">
        <v>12</v>
      </c>
      <c r="B23">
        <v>26.57</v>
      </c>
      <c r="C23">
        <v>30.24</v>
      </c>
    </row>
    <row r="24" spans="1:3" x14ac:dyDescent="0.35">
      <c r="A24" t="s">
        <v>13</v>
      </c>
      <c r="B24">
        <v>22.82</v>
      </c>
      <c r="C24">
        <v>26.52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8BBB-90FB-4000-A473-757284EAF47F}">
  <dimension ref="A1:D15"/>
  <sheetViews>
    <sheetView zoomScale="91" workbookViewId="0">
      <selection activeCell="O4" sqref="O4"/>
    </sheetView>
  </sheetViews>
  <sheetFormatPr defaultRowHeight="14.5" x14ac:dyDescent="0.35"/>
  <sheetData>
    <row r="1" spans="1:4" x14ac:dyDescent="0.35">
      <c r="A1" s="2">
        <v>2018</v>
      </c>
      <c r="B1" s="2"/>
      <c r="C1" s="2">
        <v>2022</v>
      </c>
      <c r="D1" s="2"/>
    </row>
    <row r="3" spans="1:4" x14ac:dyDescent="0.35">
      <c r="A3" t="s">
        <v>19</v>
      </c>
      <c r="B3">
        <v>21.408571428571427</v>
      </c>
      <c r="C3" t="s">
        <v>19</v>
      </c>
      <c r="D3">
        <v>25.682857142857141</v>
      </c>
    </row>
    <row r="4" spans="1:4" x14ac:dyDescent="0.35">
      <c r="A4" t="s">
        <v>53</v>
      </c>
      <c r="B4">
        <v>1.7463750600429879</v>
      </c>
      <c r="C4" t="s">
        <v>53</v>
      </c>
      <c r="D4">
        <v>1.7880805274900557</v>
      </c>
    </row>
    <row r="5" spans="1:4" x14ac:dyDescent="0.35">
      <c r="A5" t="s">
        <v>54</v>
      </c>
      <c r="B5">
        <v>22.1</v>
      </c>
      <c r="C5" t="s">
        <v>54</v>
      </c>
      <c r="D5">
        <v>26.52</v>
      </c>
    </row>
    <row r="6" spans="1:4" x14ac:dyDescent="0.35">
      <c r="A6" t="s">
        <v>55</v>
      </c>
      <c r="B6" t="e">
        <v>#N/A</v>
      </c>
      <c r="C6" t="s">
        <v>55</v>
      </c>
      <c r="D6" t="e">
        <v>#N/A</v>
      </c>
    </row>
    <row r="7" spans="1:4" x14ac:dyDescent="0.35">
      <c r="A7" t="s">
        <v>56</v>
      </c>
      <c r="B7">
        <v>4.6204741047192384</v>
      </c>
      <c r="C7" t="s">
        <v>56</v>
      </c>
      <c r="D7">
        <v>4.7308163998958799</v>
      </c>
    </row>
    <row r="8" spans="1:4" x14ac:dyDescent="0.35">
      <c r="A8" t="s">
        <v>21</v>
      </c>
      <c r="B8">
        <v>21.348780952381048</v>
      </c>
      <c r="C8" t="s">
        <v>21</v>
      </c>
      <c r="D8">
        <v>22.380623809523815</v>
      </c>
    </row>
    <row r="9" spans="1:4" x14ac:dyDescent="0.35">
      <c r="A9" t="s">
        <v>57</v>
      </c>
      <c r="B9">
        <v>-0.33254624740195915</v>
      </c>
      <c r="C9" t="s">
        <v>57</v>
      </c>
      <c r="D9">
        <v>-3.4505745474189276E-2</v>
      </c>
    </row>
    <row r="10" spans="1:4" x14ac:dyDescent="0.35">
      <c r="A10" t="s">
        <v>58</v>
      </c>
      <c r="B10">
        <v>-0.72802954684476329</v>
      </c>
      <c r="C10" t="s">
        <v>58</v>
      </c>
      <c r="D10">
        <v>-0.90028931350184405</v>
      </c>
    </row>
    <row r="11" spans="1:4" x14ac:dyDescent="0.35">
      <c r="A11" t="s">
        <v>59</v>
      </c>
      <c r="B11">
        <v>12.81</v>
      </c>
      <c r="C11" t="s">
        <v>59</v>
      </c>
      <c r="D11">
        <v>13.010000000000002</v>
      </c>
    </row>
    <row r="12" spans="1:4" x14ac:dyDescent="0.35">
      <c r="A12" t="s">
        <v>60</v>
      </c>
      <c r="B12">
        <v>13.76</v>
      </c>
      <c r="C12" t="s">
        <v>60</v>
      </c>
      <c r="D12">
        <v>17.559999999999999</v>
      </c>
    </row>
    <row r="13" spans="1:4" x14ac:dyDescent="0.35">
      <c r="A13" t="s">
        <v>61</v>
      </c>
      <c r="B13">
        <v>26.57</v>
      </c>
      <c r="C13" t="s">
        <v>61</v>
      </c>
      <c r="D13">
        <v>30.57</v>
      </c>
    </row>
    <row r="14" spans="1:4" x14ac:dyDescent="0.35">
      <c r="A14" t="s">
        <v>62</v>
      </c>
      <c r="B14">
        <v>149.85999999999999</v>
      </c>
      <c r="C14" t="s">
        <v>62</v>
      </c>
      <c r="D14">
        <v>179.78</v>
      </c>
    </row>
    <row r="15" spans="1:4" ht="15" thickBot="1" x14ac:dyDescent="0.4">
      <c r="A15" s="1" t="s">
        <v>63</v>
      </c>
      <c r="B15" s="1">
        <v>7</v>
      </c>
      <c r="C15" s="1" t="s">
        <v>63</v>
      </c>
      <c r="D15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1C1B-6915-4537-8D9E-E7C1F7294B14}">
  <dimension ref="A5:V101"/>
  <sheetViews>
    <sheetView zoomScale="60" zoomScaleNormal="100" workbookViewId="0">
      <selection activeCell="T82" sqref="T82"/>
    </sheetView>
  </sheetViews>
  <sheetFormatPr defaultRowHeight="14.5" x14ac:dyDescent="0.35"/>
  <sheetData>
    <row r="5" spans="1:3" x14ac:dyDescent="0.35">
      <c r="A5" t="s">
        <v>2</v>
      </c>
      <c r="B5">
        <v>2018</v>
      </c>
      <c r="C5">
        <v>2022</v>
      </c>
    </row>
    <row r="6" spans="1:3" x14ac:dyDescent="0.35">
      <c r="A6" t="s">
        <v>6</v>
      </c>
      <c r="B6">
        <v>22.1</v>
      </c>
      <c r="C6">
        <v>26.4</v>
      </c>
    </row>
    <row r="7" spans="1:3" x14ac:dyDescent="0.35">
      <c r="A7" t="s">
        <v>8</v>
      </c>
      <c r="B7">
        <v>13.76</v>
      </c>
      <c r="C7">
        <v>17.559999999999999</v>
      </c>
    </row>
    <row r="8" spans="1:3" x14ac:dyDescent="0.35">
      <c r="A8" t="s">
        <v>9</v>
      </c>
      <c r="B8">
        <v>16.91</v>
      </c>
      <c r="C8">
        <v>21.22</v>
      </c>
    </row>
    <row r="9" spans="1:3" x14ac:dyDescent="0.35">
      <c r="A9" t="s">
        <v>10</v>
      </c>
      <c r="B9">
        <v>21.81</v>
      </c>
      <c r="C9">
        <v>27.27</v>
      </c>
    </row>
    <row r="10" spans="1:3" x14ac:dyDescent="0.35">
      <c r="A10" t="s">
        <v>11</v>
      </c>
      <c r="B10">
        <v>25.89</v>
      </c>
      <c r="C10">
        <v>30.57</v>
      </c>
    </row>
    <row r="11" spans="1:3" x14ac:dyDescent="0.35">
      <c r="A11" t="s">
        <v>12</v>
      </c>
      <c r="B11">
        <v>26.57</v>
      </c>
      <c r="C11">
        <v>30.24</v>
      </c>
    </row>
    <row r="12" spans="1:3" x14ac:dyDescent="0.35">
      <c r="A12" t="s">
        <v>13</v>
      </c>
      <c r="B12">
        <v>22.82</v>
      </c>
      <c r="C12">
        <v>26.52</v>
      </c>
    </row>
    <row r="26" spans="1:15" x14ac:dyDescent="0.35">
      <c r="A26" t="s">
        <v>69</v>
      </c>
      <c r="L26" t="s">
        <v>75</v>
      </c>
    </row>
    <row r="28" spans="1:15" x14ac:dyDescent="0.35">
      <c r="A28" t="s">
        <v>63</v>
      </c>
      <c r="B28">
        <f>COUNT(B6:B12)</f>
        <v>7</v>
      </c>
      <c r="C28">
        <f>2*B28</f>
        <v>14</v>
      </c>
      <c r="L28" t="s">
        <v>63</v>
      </c>
      <c r="M28">
        <f>COUNT(C6:C12)</f>
        <v>7</v>
      </c>
      <c r="N28">
        <f>2*M28</f>
        <v>14</v>
      </c>
    </row>
    <row r="29" spans="1:15" x14ac:dyDescent="0.35">
      <c r="A29" t="s">
        <v>19</v>
      </c>
      <c r="B29">
        <f>AVERAGE(B6:B12)</f>
        <v>21.408571428571427</v>
      </c>
      <c r="L29" t="s">
        <v>19</v>
      </c>
      <c r="M29">
        <f>AVERAGE(C6:C12)</f>
        <v>25.682857142857141</v>
      </c>
    </row>
    <row r="30" spans="1:15" x14ac:dyDescent="0.35">
      <c r="A30" t="s">
        <v>70</v>
      </c>
      <c r="B30">
        <f>_xlfn.STDEV.S(B6:B12)</f>
        <v>4.6204741047192384</v>
      </c>
      <c r="L30" t="s">
        <v>70</v>
      </c>
      <c r="M30">
        <f>_xlfn.STDEV.S(C6:C12)</f>
        <v>4.7308163998958799</v>
      </c>
    </row>
    <row r="32" spans="1:15" x14ac:dyDescent="0.35">
      <c r="A32" t="s">
        <v>71</v>
      </c>
      <c r="B32" t="s">
        <v>72</v>
      </c>
      <c r="C32" t="s">
        <v>73</v>
      </c>
      <c r="D32" t="s">
        <v>74</v>
      </c>
      <c r="L32" t="s">
        <v>71</v>
      </c>
      <c r="M32" t="s">
        <v>72</v>
      </c>
      <c r="N32" t="s">
        <v>73</v>
      </c>
      <c r="O32" t="s">
        <v>74</v>
      </c>
    </row>
    <row r="33" spans="1:15" x14ac:dyDescent="0.35">
      <c r="A33">
        <v>1</v>
      </c>
      <c r="B33">
        <f t="array" ref="B33:B39">[1]!QSORT(B6:B12)</f>
        <v>13.76</v>
      </c>
      <c r="C33">
        <f t="shared" ref="C33:C39" si="0">_xlfn.NORM.S.INV(A33/C$28)</f>
        <v>-1.4652337926855223</v>
      </c>
      <c r="D33">
        <f t="shared" ref="D33:D39" si="1">STANDARDIZE(B33,B$29,B$30)</f>
        <v>-1.6553650675716081</v>
      </c>
      <c r="L33">
        <v>1</v>
      </c>
      <c r="M33">
        <f t="array" ref="M33:M39">[1]!QSORT(C6:C12)</f>
        <v>17.559999999999999</v>
      </c>
      <c r="N33">
        <f t="shared" ref="N33:N39" si="2">_xlfn.NORM.S.INV(L33/N$28)</f>
        <v>-1.4652337926855223</v>
      </c>
      <c r="O33">
        <f t="shared" ref="O33:O39" si="3">STANDARDIZE(M33,M$29,M$30)</f>
        <v>-1.7170095933200702</v>
      </c>
    </row>
    <row r="34" spans="1:15" x14ac:dyDescent="0.35">
      <c r="A34">
        <f>A33+2</f>
        <v>3</v>
      </c>
      <c r="B34">
        <v>16.91</v>
      </c>
      <c r="C34">
        <f t="shared" si="0"/>
        <v>-0.79163860774337469</v>
      </c>
      <c r="D34">
        <f t="shared" si="1"/>
        <v>-0.9736168468029498</v>
      </c>
      <c r="L34">
        <f>L33+2</f>
        <v>3</v>
      </c>
      <c r="M34">
        <v>21.22</v>
      </c>
      <c r="N34">
        <f t="shared" si="2"/>
        <v>-0.79163860774337469</v>
      </c>
      <c r="O34">
        <f t="shared" si="3"/>
        <v>-0.94335877058246553</v>
      </c>
    </row>
    <row r="35" spans="1:15" x14ac:dyDescent="0.35">
      <c r="A35">
        <f t="shared" ref="A35:A39" si="4">A34+2</f>
        <v>5</v>
      </c>
      <c r="B35">
        <v>21.81</v>
      </c>
      <c r="C35">
        <f t="shared" si="0"/>
        <v>-0.36610635680056969</v>
      </c>
      <c r="D35">
        <f t="shared" si="1"/>
        <v>8.6880385503851645E-2</v>
      </c>
      <c r="L35">
        <f t="shared" ref="L35:L39" si="5">L34+2</f>
        <v>5</v>
      </c>
      <c r="M35">
        <v>26.4</v>
      </c>
      <c r="N35">
        <f t="shared" si="2"/>
        <v>-0.36610635680056969</v>
      </c>
      <c r="O35">
        <f t="shared" si="3"/>
        <v>0.15158966159807863</v>
      </c>
    </row>
    <row r="36" spans="1:15" x14ac:dyDescent="0.35">
      <c r="A36">
        <f t="shared" si="4"/>
        <v>7</v>
      </c>
      <c r="B36">
        <v>22.1</v>
      </c>
      <c r="C36">
        <f t="shared" si="0"/>
        <v>0</v>
      </c>
      <c r="D36">
        <f t="shared" si="1"/>
        <v>0.14964450741588745</v>
      </c>
      <c r="L36">
        <f t="shared" si="5"/>
        <v>7</v>
      </c>
      <c r="M36">
        <v>26.52</v>
      </c>
      <c r="N36">
        <f t="shared" si="2"/>
        <v>0</v>
      </c>
      <c r="O36">
        <f t="shared" si="3"/>
        <v>0.17695526234357409</v>
      </c>
    </row>
    <row r="37" spans="1:15" x14ac:dyDescent="0.35">
      <c r="A37">
        <f t="shared" si="4"/>
        <v>9</v>
      </c>
      <c r="B37">
        <v>22.82</v>
      </c>
      <c r="C37">
        <f t="shared" si="0"/>
        <v>0.3661063568005698</v>
      </c>
      <c r="D37">
        <f t="shared" si="1"/>
        <v>0.30547267216300911</v>
      </c>
      <c r="L37">
        <f t="shared" si="5"/>
        <v>9</v>
      </c>
      <c r="M37">
        <v>27.27</v>
      </c>
      <c r="N37">
        <f t="shared" si="2"/>
        <v>0.3661063568005698</v>
      </c>
      <c r="O37">
        <f t="shared" si="3"/>
        <v>0.33549026700291928</v>
      </c>
    </row>
    <row r="38" spans="1:15" x14ac:dyDescent="0.35">
      <c r="A38">
        <f t="shared" si="4"/>
        <v>11</v>
      </c>
      <c r="B38">
        <v>25.89</v>
      </c>
      <c r="C38">
        <f t="shared" si="0"/>
        <v>0.79163860774337469</v>
      </c>
      <c r="D38">
        <f t="shared" si="1"/>
        <v>0.96990665240420948</v>
      </c>
      <c r="L38">
        <f t="shared" si="5"/>
        <v>11</v>
      </c>
      <c r="M38">
        <v>30.24</v>
      </c>
      <c r="N38">
        <f t="shared" si="2"/>
        <v>0.79163860774337469</v>
      </c>
      <c r="O38">
        <f t="shared" si="3"/>
        <v>0.96328888545392599</v>
      </c>
    </row>
    <row r="39" spans="1:15" x14ac:dyDescent="0.35">
      <c r="A39">
        <f t="shared" si="4"/>
        <v>13</v>
      </c>
      <c r="B39">
        <v>26.57</v>
      </c>
      <c r="C39">
        <f t="shared" si="0"/>
        <v>1.4652337926855228</v>
      </c>
      <c r="D39">
        <f t="shared" si="1"/>
        <v>1.1170776968876022</v>
      </c>
      <c r="L39">
        <f t="shared" si="5"/>
        <v>13</v>
      </c>
      <c r="M39">
        <v>30.57</v>
      </c>
      <c r="N39">
        <f t="shared" si="2"/>
        <v>1.4652337926855228</v>
      </c>
      <c r="O39">
        <f t="shared" si="3"/>
        <v>1.0330442875040382</v>
      </c>
    </row>
    <row r="68" spans="1:3" x14ac:dyDescent="0.35">
      <c r="A68" t="s">
        <v>76</v>
      </c>
    </row>
    <row r="70" spans="1:3" x14ac:dyDescent="0.35">
      <c r="B70" s="6">
        <f>B5</f>
        <v>2018</v>
      </c>
      <c r="C70" s="6">
        <f>C5</f>
        <v>2022</v>
      </c>
    </row>
    <row r="71" spans="1:3" x14ac:dyDescent="0.35">
      <c r="A71" t="s">
        <v>77</v>
      </c>
      <c r="B71" s="7">
        <f>MIN(B6:B12)</f>
        <v>13.76</v>
      </c>
      <c r="C71" s="8">
        <f>MIN(C6:C12)</f>
        <v>17.559999999999999</v>
      </c>
    </row>
    <row r="72" spans="1:3" x14ac:dyDescent="0.35">
      <c r="A72" t="s">
        <v>78</v>
      </c>
      <c r="B72" s="9">
        <f>_xlfn.QUARTILE.INC(B6:B12,1)-B71</f>
        <v>5.6</v>
      </c>
      <c r="C72" s="10">
        <f>_xlfn.QUARTILE.INC(C6:C12,1)-C71</f>
        <v>6.25</v>
      </c>
    </row>
    <row r="73" spans="1:3" x14ac:dyDescent="0.35">
      <c r="A73" t="s">
        <v>79</v>
      </c>
      <c r="B73" s="9">
        <f>MEDIAN(B6:B12)-_xlfn.QUARTILE.INC(B6:B12,1)</f>
        <v>2.740000000000002</v>
      </c>
      <c r="C73" s="10">
        <f>MEDIAN(C6:C12)-_xlfn.QUARTILE.INC(C6:C12,1)</f>
        <v>2.7100000000000009</v>
      </c>
    </row>
    <row r="74" spans="1:3" x14ac:dyDescent="0.35">
      <c r="A74" t="s">
        <v>80</v>
      </c>
      <c r="B74" s="9">
        <f>_xlfn.QUARTILE.INC(B6:B12,3)-MEDIAN(B6:B12)</f>
        <v>2.254999999999999</v>
      </c>
      <c r="C74" s="10">
        <f>_xlfn.QUARTILE.INC(C6:C12,3)-MEDIAN(C6:C12)</f>
        <v>2.2349999999999994</v>
      </c>
    </row>
    <row r="75" spans="1:3" x14ac:dyDescent="0.35">
      <c r="A75" t="s">
        <v>81</v>
      </c>
      <c r="B75" s="9">
        <f>MAX(B6:B12)-_xlfn.QUARTILE.INC(B6:B12,3)</f>
        <v>2.2149999999999999</v>
      </c>
      <c r="C75" s="10">
        <f>MAX(C6:C12)-_xlfn.QUARTILE.INC(C6:C12,3)</f>
        <v>1.8150000000000013</v>
      </c>
    </row>
    <row r="76" spans="1:3" x14ac:dyDescent="0.35">
      <c r="A76" t="s">
        <v>19</v>
      </c>
      <c r="B76" s="11">
        <f>AVERAGE(B6:B12)</f>
        <v>21.408571428571427</v>
      </c>
      <c r="C76" s="12">
        <f>AVERAGE(C6:C12)</f>
        <v>25.682857142857141</v>
      </c>
    </row>
    <row r="82" spans="1:22" x14ac:dyDescent="0.35">
      <c r="T82" t="s">
        <v>84</v>
      </c>
    </row>
    <row r="84" spans="1:22" x14ac:dyDescent="0.35">
      <c r="T84" s="15" t="s">
        <v>85</v>
      </c>
      <c r="U84" s="15" t="s">
        <v>86</v>
      </c>
      <c r="V84" s="15" t="s">
        <v>87</v>
      </c>
    </row>
    <row r="85" spans="1:22" x14ac:dyDescent="0.35">
      <c r="T85">
        <f t="array" ref="T85:T100">[1]!SortUnique(A5:C12)</f>
        <v>13.76</v>
      </c>
      <c r="U85">
        <f>COUNTIF($A$5:$C$12,T85)</f>
        <v>1</v>
      </c>
      <c r="V85">
        <f>U85/$U$101</f>
        <v>6.25E-2</v>
      </c>
    </row>
    <row r="86" spans="1:22" x14ac:dyDescent="0.35">
      <c r="T86">
        <v>16.91</v>
      </c>
      <c r="U86">
        <f t="shared" ref="U86:U100" si="6">COUNTIF($A$5:$C$12,T86)</f>
        <v>1</v>
      </c>
      <c r="V86">
        <f t="shared" ref="V86:V100" si="7">U86/$U$101</f>
        <v>6.25E-2</v>
      </c>
    </row>
    <row r="87" spans="1:22" x14ac:dyDescent="0.35">
      <c r="T87">
        <v>17.559999999999999</v>
      </c>
      <c r="U87">
        <f t="shared" si="6"/>
        <v>1</v>
      </c>
      <c r="V87">
        <f t="shared" si="7"/>
        <v>6.25E-2</v>
      </c>
    </row>
    <row r="88" spans="1:22" x14ac:dyDescent="0.35">
      <c r="T88">
        <v>21.22</v>
      </c>
      <c r="U88">
        <f t="shared" si="6"/>
        <v>1</v>
      </c>
      <c r="V88">
        <f t="shared" si="7"/>
        <v>6.25E-2</v>
      </c>
    </row>
    <row r="89" spans="1:22" x14ac:dyDescent="0.35">
      <c r="A89" t="s">
        <v>2</v>
      </c>
      <c r="B89">
        <v>2018</v>
      </c>
      <c r="C89">
        <v>2022</v>
      </c>
      <c r="T89">
        <v>21.81</v>
      </c>
      <c r="U89">
        <f t="shared" si="6"/>
        <v>1</v>
      </c>
      <c r="V89">
        <f t="shared" si="7"/>
        <v>6.25E-2</v>
      </c>
    </row>
    <row r="90" spans="1:22" x14ac:dyDescent="0.35">
      <c r="A90" t="s">
        <v>6</v>
      </c>
      <c r="B90">
        <v>22.1</v>
      </c>
      <c r="C90">
        <v>26.4</v>
      </c>
      <c r="T90">
        <v>22.1</v>
      </c>
      <c r="U90">
        <f t="shared" si="6"/>
        <v>1</v>
      </c>
      <c r="V90">
        <f t="shared" si="7"/>
        <v>6.25E-2</v>
      </c>
    </row>
    <row r="91" spans="1:22" x14ac:dyDescent="0.35">
      <c r="A91" t="s">
        <v>8</v>
      </c>
      <c r="B91">
        <v>13.76</v>
      </c>
      <c r="C91">
        <v>17.559999999999999</v>
      </c>
      <c r="T91">
        <v>22.82</v>
      </c>
      <c r="U91">
        <f t="shared" si="6"/>
        <v>1</v>
      </c>
      <c r="V91">
        <f t="shared" si="7"/>
        <v>6.25E-2</v>
      </c>
    </row>
    <row r="92" spans="1:22" x14ac:dyDescent="0.35">
      <c r="A92" t="s">
        <v>9</v>
      </c>
      <c r="B92">
        <v>16.91</v>
      </c>
      <c r="C92">
        <v>21.22</v>
      </c>
      <c r="T92">
        <v>25.89</v>
      </c>
      <c r="U92">
        <f t="shared" si="6"/>
        <v>1</v>
      </c>
      <c r="V92">
        <f t="shared" si="7"/>
        <v>6.25E-2</v>
      </c>
    </row>
    <row r="93" spans="1:22" x14ac:dyDescent="0.35">
      <c r="A93" t="s">
        <v>10</v>
      </c>
      <c r="B93">
        <v>21.81</v>
      </c>
      <c r="C93">
        <v>27.27</v>
      </c>
      <c r="T93">
        <v>26.4</v>
      </c>
      <c r="U93">
        <f t="shared" si="6"/>
        <v>1</v>
      </c>
      <c r="V93">
        <f t="shared" si="7"/>
        <v>6.25E-2</v>
      </c>
    </row>
    <row r="94" spans="1:22" x14ac:dyDescent="0.35">
      <c r="A94" t="s">
        <v>11</v>
      </c>
      <c r="B94">
        <v>25.89</v>
      </c>
      <c r="C94">
        <v>30.57</v>
      </c>
      <c r="T94">
        <v>26.52</v>
      </c>
      <c r="U94">
        <f t="shared" si="6"/>
        <v>1</v>
      </c>
      <c r="V94">
        <f t="shared" si="7"/>
        <v>6.25E-2</v>
      </c>
    </row>
    <row r="95" spans="1:22" x14ac:dyDescent="0.35">
      <c r="A95" t="s">
        <v>12</v>
      </c>
      <c r="B95">
        <v>26.57</v>
      </c>
      <c r="C95">
        <v>30.24</v>
      </c>
      <c r="T95">
        <v>26.57</v>
      </c>
      <c r="U95">
        <f t="shared" si="6"/>
        <v>1</v>
      </c>
      <c r="V95">
        <f t="shared" si="7"/>
        <v>6.25E-2</v>
      </c>
    </row>
    <row r="96" spans="1:22" x14ac:dyDescent="0.35">
      <c r="A96" t="s">
        <v>13</v>
      </c>
      <c r="B96">
        <v>22.82</v>
      </c>
      <c r="C96">
        <v>26.52</v>
      </c>
      <c r="T96">
        <v>27.27</v>
      </c>
      <c r="U96">
        <f t="shared" si="6"/>
        <v>1</v>
      </c>
      <c r="V96">
        <f t="shared" si="7"/>
        <v>6.25E-2</v>
      </c>
    </row>
    <row r="97" spans="20:22" x14ac:dyDescent="0.35">
      <c r="T97">
        <v>30.24</v>
      </c>
      <c r="U97">
        <f t="shared" si="6"/>
        <v>1</v>
      </c>
      <c r="V97">
        <f t="shared" si="7"/>
        <v>6.25E-2</v>
      </c>
    </row>
    <row r="98" spans="20:22" x14ac:dyDescent="0.35">
      <c r="T98">
        <v>30.57</v>
      </c>
      <c r="U98">
        <f t="shared" si="6"/>
        <v>1</v>
      </c>
      <c r="V98">
        <f t="shared" si="7"/>
        <v>6.25E-2</v>
      </c>
    </row>
    <row r="99" spans="20:22" x14ac:dyDescent="0.35">
      <c r="T99">
        <v>2018</v>
      </c>
      <c r="U99">
        <f t="shared" si="6"/>
        <v>1</v>
      </c>
      <c r="V99">
        <f t="shared" si="7"/>
        <v>6.25E-2</v>
      </c>
    </row>
    <row r="100" spans="20:22" x14ac:dyDescent="0.35">
      <c r="T100" s="4">
        <v>2022</v>
      </c>
      <c r="U100" s="4">
        <f t="shared" si="6"/>
        <v>1</v>
      </c>
      <c r="V100" s="4">
        <f t="shared" si="7"/>
        <v>6.25E-2</v>
      </c>
    </row>
    <row r="101" spans="20:22" x14ac:dyDescent="0.35">
      <c r="U101">
        <f>SUM(U85:U100)</f>
        <v>16</v>
      </c>
      <c r="V101">
        <f>SUM(V85:V100)</f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8F52-56F2-4A45-A476-81B8E2A972F9}">
  <dimension ref="A1:G10"/>
  <sheetViews>
    <sheetView tabSelected="1" topLeftCell="B1" zoomScale="81" workbookViewId="0">
      <selection activeCell="M15" sqref="M15"/>
    </sheetView>
  </sheetViews>
  <sheetFormatPr defaultRowHeight="14.5" x14ac:dyDescent="0.35"/>
  <sheetData>
    <row r="1" spans="1:7" x14ac:dyDescent="0.35">
      <c r="A1" t="s">
        <v>2</v>
      </c>
      <c r="B1">
        <v>2018</v>
      </c>
      <c r="C1">
        <v>2022</v>
      </c>
    </row>
    <row r="2" spans="1:7" x14ac:dyDescent="0.35">
      <c r="A2" t="s">
        <v>6</v>
      </c>
      <c r="B2">
        <v>22.1</v>
      </c>
      <c r="C2">
        <v>26.4</v>
      </c>
    </row>
    <row r="3" spans="1:7" x14ac:dyDescent="0.35">
      <c r="A3" t="s">
        <v>8</v>
      </c>
      <c r="B3">
        <v>13.76</v>
      </c>
      <c r="C3">
        <v>17.559999999999999</v>
      </c>
    </row>
    <row r="4" spans="1:7" x14ac:dyDescent="0.35">
      <c r="A4" t="s">
        <v>9</v>
      </c>
      <c r="B4">
        <v>16.91</v>
      </c>
      <c r="C4">
        <v>21.22</v>
      </c>
      <c r="E4" t="s">
        <v>68</v>
      </c>
    </row>
    <row r="5" spans="1:7" x14ac:dyDescent="0.35">
      <c r="A5" t="s">
        <v>10</v>
      </c>
      <c r="B5">
        <v>21.81</v>
      </c>
      <c r="C5">
        <v>27.27</v>
      </c>
    </row>
    <row r="6" spans="1:7" x14ac:dyDescent="0.35">
      <c r="A6" t="s">
        <v>11</v>
      </c>
      <c r="B6">
        <v>25.89</v>
      </c>
      <c r="C6">
        <v>30.57</v>
      </c>
      <c r="E6" s="5"/>
      <c r="F6" s="5">
        <f>B1</f>
        <v>2018</v>
      </c>
      <c r="G6" s="5">
        <f>C1</f>
        <v>2022</v>
      </c>
    </row>
    <row r="7" spans="1:7" x14ac:dyDescent="0.35">
      <c r="A7" t="s">
        <v>12</v>
      </c>
      <c r="B7">
        <v>26.57</v>
      </c>
      <c r="C7">
        <v>30.24</v>
      </c>
      <c r="E7" t="s">
        <v>67</v>
      </c>
      <c r="F7">
        <f>[1]!SHAPIRO(B2:B8)</f>
        <v>0.91830677634462932</v>
      </c>
      <c r="G7">
        <f>[1]!SHAPIRO(C2:C8)</f>
        <v>0.89496768847144625</v>
      </c>
    </row>
    <row r="8" spans="1:7" x14ac:dyDescent="0.35">
      <c r="A8" t="s">
        <v>13</v>
      </c>
      <c r="B8">
        <v>22.82</v>
      </c>
      <c r="C8">
        <v>26.52</v>
      </c>
      <c r="E8" t="s">
        <v>66</v>
      </c>
      <c r="F8">
        <f>[1]!SWTEST(B2:B8)</f>
        <v>0.45635374491460312</v>
      </c>
      <c r="G8">
        <f>[1]!SWTEST(C2:C8)</f>
        <v>0.30159084011638604</v>
      </c>
    </row>
    <row r="9" spans="1:7" x14ac:dyDescent="0.35">
      <c r="E9" t="s">
        <v>65</v>
      </c>
      <c r="F9">
        <v>0.05</v>
      </c>
      <c r="G9">
        <v>0.05</v>
      </c>
    </row>
    <row r="10" spans="1:7" x14ac:dyDescent="0.35">
      <c r="E10" s="4" t="s">
        <v>64</v>
      </c>
      <c r="F10" s="3" t="str">
        <f>IF(F8&lt;F9,"no","yes")</f>
        <v>yes</v>
      </c>
      <c r="G10" s="3" t="str">
        <f>IF(G8&lt;G9,"no","yes")</f>
        <v>yes</v>
      </c>
    </row>
  </sheetData>
  <conditionalFormatting sqref="F5:G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2791-092D-4DAB-9D34-E46FE94A6F3C}">
  <dimension ref="A1:M43"/>
  <sheetViews>
    <sheetView topLeftCell="A18" zoomScale="75" workbookViewId="0">
      <selection activeCell="M33" sqref="M33"/>
    </sheetView>
  </sheetViews>
  <sheetFormatPr defaultRowHeight="14.5" x14ac:dyDescent="0.35"/>
  <sheetData>
    <row r="1" spans="1:13" x14ac:dyDescent="0.35">
      <c r="A1" t="s">
        <v>2</v>
      </c>
      <c r="B1">
        <v>2018</v>
      </c>
      <c r="C1">
        <v>2022</v>
      </c>
    </row>
    <row r="2" spans="1:13" x14ac:dyDescent="0.35">
      <c r="A2" t="s">
        <v>6</v>
      </c>
      <c r="B2">
        <v>22.1</v>
      </c>
      <c r="C2">
        <v>26.4</v>
      </c>
    </row>
    <row r="3" spans="1:13" x14ac:dyDescent="0.35">
      <c r="A3" t="s">
        <v>8</v>
      </c>
      <c r="B3">
        <v>13.76</v>
      </c>
      <c r="C3">
        <v>17.559999999999999</v>
      </c>
    </row>
    <row r="4" spans="1:13" x14ac:dyDescent="0.35">
      <c r="A4" t="s">
        <v>9</v>
      </c>
      <c r="B4">
        <v>16.91</v>
      </c>
      <c r="C4">
        <v>21.22</v>
      </c>
    </row>
    <row r="5" spans="1:13" x14ac:dyDescent="0.35">
      <c r="A5" t="s">
        <v>10</v>
      </c>
      <c r="B5">
        <v>21.81</v>
      </c>
      <c r="C5">
        <v>27.27</v>
      </c>
    </row>
    <row r="6" spans="1:13" x14ac:dyDescent="0.35">
      <c r="A6" t="s">
        <v>11</v>
      </c>
      <c r="B6">
        <v>25.89</v>
      </c>
      <c r="C6">
        <v>30.57</v>
      </c>
    </row>
    <row r="7" spans="1:13" x14ac:dyDescent="0.35">
      <c r="A7" t="s">
        <v>12</v>
      </c>
      <c r="B7">
        <v>26.57</v>
      </c>
      <c r="C7">
        <v>30.24</v>
      </c>
    </row>
    <row r="8" spans="1:13" x14ac:dyDescent="0.35">
      <c r="A8" t="s">
        <v>13</v>
      </c>
      <c r="B8">
        <v>22.82</v>
      </c>
      <c r="C8">
        <v>26.52</v>
      </c>
    </row>
    <row r="10" spans="1:13" x14ac:dyDescent="0.35">
      <c r="A10" t="s">
        <v>18</v>
      </c>
      <c r="B10">
        <f>COUNT(B2:B8)</f>
        <v>7</v>
      </c>
      <c r="C10">
        <f>COUNT(C2:C8)</f>
        <v>7</v>
      </c>
    </row>
    <row r="11" spans="1:13" x14ac:dyDescent="0.35">
      <c r="A11" t="s">
        <v>19</v>
      </c>
      <c r="B11">
        <f>AVERAGE(B2:B8)</f>
        <v>21.408571428571427</v>
      </c>
      <c r="C11">
        <f>AVERAGE(C2:C8)</f>
        <v>25.682857142857141</v>
      </c>
    </row>
    <row r="12" spans="1:13" x14ac:dyDescent="0.35">
      <c r="A12" t="s">
        <v>21</v>
      </c>
      <c r="B12">
        <f>_xlfn.VAR.S(B2:B8)</f>
        <v>21.348780952381048</v>
      </c>
      <c r="C12">
        <f>_xlfn.VAR.S(C2:C8)</f>
        <v>22.380623809523815</v>
      </c>
      <c r="K12" t="s">
        <v>20</v>
      </c>
    </row>
    <row r="13" spans="1:13" ht="15" thickBot="1" x14ac:dyDescent="0.4">
      <c r="A13" t="s">
        <v>22</v>
      </c>
      <c r="B13">
        <f>C12/B12</f>
        <v>1.0483326359216629</v>
      </c>
    </row>
    <row r="14" spans="1:13" x14ac:dyDescent="0.35">
      <c r="A14" t="s">
        <v>23</v>
      </c>
      <c r="B14">
        <f>C12/B12</f>
        <v>1.0483326359216629</v>
      </c>
      <c r="K14" s="2"/>
      <c r="L14" s="2">
        <v>2018</v>
      </c>
      <c r="M14" s="2">
        <v>2022</v>
      </c>
    </row>
    <row r="15" spans="1:13" x14ac:dyDescent="0.35">
      <c r="A15" t="s">
        <v>24</v>
      </c>
      <c r="B15">
        <v>6</v>
      </c>
      <c r="K15" t="s">
        <v>19</v>
      </c>
      <c r="L15">
        <v>21.408571428571427</v>
      </c>
      <c r="M15">
        <v>25.682857142857141</v>
      </c>
    </row>
    <row r="16" spans="1:13" x14ac:dyDescent="0.35">
      <c r="A16" t="s">
        <v>26</v>
      </c>
      <c r="B16">
        <v>6</v>
      </c>
      <c r="K16" t="s">
        <v>25</v>
      </c>
      <c r="L16">
        <v>21.348780952381048</v>
      </c>
      <c r="M16">
        <v>22.380623809523815</v>
      </c>
    </row>
    <row r="17" spans="1:13" x14ac:dyDescent="0.35">
      <c r="A17" t="s">
        <v>27</v>
      </c>
      <c r="B17" t="s">
        <v>28</v>
      </c>
      <c r="C17">
        <v>12</v>
      </c>
      <c r="K17" t="s">
        <v>18</v>
      </c>
      <c r="L17">
        <v>7</v>
      </c>
      <c r="M17">
        <v>7</v>
      </c>
    </row>
    <row r="18" spans="1:13" x14ac:dyDescent="0.35">
      <c r="A18" t="s">
        <v>30</v>
      </c>
      <c r="B18">
        <v>2.17</v>
      </c>
      <c r="K18" t="s">
        <v>29</v>
      </c>
      <c r="L18">
        <v>21.864702380952433</v>
      </c>
    </row>
    <row r="19" spans="1:13" x14ac:dyDescent="0.35">
      <c r="K19" t="s">
        <v>31</v>
      </c>
      <c r="L19">
        <v>0</v>
      </c>
    </row>
    <row r="20" spans="1:13" x14ac:dyDescent="0.35">
      <c r="K20" t="s">
        <v>32</v>
      </c>
      <c r="L20">
        <v>12</v>
      </c>
    </row>
    <row r="21" spans="1:13" x14ac:dyDescent="0.35">
      <c r="K21" t="s">
        <v>33</v>
      </c>
      <c r="L21">
        <v>-1.7101168503960014</v>
      </c>
    </row>
    <row r="22" spans="1:13" x14ac:dyDescent="0.35">
      <c r="K22" t="s">
        <v>34</v>
      </c>
      <c r="L22">
        <v>5.6474948746544372E-2</v>
      </c>
    </row>
    <row r="23" spans="1:13" x14ac:dyDescent="0.35">
      <c r="K23" t="s">
        <v>35</v>
      </c>
      <c r="L23">
        <v>1.7822875556493194</v>
      </c>
    </row>
    <row r="24" spans="1:13" x14ac:dyDescent="0.35">
      <c r="A24" t="s">
        <v>37</v>
      </c>
      <c r="B24">
        <f>B11-C11</f>
        <v>-4.274285714285714</v>
      </c>
      <c r="K24" t="s">
        <v>36</v>
      </c>
      <c r="L24">
        <v>0.11294989749308874</v>
      </c>
    </row>
    <row r="25" spans="1:13" ht="15" thickBot="1" x14ac:dyDescent="0.4">
      <c r="A25" t="s">
        <v>39</v>
      </c>
      <c r="B25" t="s">
        <v>40</v>
      </c>
      <c r="K25" s="1" t="s">
        <v>38</v>
      </c>
      <c r="L25" s="1">
        <v>2.1788128296672284</v>
      </c>
      <c r="M25" s="1"/>
    </row>
    <row r="26" spans="1:13" x14ac:dyDescent="0.35">
      <c r="A26" t="s">
        <v>41</v>
      </c>
      <c r="B26">
        <v>-4.2742857140000003</v>
      </c>
    </row>
    <row r="29" spans="1:13" x14ac:dyDescent="0.35">
      <c r="A29" t="s">
        <v>42</v>
      </c>
      <c r="B29">
        <f>B10-1</f>
        <v>6</v>
      </c>
    </row>
    <row r="30" spans="1:13" x14ac:dyDescent="0.35">
      <c r="A30" t="s">
        <v>43</v>
      </c>
      <c r="B30">
        <f>C10-1</f>
        <v>6</v>
      </c>
    </row>
    <row r="31" spans="1:13" x14ac:dyDescent="0.35">
      <c r="A31" t="s">
        <v>44</v>
      </c>
      <c r="B31">
        <f>B29*B12</f>
        <v>128.09268571428629</v>
      </c>
    </row>
    <row r="32" spans="1:13" x14ac:dyDescent="0.35">
      <c r="A32" t="s">
        <v>45</v>
      </c>
      <c r="B32">
        <f>B30*C12</f>
        <v>134.2837428571429</v>
      </c>
    </row>
    <row r="33" spans="1:2" x14ac:dyDescent="0.35">
      <c r="A33" t="s">
        <v>46</v>
      </c>
      <c r="B33">
        <f>B31+B32</f>
        <v>262.37642857142919</v>
      </c>
    </row>
    <row r="34" spans="1:2" x14ac:dyDescent="0.35">
      <c r="A34" t="s">
        <v>47</v>
      </c>
      <c r="B34">
        <f>B33/C17</f>
        <v>21.864702380952433</v>
      </c>
    </row>
    <row r="35" spans="1:2" x14ac:dyDescent="0.35">
      <c r="A35" s="13" t="s">
        <v>82</v>
      </c>
      <c r="B35" s="14">
        <f>B33/C17</f>
        <v>21.864702380952433</v>
      </c>
    </row>
    <row r="36" spans="1:2" x14ac:dyDescent="0.35">
      <c r="A36" t="s">
        <v>48</v>
      </c>
      <c r="B36">
        <f>B35/B10</f>
        <v>3.1235289115646334</v>
      </c>
    </row>
    <row r="37" spans="1:2" x14ac:dyDescent="0.35">
      <c r="A37" t="s">
        <v>49</v>
      </c>
      <c r="B37">
        <f>B35/C10</f>
        <v>3.1235289115646334</v>
      </c>
    </row>
    <row r="38" spans="1:2" x14ac:dyDescent="0.35">
      <c r="A38" t="s">
        <v>50</v>
      </c>
      <c r="B38">
        <f>B36+B37</f>
        <v>6.2470578231292668</v>
      </c>
    </row>
    <row r="39" spans="1:2" x14ac:dyDescent="0.35">
      <c r="A39" t="s">
        <v>51</v>
      </c>
      <c r="B39">
        <f>SQRT(B38)</f>
        <v>2.4994114953583106</v>
      </c>
    </row>
    <row r="42" spans="1:2" x14ac:dyDescent="0.35">
      <c r="A42" t="s">
        <v>83</v>
      </c>
      <c r="B42">
        <f>B26/B39</f>
        <v>-1.710116850281689</v>
      </c>
    </row>
    <row r="43" spans="1:2" x14ac:dyDescent="0.35">
      <c r="A43" t="s">
        <v>52</v>
      </c>
      <c r="B43">
        <v>-1.7101168499999999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Orignal Data</vt:lpstr>
      <vt:lpstr>Sample Data</vt:lpstr>
      <vt:lpstr>Descriptive Statistics</vt:lpstr>
      <vt:lpstr>Visualization </vt:lpstr>
      <vt:lpstr>Normality Test</vt:lpstr>
      <vt:lpstr>T-test assuming equal 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sharma</dc:creator>
  <cp:lastModifiedBy>vanshika sharma</cp:lastModifiedBy>
  <dcterms:created xsi:type="dcterms:W3CDTF">2024-04-15T15:30:56Z</dcterms:created>
  <dcterms:modified xsi:type="dcterms:W3CDTF">2024-04-30T20:13:12Z</dcterms:modified>
</cp:coreProperties>
</file>