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filterPrivacy="1" defaultThemeVersion="124226"/>
  <bookViews>
    <workbookView xWindow="0" yWindow="0" windowWidth="20490" windowHeight="7530" tabRatio="693" activeTab="4"/>
  </bookViews>
  <sheets>
    <sheet name="Summary" sheetId="17" r:id="rId1"/>
    <sheet name="Master Data File" sheetId="3" r:id="rId2"/>
    <sheet name="YR 1 - Target" sheetId="8" r:id="rId3"/>
    <sheet name="YR 1 Financials" sheetId="6" r:id="rId4"/>
    <sheet name="Mock up" sheetId="19" r:id="rId5"/>
    <sheet name="YR 1 - SAP Units" sheetId="11" r:id="rId6"/>
    <sheet name="YR 2 - SAP Units" sheetId="9" r:id="rId7"/>
    <sheet name="Old FC" sheetId="14" r:id="rId8"/>
    <sheet name="Cube Data" sheetId="15" r:id="rId9"/>
    <sheet name="Sheet1" sheetId="16" r:id="rId10"/>
    <sheet name="Cube Data (2)" sheetId="18" r:id="rId11"/>
  </sheets>
  <calcPr calcId="171027"/>
  <pivotCaches>
    <pivotCache cacheId="0" r:id="rId12"/>
    <pivotCache cacheId="1" r:id="rId13"/>
  </pivotCaches>
</workbook>
</file>

<file path=xl/calcChain.xml><?xml version="1.0" encoding="utf-8"?>
<calcChain xmlns="http://schemas.openxmlformats.org/spreadsheetml/2006/main">
  <c r="F48" i="19" l="1"/>
  <c r="G48" i="19" s="1"/>
  <c r="H48" i="19" s="1"/>
  <c r="I48" i="19" s="1"/>
  <c r="J48" i="19" s="1"/>
  <c r="K48" i="19" s="1"/>
  <c r="L48" i="19" s="1"/>
  <c r="M48" i="19" s="1"/>
  <c r="N48" i="19" s="1"/>
  <c r="O48" i="19" s="1"/>
  <c r="P48" i="19" s="1"/>
  <c r="D25" i="8"/>
  <c r="E26" i="19"/>
  <c r="E22" i="11" l="1"/>
  <c r="F22" i="11" s="1"/>
  <c r="G22" i="11" s="1"/>
  <c r="H22" i="11" s="1"/>
  <c r="I22" i="11" s="1"/>
  <c r="J22" i="11" s="1"/>
  <c r="K22" i="11" s="1"/>
  <c r="L22" i="11" s="1"/>
  <c r="M22" i="11" s="1"/>
  <c r="N22" i="11" s="1"/>
  <c r="O22" i="11" s="1"/>
  <c r="E22" i="8"/>
  <c r="F22" i="8" s="1"/>
  <c r="G22" i="8" s="1"/>
  <c r="H22" i="8" s="1"/>
  <c r="I22" i="8" s="1"/>
  <c r="J22" i="8" s="1"/>
  <c r="K22" i="8" s="1"/>
  <c r="L22" i="8" s="1"/>
  <c r="M22" i="8" s="1"/>
  <c r="N22" i="8" s="1"/>
  <c r="O22" i="8" s="1"/>
  <c r="P70" i="3"/>
  <c r="Q70" i="3" s="1"/>
  <c r="R70" i="3" s="1"/>
  <c r="D24" i="3" s="1"/>
  <c r="P68" i="3"/>
  <c r="Q68" i="3" s="1"/>
  <c r="R68" i="3" s="1"/>
  <c r="D30" i="3" s="1"/>
  <c r="E20" i="8" l="1"/>
  <c r="F20" i="8" s="1"/>
  <c r="G20" i="8" s="1"/>
  <c r="H20" i="8" s="1"/>
  <c r="I20" i="8" s="1"/>
  <c r="J20" i="8" s="1"/>
  <c r="K20" i="8" s="1"/>
  <c r="L20" i="8" s="1"/>
  <c r="M20" i="8" s="1"/>
  <c r="N20" i="8" s="1"/>
  <c r="P60" i="3" l="1"/>
  <c r="Q60" i="3" s="1"/>
  <c r="R60" i="3" s="1"/>
  <c r="P58" i="3"/>
  <c r="Q58" i="3" s="1"/>
  <c r="R58" i="3" s="1"/>
  <c r="B14" i="17" l="1"/>
  <c r="B12" i="17"/>
  <c r="F18" i="18"/>
  <c r="F17" i="18"/>
  <c r="H37" i="18"/>
  <c r="H38" i="18"/>
  <c r="B10" i="17"/>
  <c r="F16" i="18"/>
  <c r="B11" i="17"/>
  <c r="G17" i="18" l="1"/>
  <c r="G16" i="18"/>
  <c r="G18" i="18"/>
  <c r="I37" i="18"/>
  <c r="I38" i="18"/>
  <c r="P52" i="3"/>
  <c r="Q52" i="3" s="1"/>
  <c r="R52" i="3" s="1"/>
  <c r="P50" i="3"/>
  <c r="Q50" i="3" s="1"/>
  <c r="R50" i="3" s="1"/>
  <c r="E11" i="16" l="1"/>
  <c r="D11" i="16"/>
  <c r="D10" i="16"/>
  <c r="E10" i="16" s="1"/>
  <c r="D9" i="16"/>
  <c r="E9" i="16" s="1"/>
  <c r="C11" i="16"/>
  <c r="C10" i="16"/>
  <c r="C9" i="16"/>
  <c r="F17" i="15"/>
  <c r="F16" i="15"/>
  <c r="G16" i="15" l="1"/>
  <c r="G17" i="15"/>
  <c r="F18" i="15"/>
  <c r="D30" i="8"/>
  <c r="P43" i="3"/>
  <c r="Q43" i="3" s="1"/>
  <c r="R43" i="3" s="1"/>
  <c r="P41" i="3"/>
  <c r="Q41" i="3" s="1"/>
  <c r="R41" i="3" s="1"/>
  <c r="H37" i="15"/>
  <c r="H38" i="15"/>
  <c r="G18" i="15" l="1"/>
  <c r="I37" i="15"/>
  <c r="I38" i="15"/>
  <c r="A8" i="11" l="1"/>
  <c r="D40" i="11" l="1"/>
  <c r="D35" i="11"/>
  <c r="D30" i="11"/>
  <c r="D25" i="11"/>
  <c r="D20" i="11" l="1"/>
  <c r="J23" i="11"/>
  <c r="D21" i="9"/>
  <c r="D21" i="11"/>
  <c r="E21" i="11" s="1"/>
  <c r="F21" i="11" s="1"/>
  <c r="G21" i="11" s="1"/>
  <c r="H21" i="11" s="1"/>
  <c r="I21" i="11" s="1"/>
  <c r="J21" i="11" s="1"/>
  <c r="K21" i="11" s="1"/>
  <c r="L21" i="11" s="1"/>
  <c r="M21" i="11" s="1"/>
  <c r="N21" i="11" s="1"/>
  <c r="O21" i="11" s="1"/>
  <c r="D21" i="8"/>
  <c r="C40" i="11"/>
  <c r="B40" i="11"/>
  <c r="C35" i="11"/>
  <c r="B35" i="11"/>
  <c r="C30" i="11"/>
  <c r="B30" i="11"/>
  <c r="C25" i="11"/>
  <c r="B25" i="11"/>
  <c r="A18" i="11"/>
  <c r="A17" i="11"/>
  <c r="A16" i="11"/>
  <c r="A15" i="11"/>
  <c r="A12" i="11"/>
  <c r="A11" i="11"/>
  <c r="A10" i="11"/>
  <c r="A9" i="11"/>
  <c r="A5" i="11"/>
  <c r="B4" i="11"/>
  <c r="B3" i="11"/>
  <c r="B2" i="11"/>
  <c r="B1" i="11"/>
  <c r="A9" i="6"/>
  <c r="A10" i="6"/>
  <c r="A11" i="6"/>
  <c r="A12" i="6"/>
  <c r="A8" i="6"/>
  <c r="A9" i="9"/>
  <c r="A10" i="9"/>
  <c r="A11" i="9"/>
  <c r="A12" i="9"/>
  <c r="A8" i="9"/>
  <c r="A9" i="8"/>
  <c r="A10" i="8"/>
  <c r="A11" i="8"/>
  <c r="A12" i="8"/>
  <c r="A8" i="8"/>
  <c r="D26" i="11" l="1"/>
  <c r="D28" i="11" s="1"/>
  <c r="D41" i="11"/>
  <c r="D43" i="11" s="1"/>
  <c r="D42" i="11" s="1"/>
  <c r="D22" i="9"/>
  <c r="E22" i="9" s="1"/>
  <c r="F22" i="9" s="1"/>
  <c r="G22" i="9" s="1"/>
  <c r="H22" i="9" s="1"/>
  <c r="I22" i="9" s="1"/>
  <c r="J22" i="9" s="1"/>
  <c r="K22" i="9" s="1"/>
  <c r="L22" i="9" s="1"/>
  <c r="M22" i="9" s="1"/>
  <c r="N22" i="9" s="1"/>
  <c r="O22" i="9" s="1"/>
  <c r="D36" i="11"/>
  <c r="D31" i="11"/>
  <c r="D33" i="11" s="1"/>
  <c r="E23" i="11"/>
  <c r="F23" i="11" s="1"/>
  <c r="G23" i="11" s="1"/>
  <c r="H23" i="11" s="1"/>
  <c r="I23" i="11" s="1"/>
  <c r="K23" i="11" s="1"/>
  <c r="L23" i="11" s="1"/>
  <c r="M23" i="11" s="1"/>
  <c r="N23" i="11" s="1"/>
  <c r="O23" i="11" s="1"/>
  <c r="D23" i="9" s="1"/>
  <c r="E25" i="11"/>
  <c r="E40" i="11"/>
  <c r="E35" i="11"/>
  <c r="E30" i="11"/>
  <c r="E20" i="11" l="1"/>
  <c r="D38" i="11"/>
  <c r="D37" i="11" s="1"/>
  <c r="D27" i="11"/>
  <c r="D32" i="11"/>
  <c r="E36" i="11"/>
  <c r="F35" i="11"/>
  <c r="F30" i="11"/>
  <c r="E31" i="11"/>
  <c r="E41" i="11"/>
  <c r="F40" i="11"/>
  <c r="E26" i="11"/>
  <c r="F25" i="11"/>
  <c r="B4" i="6"/>
  <c r="B4" i="9"/>
  <c r="B4" i="8"/>
  <c r="F20" i="11" l="1"/>
  <c r="G25" i="11"/>
  <c r="F26" i="11"/>
  <c r="F27" i="11" s="1"/>
  <c r="G40" i="11"/>
  <c r="F41" i="11"/>
  <c r="F42" i="11" s="1"/>
  <c r="E32" i="11"/>
  <c r="E27" i="11"/>
  <c r="E42" i="11"/>
  <c r="F31" i="11"/>
  <c r="F32" i="11" s="1"/>
  <c r="G30" i="11"/>
  <c r="F36" i="11"/>
  <c r="F37" i="11" s="1"/>
  <c r="G35" i="11"/>
  <c r="E37" i="11"/>
  <c r="G20" i="11" l="1"/>
  <c r="H20" i="11"/>
  <c r="H35" i="11"/>
  <c r="G36" i="11"/>
  <c r="G41" i="11"/>
  <c r="H40" i="11"/>
  <c r="G31" i="11"/>
  <c r="H30" i="11"/>
  <c r="G26" i="11"/>
  <c r="H25" i="11"/>
  <c r="I20" i="11" l="1"/>
  <c r="G37" i="11"/>
  <c r="H31" i="11"/>
  <c r="H32" i="11" s="1"/>
  <c r="I30" i="11"/>
  <c r="H36" i="11"/>
  <c r="H37" i="11" s="1"/>
  <c r="I35" i="11"/>
  <c r="H26" i="11"/>
  <c r="H27" i="11" s="1"/>
  <c r="I25" i="11"/>
  <c r="G32" i="11"/>
  <c r="H41" i="11"/>
  <c r="H42" i="11" s="1"/>
  <c r="I40" i="11"/>
  <c r="G27" i="11"/>
  <c r="G42" i="11"/>
  <c r="B3" i="6"/>
  <c r="B2" i="6"/>
  <c r="B3" i="9"/>
  <c r="B2" i="9"/>
  <c r="B3" i="8"/>
  <c r="B2" i="8"/>
  <c r="J20" i="11" l="1"/>
  <c r="I26" i="11"/>
  <c r="J25" i="11"/>
  <c r="I41" i="11"/>
  <c r="J40" i="11"/>
  <c r="J35" i="11"/>
  <c r="I36" i="11"/>
  <c r="I37" i="11" s="1"/>
  <c r="I31" i="11"/>
  <c r="I32" i="11" s="1"/>
  <c r="J30" i="11"/>
  <c r="D54" i="6"/>
  <c r="E54" i="6" s="1"/>
  <c r="B49" i="6"/>
  <c r="A49" i="6"/>
  <c r="D45" i="6"/>
  <c r="E45" i="6" s="1"/>
  <c r="B40" i="6"/>
  <c r="A40" i="6"/>
  <c r="D36" i="6"/>
  <c r="E36" i="6" s="1"/>
  <c r="B31" i="6"/>
  <c r="A31" i="6"/>
  <c r="D27" i="6"/>
  <c r="E27" i="6" s="1"/>
  <c r="B22" i="6"/>
  <c r="A22" i="6"/>
  <c r="C40" i="9"/>
  <c r="B40" i="9"/>
  <c r="C35" i="9"/>
  <c r="B35" i="9"/>
  <c r="C30" i="9"/>
  <c r="B30" i="9"/>
  <c r="C25" i="9"/>
  <c r="B25" i="9"/>
  <c r="E23" i="9"/>
  <c r="F23" i="9" s="1"/>
  <c r="G23" i="9" s="1"/>
  <c r="H23" i="9" s="1"/>
  <c r="I23" i="9" s="1"/>
  <c r="J23" i="9" s="1"/>
  <c r="K23" i="9" s="1"/>
  <c r="L23" i="9" s="1"/>
  <c r="M23" i="9" s="1"/>
  <c r="N23" i="9" s="1"/>
  <c r="O23" i="9" s="1"/>
  <c r="E21" i="9"/>
  <c r="A18" i="9"/>
  <c r="A17" i="9"/>
  <c r="A16" i="9"/>
  <c r="A15" i="9"/>
  <c r="A5" i="9"/>
  <c r="B1" i="9"/>
  <c r="C40" i="8"/>
  <c r="B40" i="8"/>
  <c r="C35" i="8"/>
  <c r="B35" i="8"/>
  <c r="C30" i="8"/>
  <c r="C25" i="8"/>
  <c r="D41" i="8"/>
  <c r="D43" i="8" s="1"/>
  <c r="D36" i="8"/>
  <c r="D31" i="8"/>
  <c r="D33" i="8" s="1"/>
  <c r="D26" i="8"/>
  <c r="E23" i="8"/>
  <c r="F23" i="8" s="1"/>
  <c r="G23" i="8" s="1"/>
  <c r="H23" i="8" s="1"/>
  <c r="I23" i="8" s="1"/>
  <c r="J23" i="8" s="1"/>
  <c r="K23" i="8" s="1"/>
  <c r="L23" i="8" s="1"/>
  <c r="M23" i="8" s="1"/>
  <c r="N23" i="8" s="1"/>
  <c r="O23" i="8" s="1"/>
  <c r="E21" i="8"/>
  <c r="D41" i="3"/>
  <c r="D42" i="3" s="1"/>
  <c r="D50" i="6" s="1"/>
  <c r="D41" i="6"/>
  <c r="D32" i="6"/>
  <c r="D23" i="6"/>
  <c r="B1" i="6"/>
  <c r="E41" i="6" l="1"/>
  <c r="E32" i="6"/>
  <c r="F32" i="6" s="1"/>
  <c r="G32" i="6" s="1"/>
  <c r="H32" i="6" s="1"/>
  <c r="D28" i="8"/>
  <c r="D27" i="8" s="1"/>
  <c r="D22" i="6" s="1"/>
  <c r="D38" i="8"/>
  <c r="D37" i="8" s="1"/>
  <c r="D40" i="6" s="1"/>
  <c r="K20" i="11"/>
  <c r="I27" i="11"/>
  <c r="J31" i="11"/>
  <c r="J32" i="11" s="1"/>
  <c r="K30" i="11"/>
  <c r="J36" i="11"/>
  <c r="J37" i="11" s="1"/>
  <c r="K35" i="11"/>
  <c r="J41" i="11"/>
  <c r="J42" i="11" s="1"/>
  <c r="K40" i="11"/>
  <c r="I42" i="11"/>
  <c r="K25" i="11"/>
  <c r="J26" i="11"/>
  <c r="J27" i="11" s="1"/>
  <c r="F21" i="8"/>
  <c r="G21" i="8" s="1"/>
  <c r="H21" i="8" s="1"/>
  <c r="I21" i="8" s="1"/>
  <c r="J21" i="8" s="1"/>
  <c r="K21" i="8" s="1"/>
  <c r="L21" i="8" s="1"/>
  <c r="M21" i="8" s="1"/>
  <c r="N21" i="8" s="1"/>
  <c r="O21" i="8" s="1"/>
  <c r="E40" i="8"/>
  <c r="E41" i="8" s="1"/>
  <c r="E42" i="8" s="1"/>
  <c r="E49" i="6" s="1"/>
  <c r="E55" i="6" s="1"/>
  <c r="E35" i="8"/>
  <c r="E36" i="8" s="1"/>
  <c r="E37" i="8" s="1"/>
  <c r="E40" i="6" s="1"/>
  <c r="E42" i="6" s="1"/>
  <c r="F27" i="6"/>
  <c r="E50" i="6"/>
  <c r="F50" i="6" s="1"/>
  <c r="G50" i="6" s="1"/>
  <c r="F54" i="6"/>
  <c r="F41" i="6"/>
  <c r="G41" i="6" s="1"/>
  <c r="H41" i="6" s="1"/>
  <c r="F45" i="6"/>
  <c r="F36" i="6"/>
  <c r="E23" i="6"/>
  <c r="D42" i="8"/>
  <c r="D49" i="6" s="1"/>
  <c r="D51" i="6" s="1"/>
  <c r="F21" i="9"/>
  <c r="G21" i="9" s="1"/>
  <c r="H21" i="9" s="1"/>
  <c r="I21" i="9" s="1"/>
  <c r="J21" i="9" s="1"/>
  <c r="K21" i="9" s="1"/>
  <c r="L21" i="9" s="1"/>
  <c r="M21" i="9" s="1"/>
  <c r="N21" i="9" s="1"/>
  <c r="O21" i="9" s="1"/>
  <c r="D32" i="8"/>
  <c r="D31" i="6" s="1"/>
  <c r="E30" i="8"/>
  <c r="E25" i="8"/>
  <c r="A5" i="6"/>
  <c r="A5" i="8"/>
  <c r="A16" i="6"/>
  <c r="A17" i="6"/>
  <c r="A18" i="6"/>
  <c r="A15" i="6"/>
  <c r="A16" i="8"/>
  <c r="A17" i="8"/>
  <c r="A18" i="8"/>
  <c r="A15" i="8"/>
  <c r="D71" i="6" l="1"/>
  <c r="D32" i="17"/>
  <c r="D72" i="6"/>
  <c r="D33" i="17"/>
  <c r="D46" i="6"/>
  <c r="D42" i="6"/>
  <c r="D43" i="6" s="1"/>
  <c r="D24" i="6"/>
  <c r="D25" i="6" s="1"/>
  <c r="D26" i="6" s="1"/>
  <c r="D27" i="17" s="1"/>
  <c r="D28" i="6"/>
  <c r="L20" i="11"/>
  <c r="K26" i="11"/>
  <c r="K27" i="11" s="1"/>
  <c r="L25" i="11"/>
  <c r="K41" i="11"/>
  <c r="L40" i="11"/>
  <c r="K31" i="11"/>
  <c r="K32" i="11" s="1"/>
  <c r="L30" i="11"/>
  <c r="L35" i="11"/>
  <c r="K36" i="11"/>
  <c r="K37" i="11" s="1"/>
  <c r="F35" i="8"/>
  <c r="G35" i="8" s="1"/>
  <c r="F40" i="8"/>
  <c r="F41" i="8" s="1"/>
  <c r="F42" i="8" s="1"/>
  <c r="F49" i="6" s="1"/>
  <c r="F51" i="6" s="1"/>
  <c r="D55" i="6"/>
  <c r="E43" i="6"/>
  <c r="E44" i="6" s="1"/>
  <c r="E46" i="6"/>
  <c r="G27" i="6"/>
  <c r="E51" i="6"/>
  <c r="E52" i="6" s="1"/>
  <c r="D33" i="6"/>
  <c r="D34" i="6" s="1"/>
  <c r="D35" i="6" s="1"/>
  <c r="D37" i="6"/>
  <c r="D52" i="6"/>
  <c r="D53" i="6" s="1"/>
  <c r="H50" i="6"/>
  <c r="G54" i="6"/>
  <c r="I41" i="6"/>
  <c r="G45" i="6"/>
  <c r="I32" i="6"/>
  <c r="G36" i="6"/>
  <c r="F23" i="6"/>
  <c r="F25" i="8"/>
  <c r="G25" i="8" s="1"/>
  <c r="H25" i="8" s="1"/>
  <c r="I25" i="8" s="1"/>
  <c r="J25" i="8" s="1"/>
  <c r="K25" i="8" s="1"/>
  <c r="L25" i="8" s="1"/>
  <c r="M25" i="8" s="1"/>
  <c r="N25" i="8" s="1"/>
  <c r="O25" i="8" s="1"/>
  <c r="E31" i="8"/>
  <c r="F30" i="8"/>
  <c r="E26" i="8"/>
  <c r="D37" i="17" l="1"/>
  <c r="D66" i="6"/>
  <c r="D28" i="17"/>
  <c r="D38" i="17" s="1"/>
  <c r="D65" i="6"/>
  <c r="D44" i="6"/>
  <c r="D47" i="6" s="1"/>
  <c r="D29" i="6"/>
  <c r="D77" i="6" s="1"/>
  <c r="M20" i="11"/>
  <c r="F36" i="8"/>
  <c r="F37" i="8" s="1"/>
  <c r="F40" i="6" s="1"/>
  <c r="K42" i="11"/>
  <c r="L36" i="11"/>
  <c r="L37" i="11" s="1"/>
  <c r="M35" i="11"/>
  <c r="M30" i="11"/>
  <c r="L31" i="11"/>
  <c r="L32" i="11" s="1"/>
  <c r="L26" i="11"/>
  <c r="L27" i="11" s="1"/>
  <c r="M25" i="11"/>
  <c r="M40" i="11"/>
  <c r="L41" i="11"/>
  <c r="L42" i="11" s="1"/>
  <c r="G40" i="8"/>
  <c r="H40" i="8" s="1"/>
  <c r="E47" i="6"/>
  <c r="D56" i="6"/>
  <c r="E53" i="6"/>
  <c r="E56" i="6" s="1"/>
  <c r="H27" i="6"/>
  <c r="F52" i="6"/>
  <c r="F53" i="6" s="1"/>
  <c r="F55" i="6"/>
  <c r="D38" i="6"/>
  <c r="D78" i="6" s="1"/>
  <c r="I50" i="6"/>
  <c r="H54" i="6"/>
  <c r="J41" i="6"/>
  <c r="H45" i="6"/>
  <c r="J32" i="6"/>
  <c r="H36" i="6"/>
  <c r="P25" i="8"/>
  <c r="R25" i="8" s="1"/>
  <c r="G23" i="6"/>
  <c r="E32" i="8"/>
  <c r="E31" i="6" s="1"/>
  <c r="E27" i="8"/>
  <c r="E22" i="6" s="1"/>
  <c r="F31" i="8"/>
  <c r="F32" i="8" s="1"/>
  <c r="F31" i="6" s="1"/>
  <c r="G30" i="8"/>
  <c r="H35" i="8"/>
  <c r="G36" i="8"/>
  <c r="G37" i="8" s="1"/>
  <c r="G40" i="6" s="1"/>
  <c r="G42" i="6" s="1"/>
  <c r="F26" i="8"/>
  <c r="E71" i="6" l="1"/>
  <c r="E32" i="17"/>
  <c r="E72" i="6"/>
  <c r="E33" i="17"/>
  <c r="F72" i="6"/>
  <c r="F33" i="17"/>
  <c r="E28" i="6"/>
  <c r="O20" i="8"/>
  <c r="N20" i="11"/>
  <c r="M31" i="11"/>
  <c r="M32" i="11" s="1"/>
  <c r="N30" i="11"/>
  <c r="M26" i="11"/>
  <c r="M27" i="11" s="1"/>
  <c r="N25" i="11"/>
  <c r="M41" i="11"/>
  <c r="M42" i="11" s="1"/>
  <c r="N40" i="11"/>
  <c r="M36" i="11"/>
  <c r="M37" i="11" s="1"/>
  <c r="N35" i="11"/>
  <c r="G41" i="8"/>
  <c r="G42" i="8" s="1"/>
  <c r="G49" i="6" s="1"/>
  <c r="G51" i="6" s="1"/>
  <c r="G52" i="6" s="1"/>
  <c r="F56" i="6"/>
  <c r="F42" i="6"/>
  <c r="F46" i="6"/>
  <c r="G46" i="6"/>
  <c r="G43" i="6"/>
  <c r="G44" i="6" s="1"/>
  <c r="I27" i="6"/>
  <c r="E33" i="6"/>
  <c r="E37" i="6"/>
  <c r="F33" i="6"/>
  <c r="F37" i="6"/>
  <c r="I54" i="6"/>
  <c r="J50" i="6"/>
  <c r="K41" i="6"/>
  <c r="I45" i="6"/>
  <c r="I36" i="6"/>
  <c r="K32" i="6"/>
  <c r="E24" i="6"/>
  <c r="E25" i="6" s="1"/>
  <c r="H23" i="6"/>
  <c r="I40" i="8"/>
  <c r="H41" i="8"/>
  <c r="H30" i="8"/>
  <c r="G31" i="8"/>
  <c r="G32" i="8" s="1"/>
  <c r="G31" i="6" s="1"/>
  <c r="I35" i="8"/>
  <c r="H36" i="8"/>
  <c r="H37" i="8" s="1"/>
  <c r="H40" i="6" s="1"/>
  <c r="H42" i="6" s="1"/>
  <c r="F27" i="8"/>
  <c r="F22" i="6" s="1"/>
  <c r="G26" i="8"/>
  <c r="G72" i="6" l="1"/>
  <c r="G33" i="17"/>
  <c r="F71" i="6"/>
  <c r="F32" i="17"/>
  <c r="O20" i="11"/>
  <c r="D20" i="9" s="1"/>
  <c r="E20" i="9" s="1"/>
  <c r="F20" i="9" s="1"/>
  <c r="G20" i="9" s="1"/>
  <c r="H20" i="9" s="1"/>
  <c r="I20" i="9" s="1"/>
  <c r="J20" i="9" s="1"/>
  <c r="K20" i="9" s="1"/>
  <c r="L20" i="9" s="1"/>
  <c r="M20" i="9" s="1"/>
  <c r="N20" i="9" s="1"/>
  <c r="O20" i="9" s="1"/>
  <c r="G53" i="6"/>
  <c r="N31" i="11"/>
  <c r="N32" i="11" s="1"/>
  <c r="O30" i="11"/>
  <c r="D30" i="9" s="1"/>
  <c r="N36" i="11"/>
  <c r="N37" i="11" s="1"/>
  <c r="O35" i="11"/>
  <c r="D35" i="9" s="1"/>
  <c r="O40" i="11"/>
  <c r="D40" i="9" s="1"/>
  <c r="N41" i="11"/>
  <c r="N42" i="11" s="1"/>
  <c r="N26" i="11"/>
  <c r="N27" i="11" s="1"/>
  <c r="O25" i="11"/>
  <c r="D25" i="9" s="1"/>
  <c r="G55" i="6"/>
  <c r="G47" i="6"/>
  <c r="H46" i="6"/>
  <c r="F24" i="6"/>
  <c r="F25" i="6" s="1"/>
  <c r="F26" i="6" s="1"/>
  <c r="F28" i="6"/>
  <c r="F43" i="6"/>
  <c r="F44" i="6" s="1"/>
  <c r="F47" i="6" s="1"/>
  <c r="H43" i="6"/>
  <c r="H44" i="6" s="1"/>
  <c r="J27" i="6"/>
  <c r="E26" i="6"/>
  <c r="E27" i="17" s="1"/>
  <c r="E37" i="17" s="1"/>
  <c r="F34" i="6"/>
  <c r="F35" i="6" s="1"/>
  <c r="F28" i="17" s="1"/>
  <c r="F38" i="17" s="1"/>
  <c r="G33" i="6"/>
  <c r="G37" i="6"/>
  <c r="E34" i="6"/>
  <c r="E35" i="6" s="1"/>
  <c r="E28" i="17" s="1"/>
  <c r="E38" i="17" s="1"/>
  <c r="K50" i="6"/>
  <c r="J54" i="6"/>
  <c r="J45" i="6"/>
  <c r="L41" i="6"/>
  <c r="L32" i="6"/>
  <c r="J36" i="6"/>
  <c r="I23" i="6"/>
  <c r="H42" i="8"/>
  <c r="H49" i="6" s="1"/>
  <c r="J40" i="8"/>
  <c r="I41" i="8"/>
  <c r="I42" i="8" s="1"/>
  <c r="I49" i="6" s="1"/>
  <c r="I51" i="6" s="1"/>
  <c r="I52" i="6" s="1"/>
  <c r="G27" i="8"/>
  <c r="G22" i="6" s="1"/>
  <c r="I30" i="8"/>
  <c r="H31" i="8"/>
  <c r="J35" i="8"/>
  <c r="I36" i="8"/>
  <c r="H26" i="8"/>
  <c r="H27" i="8" s="1"/>
  <c r="H22" i="6" s="1"/>
  <c r="H71" i="6" l="1"/>
  <c r="H32" i="17"/>
  <c r="G71" i="6"/>
  <c r="G32" i="17"/>
  <c r="F65" i="6"/>
  <c r="F27" i="17"/>
  <c r="F37" i="17" s="1"/>
  <c r="E38" i="6"/>
  <c r="E78" i="6" s="1"/>
  <c r="E66" i="6"/>
  <c r="E65" i="6"/>
  <c r="F38" i="6"/>
  <c r="F78" i="6" s="1"/>
  <c r="F66" i="6"/>
  <c r="G56" i="6"/>
  <c r="E25" i="9"/>
  <c r="D26" i="9"/>
  <c r="D27" i="9" s="1"/>
  <c r="O26" i="11"/>
  <c r="P25" i="11"/>
  <c r="R25" i="11" s="1"/>
  <c r="O36" i="11"/>
  <c r="P35" i="11"/>
  <c r="O31" i="11"/>
  <c r="P30" i="11"/>
  <c r="R30" i="11" s="1"/>
  <c r="O41" i="11"/>
  <c r="P40" i="11"/>
  <c r="H47" i="6"/>
  <c r="H24" i="6"/>
  <c r="H25" i="6" s="1"/>
  <c r="H26" i="6" s="1"/>
  <c r="H28" i="6"/>
  <c r="G24" i="6"/>
  <c r="G25" i="6" s="1"/>
  <c r="G26" i="6" s="1"/>
  <c r="G28" i="6"/>
  <c r="F29" i="6"/>
  <c r="F77" i="6" s="1"/>
  <c r="K27" i="6"/>
  <c r="E29" i="6"/>
  <c r="E77" i="6" s="1"/>
  <c r="I55" i="6"/>
  <c r="H51" i="6"/>
  <c r="H55" i="6"/>
  <c r="G34" i="6"/>
  <c r="G35" i="6" s="1"/>
  <c r="G28" i="17" s="1"/>
  <c r="G38" i="17" s="1"/>
  <c r="K54" i="6"/>
  <c r="L50" i="6"/>
  <c r="I53" i="6"/>
  <c r="K45" i="6"/>
  <c r="M41" i="6"/>
  <c r="K36" i="6"/>
  <c r="M32" i="6"/>
  <c r="J23" i="6"/>
  <c r="K40" i="8"/>
  <c r="J41" i="8"/>
  <c r="J42" i="8" s="1"/>
  <c r="J49" i="6" s="1"/>
  <c r="J51" i="6" s="1"/>
  <c r="J52" i="6" s="1"/>
  <c r="I37" i="8"/>
  <c r="I40" i="6" s="1"/>
  <c r="H32" i="8"/>
  <c r="H31" i="6" s="1"/>
  <c r="J30" i="8"/>
  <c r="I31" i="8"/>
  <c r="I32" i="8" s="1"/>
  <c r="I31" i="6" s="1"/>
  <c r="K35" i="8"/>
  <c r="J36" i="8"/>
  <c r="J37" i="8" s="1"/>
  <c r="J40" i="6" s="1"/>
  <c r="J42" i="6" s="1"/>
  <c r="I26" i="8"/>
  <c r="H65" i="6" l="1"/>
  <c r="H27" i="17"/>
  <c r="H37" i="17" s="1"/>
  <c r="I72" i="6"/>
  <c r="I33" i="17"/>
  <c r="H72" i="6"/>
  <c r="H33" i="17"/>
  <c r="G65" i="6"/>
  <c r="G27" i="17"/>
  <c r="G37" i="17" s="1"/>
  <c r="G38" i="6"/>
  <c r="G78" i="6" s="1"/>
  <c r="G66" i="6"/>
  <c r="S28" i="11"/>
  <c r="F25" i="9"/>
  <c r="E26" i="9"/>
  <c r="E27" i="9" s="1"/>
  <c r="O42" i="11"/>
  <c r="P42" i="11" s="1"/>
  <c r="P41" i="11"/>
  <c r="O37" i="11"/>
  <c r="P37" i="11" s="1"/>
  <c r="P36" i="11"/>
  <c r="O32" i="11"/>
  <c r="P32" i="11" s="1"/>
  <c r="P31" i="11"/>
  <c r="O27" i="11"/>
  <c r="P27" i="11" s="1"/>
  <c r="P26" i="11"/>
  <c r="I42" i="6"/>
  <c r="I46" i="6"/>
  <c r="J46" i="6"/>
  <c r="G29" i="6"/>
  <c r="G77" i="6" s="1"/>
  <c r="J43" i="6"/>
  <c r="J44" i="6" s="1"/>
  <c r="H29" i="6"/>
  <c r="H77" i="6" s="1"/>
  <c r="L27" i="6"/>
  <c r="H52" i="6"/>
  <c r="H53" i="6" s="1"/>
  <c r="H56" i="6" s="1"/>
  <c r="J53" i="6"/>
  <c r="J55" i="6"/>
  <c r="I33" i="6"/>
  <c r="I37" i="6"/>
  <c r="H33" i="6"/>
  <c r="H37" i="6"/>
  <c r="I56" i="6"/>
  <c r="M50" i="6"/>
  <c r="L54" i="6"/>
  <c r="L45" i="6"/>
  <c r="N41" i="6"/>
  <c r="N32" i="6"/>
  <c r="L36" i="6"/>
  <c r="K23" i="6"/>
  <c r="L40" i="8"/>
  <c r="K41" i="8"/>
  <c r="K42" i="8" s="1"/>
  <c r="K49" i="6" s="1"/>
  <c r="K51" i="6" s="1"/>
  <c r="K52" i="6" s="1"/>
  <c r="I27" i="8"/>
  <c r="I22" i="6" s="1"/>
  <c r="K30" i="8"/>
  <c r="J31" i="8"/>
  <c r="J32" i="8" s="1"/>
  <c r="J31" i="6" s="1"/>
  <c r="L35" i="8"/>
  <c r="K36" i="8"/>
  <c r="J26" i="8"/>
  <c r="J27" i="8" s="1"/>
  <c r="J22" i="6" s="1"/>
  <c r="J72" i="6" l="1"/>
  <c r="J33" i="17"/>
  <c r="J71" i="6"/>
  <c r="J32" i="17"/>
  <c r="I71" i="6"/>
  <c r="I32" i="17"/>
  <c r="J28" i="6"/>
  <c r="F26" i="9"/>
  <c r="F27" i="9" s="1"/>
  <c r="G25" i="9"/>
  <c r="J56" i="6"/>
  <c r="J47" i="6"/>
  <c r="I24" i="6"/>
  <c r="I25" i="6" s="1"/>
  <c r="I28" i="6"/>
  <c r="J24" i="6"/>
  <c r="J25" i="6" s="1"/>
  <c r="J26" i="6" s="1"/>
  <c r="I43" i="6"/>
  <c r="I44" i="6" s="1"/>
  <c r="I47" i="6" s="1"/>
  <c r="M27" i="6"/>
  <c r="K53" i="6"/>
  <c r="K55" i="6"/>
  <c r="J33" i="6"/>
  <c r="J37" i="6"/>
  <c r="H34" i="6"/>
  <c r="H35" i="6" s="1"/>
  <c r="H28" i="17" s="1"/>
  <c r="H38" i="17" s="1"/>
  <c r="I34" i="6"/>
  <c r="I35" i="6" s="1"/>
  <c r="I28" i="17" s="1"/>
  <c r="I38" i="17" s="1"/>
  <c r="N50" i="6"/>
  <c r="M54" i="6"/>
  <c r="M45" i="6"/>
  <c r="O41" i="6"/>
  <c r="Q41" i="6" s="1"/>
  <c r="M36" i="6"/>
  <c r="O32" i="6"/>
  <c r="Q32" i="6" s="1"/>
  <c r="L23" i="6"/>
  <c r="M40" i="8"/>
  <c r="L41" i="8"/>
  <c r="L42" i="8" s="1"/>
  <c r="L49" i="6" s="1"/>
  <c r="L51" i="6" s="1"/>
  <c r="L52" i="6" s="1"/>
  <c r="K37" i="8"/>
  <c r="K40" i="6" s="1"/>
  <c r="L30" i="8"/>
  <c r="K31" i="8"/>
  <c r="K32" i="8" s="1"/>
  <c r="K31" i="6" s="1"/>
  <c r="M35" i="8"/>
  <c r="L36" i="8"/>
  <c r="L37" i="8" s="1"/>
  <c r="L40" i="6" s="1"/>
  <c r="L42" i="6" s="1"/>
  <c r="K26" i="8"/>
  <c r="J65" i="6" l="1"/>
  <c r="J27" i="17"/>
  <c r="J37" i="17" s="1"/>
  <c r="K72" i="6"/>
  <c r="K33" i="17"/>
  <c r="H66" i="6"/>
  <c r="D60" i="6"/>
  <c r="I38" i="6"/>
  <c r="I78" i="6" s="1"/>
  <c r="I66" i="6"/>
  <c r="J29" i="6"/>
  <c r="J77" i="6" s="1"/>
  <c r="H38" i="6"/>
  <c r="H25" i="9"/>
  <c r="G26" i="9"/>
  <c r="G27" i="9" s="1"/>
  <c r="L55" i="6"/>
  <c r="I26" i="6"/>
  <c r="K42" i="6"/>
  <c r="K46" i="6"/>
  <c r="L43" i="6"/>
  <c r="L44" i="6" s="1"/>
  <c r="L46" i="6"/>
  <c r="K56" i="6"/>
  <c r="L53" i="6"/>
  <c r="N27" i="6"/>
  <c r="K33" i="6"/>
  <c r="K37" i="6"/>
  <c r="J34" i="6"/>
  <c r="J35" i="6" s="1"/>
  <c r="J28" i="17" s="1"/>
  <c r="J38" i="17" s="1"/>
  <c r="N54" i="6"/>
  <c r="O50" i="6"/>
  <c r="Q50" i="6" s="1"/>
  <c r="N45" i="6"/>
  <c r="N36" i="6"/>
  <c r="M23" i="6"/>
  <c r="N40" i="8"/>
  <c r="M41" i="8"/>
  <c r="M42" i="8" s="1"/>
  <c r="M49" i="6" s="1"/>
  <c r="M51" i="6" s="1"/>
  <c r="M52" i="6" s="1"/>
  <c r="K27" i="8"/>
  <c r="K22" i="6" s="1"/>
  <c r="M30" i="8"/>
  <c r="L31" i="8"/>
  <c r="L32" i="8" s="1"/>
  <c r="L31" i="6" s="1"/>
  <c r="N35" i="8"/>
  <c r="M36" i="8"/>
  <c r="M37" i="8" s="1"/>
  <c r="M40" i="6" s="1"/>
  <c r="M42" i="6" s="1"/>
  <c r="L26" i="8"/>
  <c r="L27" i="8" s="1"/>
  <c r="L22" i="6" s="1"/>
  <c r="L72" i="6" l="1"/>
  <c r="L33" i="17"/>
  <c r="I65" i="6"/>
  <c r="I27" i="17"/>
  <c r="I37" i="17" s="1"/>
  <c r="L71" i="6"/>
  <c r="L32" i="17"/>
  <c r="K71" i="6"/>
  <c r="K32" i="17"/>
  <c r="D61" i="6"/>
  <c r="H78" i="6"/>
  <c r="J38" i="6"/>
  <c r="J78" i="6" s="1"/>
  <c r="J66" i="6"/>
  <c r="I29" i="6"/>
  <c r="I77" i="6" s="1"/>
  <c r="H26" i="9"/>
  <c r="H27" i="9" s="1"/>
  <c r="I25" i="9"/>
  <c r="L56" i="6"/>
  <c r="K24" i="6"/>
  <c r="K25" i="6" s="1"/>
  <c r="K28" i="6"/>
  <c r="M43" i="6"/>
  <c r="M44" i="6" s="1"/>
  <c r="M46" i="6"/>
  <c r="L47" i="6"/>
  <c r="L24" i="6"/>
  <c r="L25" i="6" s="1"/>
  <c r="L26" i="6" s="1"/>
  <c r="L28" i="6"/>
  <c r="K43" i="6"/>
  <c r="K44" i="6" s="1"/>
  <c r="K47" i="6" s="1"/>
  <c r="O27" i="6"/>
  <c r="M53" i="6"/>
  <c r="M55" i="6"/>
  <c r="L33" i="6"/>
  <c r="L37" i="6"/>
  <c r="K34" i="6"/>
  <c r="K35" i="6" s="1"/>
  <c r="K28" i="17" s="1"/>
  <c r="K38" i="17" s="1"/>
  <c r="O54" i="6"/>
  <c r="O45" i="6"/>
  <c r="O36" i="6"/>
  <c r="N23" i="6"/>
  <c r="O40" i="8"/>
  <c r="N41" i="8"/>
  <c r="N42" i="8" s="1"/>
  <c r="N49" i="6" s="1"/>
  <c r="N51" i="6" s="1"/>
  <c r="N52" i="6" s="1"/>
  <c r="N30" i="8"/>
  <c r="M31" i="8"/>
  <c r="M32" i="8" s="1"/>
  <c r="M31" i="6" s="1"/>
  <c r="O35" i="8"/>
  <c r="N36" i="8"/>
  <c r="N37" i="8" s="1"/>
  <c r="N40" i="6" s="1"/>
  <c r="N42" i="6" s="1"/>
  <c r="M26" i="8"/>
  <c r="M27" i="8" s="1"/>
  <c r="M22" i="6" s="1"/>
  <c r="L65" i="6" l="1"/>
  <c r="L27" i="17"/>
  <c r="L37" i="17" s="1"/>
  <c r="M72" i="6"/>
  <c r="M33" i="17"/>
  <c r="M71" i="6"/>
  <c r="M32" i="17"/>
  <c r="K38" i="6"/>
  <c r="K78" i="6" s="1"/>
  <c r="K66" i="6"/>
  <c r="I26" i="9"/>
  <c r="I27" i="9" s="1"/>
  <c r="J25" i="9"/>
  <c r="L29" i="6"/>
  <c r="L77" i="6" s="1"/>
  <c r="K26" i="6"/>
  <c r="N43" i="6"/>
  <c r="N44" i="6" s="1"/>
  <c r="N46" i="6"/>
  <c r="M24" i="6"/>
  <c r="M25" i="6" s="1"/>
  <c r="M26" i="6" s="1"/>
  <c r="M28" i="6"/>
  <c r="M56" i="6"/>
  <c r="M47" i="6"/>
  <c r="N55" i="6"/>
  <c r="N53" i="6"/>
  <c r="L34" i="6"/>
  <c r="L35" i="6" s="1"/>
  <c r="M33" i="6"/>
  <c r="M37" i="6"/>
  <c r="D41" i="9"/>
  <c r="D42" i="9" s="1"/>
  <c r="E40" i="9"/>
  <c r="D36" i="9"/>
  <c r="D37" i="9" s="1"/>
  <c r="E35" i="9"/>
  <c r="O23" i="6"/>
  <c r="Q23" i="6" s="1"/>
  <c r="O41" i="8"/>
  <c r="P40" i="8"/>
  <c r="O36" i="8"/>
  <c r="P35" i="8"/>
  <c r="R35" i="8" s="1"/>
  <c r="O30" i="8"/>
  <c r="N31" i="8"/>
  <c r="N32" i="8" s="1"/>
  <c r="N31" i="6" s="1"/>
  <c r="O26" i="8"/>
  <c r="N26" i="8"/>
  <c r="N27" i="8" s="1"/>
  <c r="N22" i="6" s="1"/>
  <c r="M65" i="6" l="1"/>
  <c r="M27" i="17"/>
  <c r="L66" i="6"/>
  <c r="L28" i="17"/>
  <c r="L38" i="17" s="1"/>
  <c r="N72" i="6"/>
  <c r="N33" i="17"/>
  <c r="M37" i="17"/>
  <c r="N71" i="6"/>
  <c r="N32" i="17"/>
  <c r="K65" i="6"/>
  <c r="K27" i="17"/>
  <c r="K37" i="17" s="1"/>
  <c r="N28" i="6"/>
  <c r="K29" i="6"/>
  <c r="K77" i="6" s="1"/>
  <c r="J26" i="9"/>
  <c r="J27" i="9" s="1"/>
  <c r="K25" i="9"/>
  <c r="N56" i="6"/>
  <c r="M29" i="6"/>
  <c r="M77" i="6" s="1"/>
  <c r="N24" i="6"/>
  <c r="N25" i="6" s="1"/>
  <c r="N26" i="6" s="1"/>
  <c r="N47" i="6"/>
  <c r="N33" i="6"/>
  <c r="N37" i="6"/>
  <c r="M34" i="6"/>
  <c r="M35" i="6" s="1"/>
  <c r="L38" i="6"/>
  <c r="L78" i="6" s="1"/>
  <c r="E41" i="9"/>
  <c r="E42" i="9" s="1"/>
  <c r="F40" i="9"/>
  <c r="E36" i="9"/>
  <c r="E37" i="9" s="1"/>
  <c r="F35" i="9"/>
  <c r="D31" i="9"/>
  <c r="D32" i="9" s="1"/>
  <c r="E30" i="9"/>
  <c r="O42" i="8"/>
  <c r="P41" i="8"/>
  <c r="O37" i="8"/>
  <c r="P36" i="8"/>
  <c r="O31" i="8"/>
  <c r="P30" i="8"/>
  <c r="R30" i="8" s="1"/>
  <c r="T29" i="8" s="1"/>
  <c r="O27" i="8"/>
  <c r="P26" i="8"/>
  <c r="M66" i="6" l="1"/>
  <c r="M28" i="17"/>
  <c r="M38" i="17" s="1"/>
  <c r="N65" i="6"/>
  <c r="N27" i="17"/>
  <c r="N37" i="17" s="1"/>
  <c r="N29" i="6"/>
  <c r="N77" i="6" s="1"/>
  <c r="L25" i="9"/>
  <c r="K26" i="9"/>
  <c r="K27" i="9" s="1"/>
  <c r="P37" i="8"/>
  <c r="O40" i="6"/>
  <c r="P42" i="8"/>
  <c r="O49" i="6"/>
  <c r="M38" i="6"/>
  <c r="M78" i="6" s="1"/>
  <c r="N34" i="6"/>
  <c r="G40" i="9"/>
  <c r="F41" i="9"/>
  <c r="F42" i="9" s="1"/>
  <c r="F36" i="9"/>
  <c r="F37" i="9" s="1"/>
  <c r="G35" i="9"/>
  <c r="E31" i="9"/>
  <c r="E32" i="9" s="1"/>
  <c r="F30" i="9"/>
  <c r="P27" i="8"/>
  <c r="O22" i="6"/>
  <c r="O32" i="8"/>
  <c r="P31" i="8"/>
  <c r="O71" i="6" l="1"/>
  <c r="O32" i="17"/>
  <c r="P32" i="17" s="1"/>
  <c r="Q32" i="17" s="1"/>
  <c r="R32" i="17" s="1"/>
  <c r="S32" i="17" s="1"/>
  <c r="T32" i="17" s="1"/>
  <c r="U32" i="17" s="1"/>
  <c r="V32" i="17" s="1"/>
  <c r="W32" i="17" s="1"/>
  <c r="X32" i="17" s="1"/>
  <c r="Y32" i="17" s="1"/>
  <c r="Z32" i="17" s="1"/>
  <c r="AA32" i="17" s="1"/>
  <c r="AB32" i="17" s="1"/>
  <c r="AC32" i="17" s="1"/>
  <c r="AD32" i="17" s="1"/>
  <c r="AE32" i="17" s="1"/>
  <c r="AF32" i="17" s="1"/>
  <c r="AG32" i="17" s="1"/>
  <c r="AH32" i="17" s="1"/>
  <c r="AI32" i="17" s="1"/>
  <c r="AJ32" i="17" s="1"/>
  <c r="AK32" i="17" s="1"/>
  <c r="AL32" i="17" s="1"/>
  <c r="AM32" i="17" s="1"/>
  <c r="O28" i="6"/>
  <c r="P28" i="6" s="1"/>
  <c r="L26" i="9"/>
  <c r="L27" i="9" s="1"/>
  <c r="M25" i="9"/>
  <c r="O42" i="6"/>
  <c r="P40" i="6"/>
  <c r="O46" i="6"/>
  <c r="P46" i="6" s="1"/>
  <c r="P49" i="6"/>
  <c r="O51" i="6"/>
  <c r="O55" i="6"/>
  <c r="P55" i="6" s="1"/>
  <c r="P32" i="8"/>
  <c r="O49" i="8" s="1"/>
  <c r="B15" i="17" s="1"/>
  <c r="B16" i="17" s="1"/>
  <c r="O31" i="6"/>
  <c r="N35" i="6"/>
  <c r="G41" i="9"/>
  <c r="G42" i="9" s="1"/>
  <c r="H40" i="9"/>
  <c r="G36" i="9"/>
  <c r="H35" i="9"/>
  <c r="F31" i="9"/>
  <c r="F32" i="9" s="1"/>
  <c r="G30" i="9"/>
  <c r="P22" i="6"/>
  <c r="O24" i="6"/>
  <c r="N66" i="6" l="1"/>
  <c r="N28" i="17"/>
  <c r="N38" i="17" s="1"/>
  <c r="O72" i="6"/>
  <c r="O33" i="17"/>
  <c r="P33" i="17" s="1"/>
  <c r="Q33" i="17" s="1"/>
  <c r="R33" i="17" s="1"/>
  <c r="S33" i="17" s="1"/>
  <c r="T33" i="17" s="1"/>
  <c r="U33" i="17" s="1"/>
  <c r="V33" i="17" s="1"/>
  <c r="W33" i="17" s="1"/>
  <c r="X33" i="17" s="1"/>
  <c r="Y33" i="17" s="1"/>
  <c r="Z33" i="17" s="1"/>
  <c r="AA33" i="17" s="1"/>
  <c r="AB33" i="17" s="1"/>
  <c r="AC33" i="17" s="1"/>
  <c r="AD33" i="17" s="1"/>
  <c r="AE33" i="17" s="1"/>
  <c r="AF33" i="17" s="1"/>
  <c r="AG33" i="17" s="1"/>
  <c r="AH33" i="17" s="1"/>
  <c r="AI33" i="17" s="1"/>
  <c r="AJ33" i="17" s="1"/>
  <c r="AK33" i="17" s="1"/>
  <c r="AL33" i="17" s="1"/>
  <c r="AM33" i="17" s="1"/>
  <c r="N25" i="9"/>
  <c r="M26" i="9"/>
  <c r="M27" i="9" s="1"/>
  <c r="O43" i="6"/>
  <c r="P43" i="6" s="1"/>
  <c r="P42" i="6"/>
  <c r="P24" i="6"/>
  <c r="O25" i="6"/>
  <c r="O52" i="6"/>
  <c r="P52" i="6" s="1"/>
  <c r="P51" i="6"/>
  <c r="P31" i="6"/>
  <c r="O33" i="6"/>
  <c r="O37" i="6"/>
  <c r="P37" i="6" s="1"/>
  <c r="N38" i="6"/>
  <c r="N78" i="6" s="1"/>
  <c r="I40" i="9"/>
  <c r="H41" i="9"/>
  <c r="H42" i="9" s="1"/>
  <c r="I35" i="9"/>
  <c r="H36" i="9"/>
  <c r="H37" i="9" s="1"/>
  <c r="G37" i="9"/>
  <c r="H30" i="9"/>
  <c r="G31" i="9"/>
  <c r="G32" i="9" s="1"/>
  <c r="N26" i="9" l="1"/>
  <c r="O25" i="9"/>
  <c r="O26" i="9" s="1"/>
  <c r="O27" i="9" s="1"/>
  <c r="O44" i="6"/>
  <c r="O47" i="6" s="1"/>
  <c r="P47" i="6" s="1"/>
  <c r="O53" i="6"/>
  <c r="P53" i="6" s="1"/>
  <c r="O26" i="6"/>
  <c r="P25" i="6"/>
  <c r="O34" i="6"/>
  <c r="P34" i="6" s="1"/>
  <c r="P33" i="6"/>
  <c r="P58" i="6" s="1"/>
  <c r="J40" i="9"/>
  <c r="I41" i="9"/>
  <c r="I36" i="9"/>
  <c r="I37" i="9" s="1"/>
  <c r="J35" i="9"/>
  <c r="H31" i="9"/>
  <c r="H32" i="9" s="1"/>
  <c r="I30" i="9"/>
  <c r="O65" i="6" l="1"/>
  <c r="O27" i="17"/>
  <c r="P44" i="6"/>
  <c r="P25" i="9"/>
  <c r="N27" i="9"/>
  <c r="P27" i="9" s="1"/>
  <c r="P26" i="9"/>
  <c r="O56" i="6"/>
  <c r="P56" i="6" s="1"/>
  <c r="O35" i="6"/>
  <c r="O28" i="17" s="1"/>
  <c r="O29" i="6"/>
  <c r="P26" i="6"/>
  <c r="I42" i="9"/>
  <c r="K40" i="9"/>
  <c r="J41" i="9"/>
  <c r="J42" i="9" s="1"/>
  <c r="J36" i="9"/>
  <c r="J37" i="9" s="1"/>
  <c r="K35" i="9"/>
  <c r="J30" i="9"/>
  <c r="I31" i="9"/>
  <c r="I32" i="9" s="1"/>
  <c r="P28" i="17" l="1"/>
  <c r="O38" i="17"/>
  <c r="P27" i="17"/>
  <c r="O37" i="17"/>
  <c r="P29" i="6"/>
  <c r="O77" i="6"/>
  <c r="O38" i="6"/>
  <c r="O66" i="6"/>
  <c r="P35" i="6"/>
  <c r="P59" i="6" s="1"/>
  <c r="B17" i="17" s="1"/>
  <c r="L40" i="9"/>
  <c r="K41" i="9"/>
  <c r="K36" i="9"/>
  <c r="L35" i="9"/>
  <c r="J31" i="9"/>
  <c r="J32" i="9" s="1"/>
  <c r="K30" i="9"/>
  <c r="Q27" i="17" l="1"/>
  <c r="P37" i="17"/>
  <c r="P38" i="17"/>
  <c r="Q28" i="17"/>
  <c r="P38" i="6"/>
  <c r="P60" i="6" s="1"/>
  <c r="B18" i="17" s="1"/>
  <c r="B19" i="17" s="1"/>
  <c r="O78" i="6"/>
  <c r="K42" i="9"/>
  <c r="L41" i="9"/>
  <c r="L42" i="9" s="1"/>
  <c r="M40" i="9"/>
  <c r="L36" i="9"/>
  <c r="L37" i="9" s="1"/>
  <c r="M35" i="9"/>
  <c r="K37" i="9"/>
  <c r="K31" i="9"/>
  <c r="K32" i="9" s="1"/>
  <c r="L30" i="9"/>
  <c r="Q38" i="17" l="1"/>
  <c r="R28" i="17"/>
  <c r="R27" i="17"/>
  <c r="Q37" i="17"/>
  <c r="N40" i="9"/>
  <c r="M41" i="9"/>
  <c r="M36" i="9"/>
  <c r="M37" i="9" s="1"/>
  <c r="N35" i="9"/>
  <c r="L31" i="9"/>
  <c r="L32" i="9" s="1"/>
  <c r="M30" i="9"/>
  <c r="R38" i="17" l="1"/>
  <c r="S28" i="17"/>
  <c r="S27" i="17"/>
  <c r="R37" i="17"/>
  <c r="M42" i="9"/>
  <c r="O40" i="9"/>
  <c r="N41" i="9"/>
  <c r="N42" i="9" s="1"/>
  <c r="N36" i="9"/>
  <c r="N37" i="9" s="1"/>
  <c r="O35" i="9"/>
  <c r="M31" i="9"/>
  <c r="M32" i="9" s="1"/>
  <c r="N30" i="9"/>
  <c r="T27" i="17" l="1"/>
  <c r="S37" i="17"/>
  <c r="T28" i="17"/>
  <c r="S38" i="17"/>
  <c r="O41" i="9"/>
  <c r="P40" i="9"/>
  <c r="O36" i="9"/>
  <c r="P35" i="9"/>
  <c r="N31" i="9"/>
  <c r="N32" i="9" s="1"/>
  <c r="O30" i="9"/>
  <c r="U28" i="17" l="1"/>
  <c r="T38" i="17"/>
  <c r="U27" i="17"/>
  <c r="T37" i="17"/>
  <c r="O42" i="9"/>
  <c r="P42" i="9" s="1"/>
  <c r="P41" i="9"/>
  <c r="O37" i="9"/>
  <c r="P37" i="9" s="1"/>
  <c r="P36" i="9"/>
  <c r="O31" i="9"/>
  <c r="P30" i="9"/>
  <c r="V27" i="17" l="1"/>
  <c r="U37" i="17"/>
  <c r="V28" i="17"/>
  <c r="U38" i="17"/>
  <c r="O32" i="9"/>
  <c r="P32" i="9" s="1"/>
  <c r="P31" i="9"/>
  <c r="W28" i="17" l="1"/>
  <c r="V38" i="17"/>
  <c r="W27" i="17"/>
  <c r="V37" i="17"/>
  <c r="X27" i="17" l="1"/>
  <c r="W37" i="17"/>
  <c r="X28" i="17"/>
  <c r="W38" i="17"/>
  <c r="Y28" i="17" l="1"/>
  <c r="X38" i="17"/>
  <c r="Y27" i="17"/>
  <c r="X37" i="17"/>
  <c r="Z27" i="17" l="1"/>
  <c r="Y37" i="17"/>
  <c r="Z28" i="17"/>
  <c r="Y38" i="17"/>
  <c r="AA28" i="17" l="1"/>
  <c r="Z38" i="17"/>
  <c r="AA27" i="17"/>
  <c r="Z37" i="17"/>
  <c r="AB27" i="17" l="1"/>
  <c r="AA37" i="17"/>
  <c r="AB28" i="17"/>
  <c r="AA38" i="17"/>
  <c r="AB38" i="17" l="1"/>
  <c r="AC28" i="17"/>
  <c r="AC27" i="17"/>
  <c r="AB37" i="17"/>
  <c r="AD27" i="17" l="1"/>
  <c r="AC37" i="17"/>
  <c r="AD28" i="17"/>
  <c r="AC38" i="17"/>
  <c r="AE28" i="17" l="1"/>
  <c r="AD38" i="17"/>
  <c r="AE27" i="17"/>
  <c r="AD37" i="17"/>
  <c r="AF27" i="17" l="1"/>
  <c r="AE37" i="17"/>
  <c r="AF28" i="17"/>
  <c r="AE38" i="17"/>
  <c r="AG28" i="17" l="1"/>
  <c r="AF38" i="17"/>
  <c r="AG27" i="17"/>
  <c r="AF37" i="17"/>
  <c r="AH27" i="17" l="1"/>
  <c r="AG37" i="17"/>
  <c r="AH28" i="17"/>
  <c r="AG38" i="17"/>
  <c r="AI28" i="17" l="1"/>
  <c r="AH38" i="17"/>
  <c r="AI27" i="17"/>
  <c r="AH37" i="17"/>
  <c r="AJ27" i="17" l="1"/>
  <c r="AI37" i="17"/>
  <c r="AJ28" i="17"/>
  <c r="AI38" i="17"/>
  <c r="AK27" i="17" l="1"/>
  <c r="AJ37" i="17"/>
  <c r="AK28" i="17"/>
  <c r="AJ38" i="17"/>
  <c r="AL28" i="17" l="1"/>
  <c r="AK38" i="17"/>
  <c r="AL27" i="17"/>
  <c r="AK37" i="17"/>
  <c r="AM27" i="17" l="1"/>
  <c r="AM37" i="17" s="1"/>
  <c r="AL37" i="17"/>
  <c r="AM28" i="17"/>
  <c r="AM38" i="17" s="1"/>
  <c r="AL38" i="17"/>
</calcChain>
</file>

<file path=xl/connections.xml><?xml version="1.0" encoding="utf-8"?>
<connections xmlns="http://schemas.openxmlformats.org/spreadsheetml/2006/main">
  <connection id="1" odcFile="C:\Users\MBOHLING\Documents\My Data Sources\torolapprod IMS_US.odc" keepAlive="1" name="torolapprod IMS_US" description="Product Test" type="5" refreshedVersion="4" background="1" saveData="1">
    <dbPr connection="Provider=MSOLAP.4;Integrated Security=SSPI;Persist Security Info=True;Initial Catalog=IMS_US;Data Source=torolapprod;MDX Compatibility=1;Safety Options=2;MDX Missing Member Mode=Error" command="IMS_U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orolapprod IMS_US"/>
    <s v="{[Molecule].[Molecule-Salt].[Molecule].&amp;[IRINOTECAN]}"/>
    <s v="{[Product].[Product Hierarchy].[Products]}"/>
    <s v="{[Drug Clasification].[RX Status].&amp;[7]}"/>
    <s v="{[Dosage Form].[Apotex Dosage Form].[Dosage Form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<sst xmlns="http://schemas.openxmlformats.org/spreadsheetml/2006/main" count="610" uniqueCount="224">
  <si>
    <t xml:space="preserve">Competitors Info: </t>
  </si>
  <si>
    <t>Gross, Net and Margin Forecast</t>
  </si>
  <si>
    <t>Pack Size</t>
  </si>
  <si>
    <t>Brand AWP</t>
  </si>
  <si>
    <t>GAWP</t>
  </si>
  <si>
    <t>COGS</t>
  </si>
  <si>
    <t>SR&amp;A</t>
  </si>
  <si>
    <t>Trend</t>
  </si>
  <si>
    <t>Sub Rate</t>
  </si>
  <si>
    <t>APO Market Share</t>
  </si>
  <si>
    <t>Total Units</t>
  </si>
  <si>
    <t>Generic Units</t>
  </si>
  <si>
    <t>APO Units</t>
  </si>
  <si>
    <t>APO Pipeline</t>
  </si>
  <si>
    <t>Total</t>
  </si>
  <si>
    <t>Strength</t>
  </si>
  <si>
    <t>Finished Goods</t>
  </si>
  <si>
    <t>ASP$</t>
  </si>
  <si>
    <t>Gross Revenue</t>
  </si>
  <si>
    <t xml:space="preserve">SR&amp;A @ 15% </t>
  </si>
  <si>
    <t>Net Revenue</t>
  </si>
  <si>
    <t>COGs</t>
  </si>
  <si>
    <t>Extended COGs</t>
  </si>
  <si>
    <t>Net Margin</t>
  </si>
  <si>
    <t>Total Gross</t>
  </si>
  <si>
    <t>Total Net</t>
  </si>
  <si>
    <t>Total Margin</t>
  </si>
  <si>
    <t>Price Rx Date</t>
  </si>
  <si>
    <t>COGS Update Date</t>
  </si>
  <si>
    <t>TLD</t>
  </si>
  <si>
    <t>Revision Date</t>
  </si>
  <si>
    <t>Revised BY</t>
  </si>
  <si>
    <t>COGS Source</t>
  </si>
  <si>
    <t>Loaded to Dose</t>
  </si>
  <si>
    <t>Target Market Share</t>
  </si>
  <si>
    <t>YR 1</t>
  </si>
  <si>
    <t>SAP Market Share</t>
  </si>
  <si>
    <t>YR 2</t>
  </si>
  <si>
    <t>0-6 M</t>
  </si>
  <si>
    <t>6-12M</t>
  </si>
  <si>
    <t>Yearly Trend</t>
  </si>
  <si>
    <t>Substitution Rate</t>
  </si>
  <si>
    <t>Substitution Growth Rate</t>
  </si>
  <si>
    <t>Average Price</t>
  </si>
  <si>
    <t>20mg/mL</t>
  </si>
  <si>
    <t>Cristina</t>
  </si>
  <si>
    <t>Product: Irinotecan Injection (Camptosar/Pfizer) Project ID# 3568</t>
  </si>
  <si>
    <t>ASP @ 50% of IMS</t>
  </si>
  <si>
    <t>2mL (x1 Vial)</t>
  </si>
  <si>
    <t>5mL (x1 Vial)</t>
  </si>
  <si>
    <t>15mL (x1 Vial)</t>
  </si>
  <si>
    <t>Delayed launch with 7 competitors in the market</t>
  </si>
  <si>
    <t>APP, Hospira, Heritage, Teva, Sandoz, Sagent, Westward</t>
  </si>
  <si>
    <t xml:space="preserve">A 25mL pack size is also available, but only represents 0.2% of the market. </t>
  </si>
  <si>
    <t>20% Discount</t>
  </si>
  <si>
    <t>10% market and target share</t>
  </si>
  <si>
    <t>No pipeline</t>
  </si>
  <si>
    <t>Molecule-Salt</t>
  </si>
  <si>
    <t>IRINOTECAN</t>
  </si>
  <si>
    <t>Product Hierarchy</t>
  </si>
  <si>
    <t>Products</t>
  </si>
  <si>
    <t>RX Status</t>
  </si>
  <si>
    <t>LEGEND</t>
  </si>
  <si>
    <t>Apotex Dosage Form</t>
  </si>
  <si>
    <t>Dosage Form</t>
  </si>
  <si>
    <t>Data</t>
  </si>
  <si>
    <t>MAT Year</t>
  </si>
  <si>
    <t>Tot Dollars</t>
  </si>
  <si>
    <t>Tot Eaches</t>
  </si>
  <si>
    <t>PPG% Eaches</t>
  </si>
  <si>
    <t>Total Tot Dollars</t>
  </si>
  <si>
    <t>Total Tot Eaches</t>
  </si>
  <si>
    <t>Total PPG% Eaches</t>
  </si>
  <si>
    <t>Manufacturer</t>
  </si>
  <si>
    <t>MAT 1</t>
  </si>
  <si>
    <t>MAT 2</t>
  </si>
  <si>
    <t>MAT 3</t>
  </si>
  <si>
    <t>MAT 4</t>
  </si>
  <si>
    <t>Grand Total</t>
  </si>
  <si>
    <t>40mg/2mL</t>
  </si>
  <si>
    <t>100mg/5mL</t>
  </si>
  <si>
    <t>Brand/Generic</t>
  </si>
  <si>
    <t>Relative QTR Jun 15
Sales $</t>
  </si>
  <si>
    <t>Relative QTR Jun 15
Eaches</t>
  </si>
  <si>
    <t>June IMS</t>
  </si>
  <si>
    <t>10% off</t>
  </si>
  <si>
    <t>GENERIC</t>
  </si>
  <si>
    <t>100MG/5ML</t>
  </si>
  <si>
    <t>40MG/2ML</t>
  </si>
  <si>
    <t>ASP @ IMS</t>
  </si>
  <si>
    <t>NON-FEDERAL HOSPITAL</t>
  </si>
  <si>
    <t>Pack Quantity</t>
  </si>
  <si>
    <t>MAT  Jul 2013
Eaches</t>
  </si>
  <si>
    <t>MAT  Jul 2013
Eaches Growth</t>
  </si>
  <si>
    <t>MAT  Jul 2014
Eaches</t>
  </si>
  <si>
    <t>MAT  Jul 2014
Eaches Growth</t>
  </si>
  <si>
    <t>MAT  Jul 2015
Eaches</t>
  </si>
  <si>
    <t>MAT  Jul 2015
Eaches Growth</t>
  </si>
  <si>
    <t>15</t>
  </si>
  <si>
    <t>2</t>
  </si>
  <si>
    <t>5</t>
  </si>
  <si>
    <t>2mL</t>
  </si>
  <si>
    <t>5mL</t>
  </si>
  <si>
    <t>15mL</t>
  </si>
  <si>
    <t>Pack Volume</t>
  </si>
  <si>
    <t>Product Summary</t>
  </si>
  <si>
    <t>Product Name</t>
  </si>
  <si>
    <t>Brand</t>
  </si>
  <si>
    <t>Verically Integrated (Y/N)</t>
  </si>
  <si>
    <t>Scenario</t>
  </si>
  <si>
    <t>Total Mkt $</t>
  </si>
  <si>
    <t>Total Mk EUs</t>
  </si>
  <si>
    <t>Total Mkt % PPG Vol.</t>
  </si>
  <si>
    <t>Assumed # Competitors</t>
  </si>
  <si>
    <t xml:space="preserve">Year 1 APO Units </t>
  </si>
  <si>
    <t>Year 1 APO Ext Units</t>
  </si>
  <si>
    <t>YR 1 Net Sales</t>
  </si>
  <si>
    <t>YR 1 Margin</t>
  </si>
  <si>
    <t>GM %</t>
  </si>
  <si>
    <t>Project ID</t>
  </si>
  <si>
    <t>Pipeline</t>
  </si>
  <si>
    <t>15mL only represents 2% of the total market and none of the generics are selling it</t>
  </si>
  <si>
    <t>Relative QTR Aug 15
Sales $</t>
  </si>
  <si>
    <t>Relative QTR Aug 15
Eaches</t>
  </si>
  <si>
    <t>Price/Vial</t>
  </si>
  <si>
    <t>Current Price</t>
  </si>
  <si>
    <t>20% Off</t>
  </si>
  <si>
    <t>Diane file</t>
  </si>
  <si>
    <t xml:space="preserve">Irinotecan </t>
  </si>
  <si>
    <t>Injection</t>
  </si>
  <si>
    <t>Camptosar</t>
  </si>
  <si>
    <t>Pfizer</t>
  </si>
  <si>
    <t>N</t>
  </si>
  <si>
    <t>Delayed</t>
  </si>
  <si>
    <t>3568US</t>
  </si>
  <si>
    <t>Relative QTR Apr 16
Sales $</t>
  </si>
  <si>
    <t>Relative QTR Apr 16
Eaches</t>
  </si>
  <si>
    <t>NON-RETAIL</t>
  </si>
  <si>
    <t>FY17 Revised</t>
  </si>
  <si>
    <t>Net Sales</t>
  </si>
  <si>
    <t>GM</t>
  </si>
  <si>
    <t>Dollars</t>
  </si>
  <si>
    <t>Units</t>
  </si>
  <si>
    <t>Projected April 2017</t>
  </si>
  <si>
    <t>MAT 5</t>
  </si>
  <si>
    <t>Relative QTR Oct 16
Sales $</t>
  </si>
  <si>
    <t>Relative QTR Oct 16
Eaches</t>
  </si>
  <si>
    <t>500MG/25ML</t>
  </si>
  <si>
    <t>SKU</t>
  </si>
  <si>
    <t>M1</t>
  </si>
  <si>
    <t>M2</t>
  </si>
  <si>
    <t>M3</t>
  </si>
  <si>
    <t>NSP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</si>
  <si>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</si>
  <si>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</si>
  <si>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</si>
  <si>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</si>
  <si>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</si>
  <si>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</si>
  <si>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</si>
  <si>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</si>
  <si>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</si>
  <si>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</si>
  <si>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</si>
  <si>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</si>
  <si>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</si>
  <si>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</si>
  <si>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</si>
  <si>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</si>
  <si>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</si>
  <si>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</si>
  <si>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</si>
  <si>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</si>
  <si>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</si>
  <si>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</si>
  <si>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</si>
  <si>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</si>
  <si>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</si>
  <si>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</si>
  <si>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</si>
  <si>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</si>
  <si>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</si>
  <si>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</si>
  <si>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</si>
  <si>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</si>
  <si>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</si>
  <si>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= Annual Price Erosion (M13 &amp; M25)</t>
  </si>
  <si>
    <t>Input Screen</t>
  </si>
  <si>
    <t>Tab 1</t>
  </si>
  <si>
    <t>General Info</t>
  </si>
  <si>
    <t># of competitors</t>
  </si>
  <si>
    <t>Can be overridden -&gt; e.g. 10%</t>
  </si>
  <si>
    <t>Constant</t>
  </si>
  <si>
    <t xml:space="preserve">Growing at </t>
  </si>
  <si>
    <t>%</t>
  </si>
  <si>
    <t>Falling at</t>
  </si>
  <si>
    <t>Market Share revision period</t>
  </si>
  <si>
    <t>months</t>
  </si>
  <si>
    <t>Market Share Trend</t>
  </si>
  <si>
    <t>Tab 2</t>
  </si>
  <si>
    <t>Hierarchy</t>
  </si>
  <si>
    <t>Market</t>
  </si>
  <si>
    <t>US</t>
  </si>
  <si>
    <t>CAN</t>
  </si>
  <si>
    <t>EMEA</t>
  </si>
  <si>
    <t>APAC</t>
  </si>
  <si>
    <t>Checkboxes</t>
  </si>
  <si>
    <t>Irinotecan Injection</t>
  </si>
  <si>
    <t>Product</t>
  </si>
  <si>
    <t>Tab 3</t>
  </si>
  <si>
    <t>Sources</t>
  </si>
  <si>
    <t>Volume Forecast</t>
  </si>
  <si>
    <t>IMS</t>
  </si>
  <si>
    <t>Pricing</t>
  </si>
  <si>
    <t>Price Rx</t>
  </si>
  <si>
    <t>version/dated</t>
  </si>
  <si>
    <t>SAP</t>
  </si>
  <si>
    <t xml:space="preserve"> - &gt; Simulate</t>
  </si>
  <si>
    <t>Name of competitors</t>
  </si>
  <si>
    <t>Can be searched later!</t>
  </si>
  <si>
    <t>Tab 4</t>
  </si>
  <si>
    <t>Annual Price Erosion</t>
  </si>
  <si>
    <t>Post Market Forecast</t>
  </si>
  <si>
    <t>Financials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</si>
</sst>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[$-409]mmm\-yy;@"/>
    <numFmt numFmtId="166" formatCode="_(* #,##0_);_(* \(#,##0\);_(* &quot;-&quot;??_);_(@_)"/>
    <numFmt numFmtId="167" formatCode="_(&quot;$&quot;* #,##0_);_(&quot;$&quot;* \(#,##0\);_(&quot;$&quot;* &quot;-&quot;??_);_(@_)"/>
    <numFmt numFmtId="168" formatCode="#,##0.00\ %;\-#,##0.00\ %"/>
    <numFmt numFmtId="169" formatCode="#,##0.00;\-#,##0.00"/>
    <numFmt numFmtId="170" formatCode="\$#,###,###"/>
    <numFmt numFmtId="171" formatCode="###,###"/>
    <numFmt numFmtId="172" formatCode="\$##,###"/>
    <numFmt numFmtId="173" formatCode="#,###"/>
    <numFmt numFmtId="174" formatCode="\$###,###"/>
    <numFmt numFmtId="175" formatCode="##,###"/>
    <numFmt numFmtId="176" formatCode="\$#,###"/>
    <numFmt numFmtId="177" formatCode="###"/>
    <numFmt numFmtId="178" formatCode="##.##%"/>
    <numFmt numFmtId="179" formatCode="##.0#%"/>
    <numFmt numFmtId="180" formatCode="#.##%"/>
    <numFmt numFmtId="181" formatCode="0.##%"/>
    <numFmt numFmtId="182" formatCode="#.#0%"/>
    <numFmt numFmtId="183" formatCode="#,###,###"/>
    <numFmt numFmtId="184" formatCode="m/d/yy;@"/>
    <numFmt numFmtId="185" formatCode="0_);\(0\)"/>
  </numFmts>
  <fonts count="2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indexed="8"/>
      <name val="Arial"/>
      <family val="2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sz val="8"/>
      <color rgb="FFFFFFFF"/>
      <name val="Arial"/>
      <family val="2"/>
    </font>
    <font>
      <b/>
      <sz val="14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8"/>
      <name val="Arial"/>
      <family val="2"/>
    </font>
    <font>
      <i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E9FB"/>
        <bgColor indexed="64"/>
      </patternFill>
    </fill>
    <fill>
      <patternFill patternType="solid">
        <fgColor rgb="FFD9DBDA"/>
        <bgColor indexed="64"/>
      </patternFill>
    </fill>
    <fill>
      <patternFill patternType="solid">
        <fgColor rgb="FFF1F3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rgb="FF1AB0E9"/>
      </left>
      <right style="thin">
        <color rgb="FF1AB0E9"/>
      </right>
      <top style="thin">
        <color rgb="FF1AB0E9"/>
      </top>
      <bottom style="thin">
        <color rgb="FF1AB0E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1AB0E9"/>
      </left>
      <right style="thin">
        <color rgb="FF1AB0E9"/>
      </right>
      <top/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29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vertical="center"/>
    </xf>
    <xf numFmtId="0" fontId="1" fillId="0" borderId="1" xfId="0" applyFont="1" applyBorder="1"/>
    <xf numFmtId="0" fontId="5" fillId="2" borderId="1" xfId="0" applyFont="1" applyFill="1" applyBorder="1"/>
    <xf numFmtId="44" fontId="1" fillId="0" borderId="1" xfId="2" applyFont="1" applyBorder="1"/>
    <xf numFmtId="9" fontId="1" fillId="0" borderId="1" xfId="3" applyFont="1" applyBorder="1"/>
    <xf numFmtId="164" fontId="1" fillId="0" borderId="1" xfId="0" applyNumberFormat="1" applyFont="1" applyBorder="1"/>
    <xf numFmtId="0" fontId="6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2" xfId="0" applyFont="1" applyBorder="1"/>
    <xf numFmtId="0" fontId="1" fillId="0" borderId="7" xfId="0" applyFont="1" applyBorder="1"/>
    <xf numFmtId="10" fontId="1" fillId="0" borderId="1" xfId="0" applyNumberFormat="1" applyFont="1" applyBorder="1"/>
    <xf numFmtId="9" fontId="1" fillId="0" borderId="1" xfId="3" applyNumberFormat="1" applyFont="1" applyBorder="1"/>
    <xf numFmtId="9" fontId="1" fillId="0" borderId="1" xfId="0" applyNumberFormat="1" applyFont="1" applyBorder="1"/>
    <xf numFmtId="166" fontId="1" fillId="0" borderId="1" xfId="1" applyNumberFormat="1" applyFont="1" applyBorder="1"/>
    <xf numFmtId="166" fontId="1" fillId="0" borderId="1" xfId="0" applyNumberFormat="1" applyFont="1" applyBorder="1"/>
    <xf numFmtId="164" fontId="4" fillId="0" borderId="0" xfId="0" applyNumberFormat="1" applyFont="1" applyBorder="1"/>
    <xf numFmtId="165" fontId="2" fillId="2" borderId="1" xfId="0" applyNumberFormat="1" applyFont="1" applyFill="1" applyBorder="1"/>
    <xf numFmtId="166" fontId="6" fillId="0" borderId="1" xfId="1" applyNumberFormat="1" applyFont="1" applyBorder="1"/>
    <xf numFmtId="166" fontId="6" fillId="0" borderId="1" xfId="0" applyNumberFormat="1" applyFont="1" applyBorder="1"/>
    <xf numFmtId="0" fontId="2" fillId="2" borderId="1" xfId="0" applyFont="1" applyFill="1" applyBorder="1"/>
    <xf numFmtId="44" fontId="1" fillId="0" borderId="1" xfId="0" applyNumberFormat="1" applyFont="1" applyBorder="1"/>
    <xf numFmtId="167" fontId="1" fillId="0" borderId="1" xfId="2" applyNumberFormat="1" applyFont="1" applyBorder="1"/>
    <xf numFmtId="167" fontId="1" fillId="0" borderId="1" xfId="0" applyNumberFormat="1" applyFont="1" applyBorder="1"/>
    <xf numFmtId="167" fontId="6" fillId="0" borderId="1" xfId="2" applyNumberFormat="1" applyFont="1" applyBorder="1"/>
    <xf numFmtId="167" fontId="6" fillId="0" borderId="1" xfId="0" applyNumberFormat="1" applyFont="1" applyBorder="1"/>
    <xf numFmtId="167" fontId="6" fillId="0" borderId="0" xfId="0" applyNumberFormat="1" applyFont="1" applyBorder="1"/>
    <xf numFmtId="0" fontId="7" fillId="0" borderId="1" xfId="0" applyFont="1" applyBorder="1" applyAlignment="1">
      <alignment vertical="top"/>
    </xf>
    <xf numFmtId="0" fontId="5" fillId="2" borderId="2" xfId="0" applyFont="1" applyFill="1" applyBorder="1"/>
    <xf numFmtId="164" fontId="0" fillId="0" borderId="1" xfId="0" applyNumberFormat="1" applyFont="1" applyBorder="1" applyAlignment="1">
      <alignment horizontal="center" vertical="center"/>
    </xf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14" xfId="0" applyFont="1" applyBorder="1"/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9" fontId="1" fillId="0" borderId="1" xfId="3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9" fontId="1" fillId="0" borderId="12" xfId="3" applyFont="1" applyBorder="1" applyAlignment="1">
      <alignment horizontal="center" vertical="center"/>
    </xf>
    <xf numFmtId="10" fontId="1" fillId="0" borderId="1" xfId="3" applyNumberFormat="1" applyFont="1" applyBorder="1" applyAlignment="1">
      <alignment horizontal="center" vertical="center"/>
    </xf>
    <xf numFmtId="10" fontId="1" fillId="0" borderId="12" xfId="3" applyNumberFormat="1" applyFont="1" applyBorder="1" applyAlignment="1">
      <alignment horizontal="center" vertical="center"/>
    </xf>
    <xf numFmtId="44" fontId="1" fillId="0" borderId="0" xfId="0" applyNumberFormat="1" applyFont="1"/>
    <xf numFmtId="166" fontId="1" fillId="0" borderId="0" xfId="0" applyNumberFormat="1" applyFont="1"/>
    <xf numFmtId="0" fontId="1" fillId="0" borderId="0" xfId="0" applyFont="1" applyBorder="1" applyAlignment="1">
      <alignment wrapText="1"/>
    </xf>
    <xf numFmtId="0" fontId="1" fillId="3" borderId="0" xfId="0" applyFont="1" applyFill="1"/>
    <xf numFmtId="0" fontId="0" fillId="0" borderId="26" xfId="0" applyBorder="1"/>
    <xf numFmtId="0" fontId="0" fillId="0" borderId="0" xfId="0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7" fontId="0" fillId="0" borderId="27" xfId="0" applyNumberFormat="1" applyBorder="1" applyAlignment="1">
      <alignment horizontal="center"/>
    </xf>
    <xf numFmtId="167" fontId="0" fillId="0" borderId="32" xfId="0" applyNumberFormat="1" applyBorder="1" applyAlignment="1">
      <alignment horizontal="center"/>
    </xf>
    <xf numFmtId="168" fontId="0" fillId="0" borderId="27" xfId="0" applyNumberFormat="1" applyBorder="1" applyAlignment="1">
      <alignment horizontal="center"/>
    </xf>
    <xf numFmtId="169" fontId="0" fillId="0" borderId="27" xfId="0" applyNumberFormat="1" applyBorder="1" applyAlignment="1">
      <alignment horizontal="center"/>
    </xf>
    <xf numFmtId="168" fontId="0" fillId="0" borderId="31" xfId="0" applyNumberFormat="1" applyBorder="1" applyAlignment="1">
      <alignment horizontal="center"/>
    </xf>
    <xf numFmtId="0" fontId="0" fillId="0" borderId="34" xfId="0" applyBorder="1"/>
    <xf numFmtId="167" fontId="0" fillId="0" borderId="34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34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34" xfId="0" applyNumberFormat="1" applyBorder="1" applyAlignment="1">
      <alignment horizontal="center"/>
    </xf>
    <xf numFmtId="168" fontId="0" fillId="0" borderId="35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0" fontId="0" fillId="0" borderId="36" xfId="0" applyBorder="1"/>
    <xf numFmtId="167" fontId="0" fillId="0" borderId="36" xfId="0" applyNumberFormat="1" applyBorder="1" applyAlignment="1">
      <alignment horizontal="center"/>
    </xf>
    <xf numFmtId="167" fontId="0" fillId="0" borderId="37" xfId="0" applyNumberFormat="1" applyBorder="1" applyAlignment="1">
      <alignment horizontal="center"/>
    </xf>
    <xf numFmtId="168" fontId="0" fillId="0" borderId="36" xfId="0" applyNumberFormat="1" applyBorder="1" applyAlignment="1">
      <alignment horizontal="center"/>
    </xf>
    <xf numFmtId="168" fontId="0" fillId="0" borderId="37" xfId="0" applyNumberFormat="1" applyBorder="1" applyAlignment="1">
      <alignment horizontal="center"/>
    </xf>
    <xf numFmtId="169" fontId="0" fillId="0" borderId="36" xfId="0" applyNumberFormat="1" applyBorder="1" applyAlignment="1">
      <alignment horizontal="center"/>
    </xf>
    <xf numFmtId="168" fontId="0" fillId="0" borderId="26" xfId="0" applyNumberFormat="1" applyBorder="1" applyAlignment="1">
      <alignment horizontal="center"/>
    </xf>
    <xf numFmtId="166" fontId="0" fillId="0" borderId="0" xfId="1" applyNumberFormat="1" applyFont="1"/>
    <xf numFmtId="17" fontId="0" fillId="0" borderId="0" xfId="0" applyNumberFormat="1"/>
    <xf numFmtId="43" fontId="0" fillId="0" borderId="0" xfId="0" applyNumberFormat="1"/>
    <xf numFmtId="0" fontId="8" fillId="4" borderId="38" xfId="0" applyNumberFormat="1" applyFont="1" applyFill="1" applyBorder="1" applyAlignment="1">
      <alignment horizontal="center" vertical="center" wrapText="1"/>
    </xf>
    <xf numFmtId="0" fontId="9" fillId="5" borderId="39" xfId="0" applyNumberFormat="1" applyFont="1" applyFill="1" applyBorder="1" applyAlignment="1">
      <alignment horizontal="left" indent="1"/>
    </xf>
    <xf numFmtId="170" fontId="9" fillId="5" borderId="39" xfId="0" applyNumberFormat="1" applyFont="1" applyFill="1" applyBorder="1" applyAlignment="1">
      <alignment horizontal="right"/>
    </xf>
    <xf numFmtId="171" fontId="9" fillId="5" borderId="39" xfId="0" applyNumberFormat="1" applyFont="1" applyFill="1" applyBorder="1" applyAlignment="1">
      <alignment horizontal="right"/>
    </xf>
    <xf numFmtId="0" fontId="9" fillId="6" borderId="39" xfId="0" applyNumberFormat="1" applyFont="1" applyFill="1" applyBorder="1" applyAlignment="1">
      <alignment horizontal="left" indent="3"/>
    </xf>
    <xf numFmtId="170" fontId="9" fillId="6" borderId="39" xfId="0" applyNumberFormat="1" applyFont="1" applyFill="1" applyBorder="1" applyAlignment="1">
      <alignment horizontal="right"/>
    </xf>
    <xf numFmtId="171" fontId="9" fillId="6" borderId="39" xfId="0" applyNumberFormat="1" applyFont="1" applyFill="1" applyBorder="1" applyAlignment="1">
      <alignment horizontal="right"/>
    </xf>
    <xf numFmtId="0" fontId="9" fillId="5" borderId="39" xfId="0" applyNumberFormat="1" applyFont="1" applyFill="1" applyBorder="1" applyAlignment="1">
      <alignment horizontal="left" indent="5"/>
    </xf>
    <xf numFmtId="172" fontId="9" fillId="5" borderId="39" xfId="0" applyNumberFormat="1" applyFont="1" applyFill="1" applyBorder="1" applyAlignment="1">
      <alignment horizontal="right"/>
    </xf>
    <xf numFmtId="173" fontId="9" fillId="5" borderId="39" xfId="0" applyNumberFormat="1" applyFont="1" applyFill="1" applyBorder="1" applyAlignment="1">
      <alignment horizontal="right"/>
    </xf>
    <xf numFmtId="0" fontId="9" fillId="6" borderId="39" xfId="0" applyNumberFormat="1" applyFont="1" applyFill="1" applyBorder="1" applyAlignment="1">
      <alignment horizontal="left" indent="5"/>
    </xf>
    <xf numFmtId="44" fontId="9" fillId="6" borderId="39" xfId="2" applyFont="1" applyFill="1" applyBorder="1" applyAlignment="1">
      <alignment horizontal="right"/>
    </xf>
    <xf numFmtId="174" fontId="9" fillId="6" borderId="39" xfId="0" applyNumberFormat="1" applyFont="1" applyFill="1" applyBorder="1" applyAlignment="1">
      <alignment horizontal="right"/>
    </xf>
    <xf numFmtId="175" fontId="9" fillId="6" borderId="39" xfId="0" applyNumberFormat="1" applyFont="1" applyFill="1" applyBorder="1" applyAlignment="1">
      <alignment horizontal="right"/>
    </xf>
    <xf numFmtId="176" fontId="9" fillId="5" borderId="39" xfId="0" applyNumberFormat="1" applyFont="1" applyFill="1" applyBorder="1" applyAlignment="1">
      <alignment horizontal="right"/>
    </xf>
    <xf numFmtId="177" fontId="9" fillId="5" borderId="39" xfId="0" applyNumberFormat="1" applyFont="1" applyFill="1" applyBorder="1" applyAlignment="1">
      <alignment horizontal="right"/>
    </xf>
    <xf numFmtId="0" fontId="8" fillId="6" borderId="39" xfId="0" applyNumberFormat="1" applyFont="1" applyFill="1" applyBorder="1" applyAlignment="1">
      <alignment horizontal="left" indent="1"/>
    </xf>
    <xf numFmtId="170" fontId="8" fillId="6" borderId="39" xfId="0" applyNumberFormat="1" applyFont="1" applyFill="1" applyBorder="1" applyAlignment="1">
      <alignment horizontal="right"/>
    </xf>
    <xf numFmtId="171" fontId="8" fillId="6" borderId="39" xfId="0" applyNumberFormat="1" applyFont="1" applyFill="1" applyBorder="1" applyAlignment="1">
      <alignment horizontal="right"/>
    </xf>
    <xf numFmtId="44" fontId="1" fillId="7" borderId="1" xfId="2" applyFont="1" applyFill="1" applyBorder="1"/>
    <xf numFmtId="0" fontId="8" fillId="4" borderId="40" xfId="0" applyNumberFormat="1" applyFont="1" applyFill="1" applyBorder="1" applyAlignment="1">
      <alignment horizontal="center" vertical="center" wrapText="1"/>
    </xf>
    <xf numFmtId="44" fontId="0" fillId="0" borderId="0" xfId="2" applyFont="1"/>
    <xf numFmtId="44" fontId="0" fillId="7" borderId="0" xfId="2" applyFont="1" applyFill="1"/>
    <xf numFmtId="0" fontId="9" fillId="5" borderId="39" xfId="0" applyNumberFormat="1" applyFont="1" applyFill="1" applyBorder="1" applyAlignment="1">
      <alignment horizontal="left" indent="3"/>
    </xf>
    <xf numFmtId="174" fontId="9" fillId="5" borderId="39" xfId="0" applyNumberFormat="1" applyFont="1" applyFill="1" applyBorder="1" applyAlignment="1">
      <alignment horizontal="right"/>
    </xf>
    <xf numFmtId="175" fontId="9" fillId="5" borderId="39" xfId="0" applyNumberFormat="1" applyFont="1" applyFill="1" applyBorder="1" applyAlignment="1">
      <alignment horizontal="right"/>
    </xf>
    <xf numFmtId="172" fontId="9" fillId="6" borderId="39" xfId="0" applyNumberFormat="1" applyFont="1" applyFill="1" applyBorder="1" applyAlignment="1">
      <alignment horizontal="right"/>
    </xf>
    <xf numFmtId="173" fontId="9" fillId="6" borderId="39" xfId="0" applyNumberFormat="1" applyFont="1" applyFill="1" applyBorder="1" applyAlignment="1">
      <alignment horizontal="right"/>
    </xf>
    <xf numFmtId="0" fontId="8" fillId="5" borderId="39" xfId="0" applyNumberFormat="1" applyFont="1" applyFill="1" applyBorder="1" applyAlignment="1">
      <alignment horizontal="left" indent="1"/>
    </xf>
    <xf numFmtId="170" fontId="8" fillId="5" borderId="39" xfId="0" applyNumberFormat="1" applyFont="1" applyFill="1" applyBorder="1" applyAlignment="1">
      <alignment horizontal="right"/>
    </xf>
    <xf numFmtId="171" fontId="8" fillId="5" borderId="39" xfId="0" applyNumberFormat="1" applyFont="1" applyFill="1" applyBorder="1" applyAlignment="1">
      <alignment horizontal="right"/>
    </xf>
    <xf numFmtId="165" fontId="6" fillId="7" borderId="0" xfId="0" applyNumberFormat="1" applyFont="1" applyFill="1"/>
    <xf numFmtId="178" fontId="9" fillId="5" borderId="39" xfId="0" applyNumberFormat="1" applyFont="1" applyFill="1" applyBorder="1" applyAlignment="1">
      <alignment horizontal="right"/>
    </xf>
    <xf numFmtId="179" fontId="9" fillId="5" borderId="39" xfId="0" applyNumberFormat="1" applyFont="1" applyFill="1" applyBorder="1" applyAlignment="1">
      <alignment horizontal="right"/>
    </xf>
    <xf numFmtId="0" fontId="9" fillId="6" borderId="39" xfId="0" applyNumberFormat="1" applyFont="1" applyFill="1" applyBorder="1" applyAlignment="1">
      <alignment horizontal="left" indent="1"/>
    </xf>
    <xf numFmtId="180" fontId="9" fillId="6" borderId="39" xfId="0" applyNumberFormat="1" applyFont="1" applyFill="1" applyBorder="1" applyAlignment="1">
      <alignment horizontal="right"/>
    </xf>
    <xf numFmtId="180" fontId="9" fillId="5" borderId="39" xfId="0" applyNumberFormat="1" applyFont="1" applyFill="1" applyBorder="1" applyAlignment="1">
      <alignment horizontal="right"/>
    </xf>
    <xf numFmtId="181" fontId="9" fillId="5" borderId="39" xfId="0" applyNumberFormat="1" applyFont="1" applyFill="1" applyBorder="1" applyAlignment="1">
      <alignment horizontal="right"/>
    </xf>
    <xf numFmtId="182" fontId="9" fillId="5" borderId="39" xfId="0" applyNumberFormat="1" applyFont="1" applyFill="1" applyBorder="1" applyAlignment="1">
      <alignment horizontal="right"/>
    </xf>
    <xf numFmtId="183" fontId="8" fillId="6" borderId="39" xfId="0" applyNumberFormat="1" applyFont="1" applyFill="1" applyBorder="1" applyAlignment="1">
      <alignment horizontal="right"/>
    </xf>
    <xf numFmtId="180" fontId="8" fillId="6" borderId="39" xfId="0" applyNumberFormat="1" applyFont="1" applyFill="1" applyBorder="1" applyAlignment="1">
      <alignment horizontal="right"/>
    </xf>
    <xf numFmtId="181" fontId="8" fillId="6" borderId="39" xfId="0" applyNumberFormat="1" applyFont="1" applyFill="1" applyBorder="1" applyAlignment="1">
      <alignment horizontal="right"/>
    </xf>
    <xf numFmtId="171" fontId="0" fillId="0" borderId="0" xfId="0" applyNumberFormat="1"/>
    <xf numFmtId="175" fontId="0" fillId="0" borderId="0" xfId="0" applyNumberFormat="1"/>
    <xf numFmtId="0" fontId="0" fillId="0" borderId="27" xfId="0" pivotButton="1" applyBorder="1"/>
    <xf numFmtId="0" fontId="0" fillId="0" borderId="28" xfId="0" pivotButton="1" applyBorder="1"/>
    <xf numFmtId="0" fontId="0" fillId="0" borderId="26" xfId="0" pivotButton="1" applyBorder="1"/>
    <xf numFmtId="0" fontId="0" fillId="0" borderId="27" xfId="0" pivotButton="1" applyBorder="1" applyAlignment="1">
      <alignment horizontal="center"/>
    </xf>
    <xf numFmtId="166" fontId="0" fillId="7" borderId="0" xfId="1" applyNumberFormat="1" applyFont="1" applyFill="1"/>
    <xf numFmtId="0" fontId="10" fillId="0" borderId="0" xfId="0" applyFont="1" applyFill="1" applyAlignment="1">
      <alignment vertical="center" wrapText="1"/>
    </xf>
    <xf numFmtId="166" fontId="0" fillId="0" borderId="0" xfId="3" applyNumberFormat="1" applyFont="1"/>
    <xf numFmtId="0" fontId="11" fillId="8" borderId="1" xfId="0" applyFont="1" applyFill="1" applyBorder="1" applyAlignment="1">
      <alignment horizontal="left"/>
    </xf>
    <xf numFmtId="0" fontId="11" fillId="8" borderId="1" xfId="0" applyFont="1" applyFill="1" applyBorder="1" applyAlignment="1">
      <alignment horizontal="center"/>
    </xf>
    <xf numFmtId="0" fontId="12" fillId="0" borderId="1" xfId="0" applyFont="1" applyBorder="1"/>
    <xf numFmtId="0" fontId="13" fillId="0" borderId="1" xfId="0" applyNumberFormat="1" applyFont="1" applyBorder="1" applyAlignment="1">
      <alignment horizontal="right"/>
    </xf>
    <xf numFmtId="184" fontId="13" fillId="0" borderId="1" xfId="0" applyNumberFormat="1" applyFont="1" applyBorder="1"/>
    <xf numFmtId="9" fontId="13" fillId="0" borderId="1" xfId="0" applyNumberFormat="1" applyFont="1" applyBorder="1"/>
    <xf numFmtId="1" fontId="13" fillId="0" borderId="1" xfId="0" applyNumberFormat="1" applyFont="1" applyBorder="1"/>
    <xf numFmtId="3" fontId="13" fillId="0" borderId="1" xfId="0" applyNumberFormat="1" applyFont="1" applyBorder="1"/>
    <xf numFmtId="167" fontId="13" fillId="0" borderId="1" xfId="2" applyNumberFormat="1" applyFont="1" applyBorder="1"/>
    <xf numFmtId="9" fontId="13" fillId="0" borderId="1" xfId="3" applyFont="1" applyBorder="1"/>
    <xf numFmtId="0" fontId="12" fillId="0" borderId="1" xfId="0" applyFont="1" applyFill="1" applyBorder="1"/>
    <xf numFmtId="44" fontId="9" fillId="5" borderId="39" xfId="2" applyFont="1" applyFill="1" applyBorder="1" applyAlignment="1">
      <alignment horizontal="right"/>
    </xf>
    <xf numFmtId="174" fontId="8" fillId="6" borderId="39" xfId="0" applyNumberFormat="1" applyFont="1" applyFill="1" applyBorder="1" applyAlignment="1">
      <alignment horizontal="right"/>
    </xf>
    <xf numFmtId="175" fontId="8" fillId="6" borderId="39" xfId="0" applyNumberFormat="1" applyFont="1" applyFill="1" applyBorder="1" applyAlignment="1">
      <alignment horizontal="right"/>
    </xf>
    <xf numFmtId="44" fontId="8" fillId="6" borderId="39" xfId="2" applyFont="1" applyFill="1" applyBorder="1" applyAlignment="1">
      <alignment horizontal="right"/>
    </xf>
    <xf numFmtId="167" fontId="6" fillId="7" borderId="1" xfId="0" applyNumberFormat="1" applyFont="1" applyFill="1" applyBorder="1"/>
    <xf numFmtId="166" fontId="6" fillId="9" borderId="1" xfId="1" applyNumberFormat="1" applyFont="1" applyFill="1" applyBorder="1"/>
    <xf numFmtId="166" fontId="6" fillId="9" borderId="1" xfId="0" applyNumberFormat="1" applyFont="1" applyFill="1" applyBorder="1"/>
    <xf numFmtId="185" fontId="1" fillId="0" borderId="0" xfId="0" applyNumberFormat="1" applyFont="1"/>
    <xf numFmtId="185" fontId="0" fillId="0" borderId="0" xfId="3" applyNumberFormat="1" applyFont="1"/>
    <xf numFmtId="185" fontId="0" fillId="0" borderId="0" xfId="0" applyNumberFormat="1" applyFill="1"/>
    <xf numFmtId="185" fontId="14" fillId="0" borderId="0" xfId="0" applyNumberFormat="1" applyFont="1" applyFill="1" applyAlignment="1">
      <alignment horizontal="center" vertical="center"/>
    </xf>
    <xf numFmtId="185" fontId="14" fillId="0" borderId="0" xfId="0" applyNumberFormat="1" applyFont="1" applyFill="1" applyAlignment="1">
      <alignment vertical="center" wrapText="1"/>
    </xf>
    <xf numFmtId="167" fontId="13" fillId="0" borderId="1" xfId="2" applyNumberFormat="1" applyFont="1" applyBorder="1" applyAlignment="1">
      <alignment horizontal="right"/>
    </xf>
    <xf numFmtId="166" fontId="13" fillId="0" borderId="1" xfId="1" applyNumberFormat="1" applyFont="1" applyBorder="1" applyAlignment="1">
      <alignment horizontal="right"/>
    </xf>
    <xf numFmtId="1" fontId="13" fillId="0" borderId="1" xfId="0" applyNumberFormat="1" applyFont="1" applyBorder="1" applyAlignment="1">
      <alignment horizontal="right"/>
    </xf>
    <xf numFmtId="9" fontId="1" fillId="0" borderId="0" xfId="3" applyFont="1"/>
    <xf numFmtId="167" fontId="6" fillId="10" borderId="1" xfId="0" applyNumberFormat="1" applyFont="1" applyFill="1" applyBorder="1"/>
    <xf numFmtId="167" fontId="1" fillId="0" borderId="0" xfId="2" applyNumberFormat="1" applyFont="1"/>
    <xf numFmtId="167" fontId="1" fillId="0" borderId="0" xfId="0" applyNumberFormat="1" applyFont="1"/>
    <xf numFmtId="0" fontId="1" fillId="11" borderId="0" xfId="0" applyFont="1" applyFill="1"/>
    <xf numFmtId="167" fontId="1" fillId="7" borderId="0" xfId="0" applyNumberFormat="1" applyFont="1" applyFill="1"/>
    <xf numFmtId="166" fontId="1" fillId="7" borderId="0" xfId="0" applyNumberFormat="1" applyFont="1" applyFill="1"/>
    <xf numFmtId="173" fontId="0" fillId="0" borderId="27" xfId="0" applyNumberFormat="1" applyBorder="1" applyAlignment="1">
      <alignment horizontal="center"/>
    </xf>
    <xf numFmtId="173" fontId="0" fillId="0" borderId="32" xfId="0" applyNumberFormat="1" applyBorder="1" applyAlignment="1">
      <alignment horizontal="center"/>
    </xf>
    <xf numFmtId="173" fontId="0" fillId="0" borderId="34" xfId="0" applyNumberFormat="1" applyBorder="1" applyAlignment="1">
      <alignment horizontal="center"/>
    </xf>
    <xf numFmtId="173" fontId="0" fillId="0" borderId="0" xfId="0" applyNumberFormat="1" applyAlignment="1">
      <alignment horizontal="center"/>
    </xf>
    <xf numFmtId="173" fontId="0" fillId="0" borderId="36" xfId="0" applyNumberFormat="1" applyBorder="1" applyAlignment="1">
      <alignment horizontal="center"/>
    </xf>
    <xf numFmtId="173" fontId="0" fillId="0" borderId="37" xfId="0" applyNumberFormat="1" applyBorder="1" applyAlignment="1">
      <alignment horizontal="center"/>
    </xf>
    <xf numFmtId="166" fontId="15" fillId="0" borderId="0" xfId="1" applyNumberFormat="1" applyFont="1"/>
    <xf numFmtId="3" fontId="16" fillId="0" borderId="0" xfId="0" applyNumberFormat="1" applyFont="1" applyBorder="1" applyAlignment="1">
      <alignment horizontal="center" vertical="center" wrapText="1"/>
    </xf>
    <xf numFmtId="0" fontId="0" fillId="0" borderId="0" xfId="0" applyBorder="1"/>
    <xf numFmtId="0" fontId="16" fillId="0" borderId="0" xfId="0" applyFont="1" applyBorder="1" applyAlignment="1">
      <alignment horizontal="center" vertical="center" wrapText="1"/>
    </xf>
    <xf numFmtId="17" fontId="16" fillId="0" borderId="0" xfId="0" applyNumberFormat="1" applyFont="1" applyBorder="1" applyAlignment="1">
      <alignment horizontal="center" vertical="center" wrapText="1"/>
    </xf>
    <xf numFmtId="3" fontId="0" fillId="0" borderId="0" xfId="0" applyNumberFormat="1" applyFill="1"/>
    <xf numFmtId="3" fontId="0" fillId="0" borderId="0" xfId="0" applyNumberFormat="1" applyBorder="1"/>
    <xf numFmtId="17" fontId="1" fillId="0" borderId="0" xfId="0" applyNumberFormat="1" applyFont="1"/>
    <xf numFmtId="0" fontId="17" fillId="0" borderId="0" xfId="0" applyFont="1"/>
    <xf numFmtId="0" fontId="17" fillId="10" borderId="1" xfId="0" applyFont="1" applyFill="1" applyBorder="1"/>
    <xf numFmtId="0" fontId="17" fillId="10" borderId="1" xfId="0" applyFont="1" applyFill="1" applyBorder="1" applyAlignment="1">
      <alignment horizontal="center"/>
    </xf>
    <xf numFmtId="0" fontId="18" fillId="0" borderId="0" xfId="0" applyFont="1"/>
    <xf numFmtId="0" fontId="0" fillId="0" borderId="1" xfId="0" applyBorder="1"/>
    <xf numFmtId="44" fontId="0" fillId="0" borderId="1" xfId="2" applyFont="1" applyBorder="1"/>
    <xf numFmtId="0" fontId="17" fillId="3" borderId="1" xfId="0" applyFont="1" applyFill="1" applyBorder="1" applyAlignment="1">
      <alignment horizontal="center"/>
    </xf>
    <xf numFmtId="0" fontId="17" fillId="12" borderId="1" xfId="0" applyFont="1" applyFill="1" applyBorder="1" applyAlignment="1">
      <alignment horizontal="center"/>
    </xf>
    <xf numFmtId="0" fontId="17" fillId="0" borderId="0" xfId="0" quotePrefix="1" applyFont="1"/>
    <xf numFmtId="9" fontId="19" fillId="3" borderId="1" xfId="3" applyFont="1" applyFill="1" applyBorder="1" applyAlignment="1">
      <alignment horizontal="center"/>
    </xf>
    <xf numFmtId="167" fontId="0" fillId="0" borderId="1" xfId="2" applyNumberFormat="1" applyFon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7" fontId="0" fillId="3" borderId="1" xfId="2" applyNumberFormat="1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66" fontId="1" fillId="0" borderId="1" xfId="1" applyNumberFormat="1" applyFont="1" applyBorder="1" applyAlignment="1">
      <alignment horizontal="center" vertical="center"/>
    </xf>
    <xf numFmtId="0" fontId="0" fillId="3" borderId="0" xfId="0" applyFill="1"/>
    <xf numFmtId="0" fontId="17" fillId="3" borderId="0" xfId="0" applyFont="1" applyFill="1"/>
    <xf numFmtId="0" fontId="0" fillId="13" borderId="0" xfId="0" applyFill="1"/>
    <xf numFmtId="0" fontId="17" fillId="13" borderId="0" xfId="0" applyFont="1" applyFill="1"/>
    <xf numFmtId="166" fontId="1" fillId="0" borderId="4" xfId="1" applyNumberFormat="1" applyFont="1" applyBorder="1" applyAlignment="1">
      <alignment horizontal="center" vertical="center"/>
    </xf>
    <xf numFmtId="166" fontId="1" fillId="0" borderId="0" xfId="1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30">
    <dxf>
      <fill>
        <patternFill>
          <bgColor rgb="FFF1F3F2"/>
        </patternFill>
      </fill>
    </dxf>
    <dxf>
      <fill>
        <patternFill>
          <bgColor rgb="FFD9DBDA"/>
        </patternFill>
      </fill>
    </dxf>
    <dxf>
      <fill>
        <patternFill>
          <bgColor rgb="FFF1F3F2"/>
        </patternFill>
      </fill>
    </dxf>
    <dxf>
      <fill>
        <patternFill>
          <bgColor rgb="FFD9DBDA"/>
        </patternFill>
      </fill>
    </dxf>
    <dxf>
      <fill>
        <patternFill>
          <bgColor rgb="FFF1F3F2"/>
        </patternFill>
      </fill>
    </dxf>
    <dxf>
      <fill>
        <patternFill>
          <bgColor rgb="FFD9DBDA"/>
        </patternFill>
      </fill>
    </dxf>
    <dxf>
      <fill>
        <patternFill>
          <bgColor rgb="FFF1F3F2"/>
        </patternFill>
      </fill>
    </dxf>
    <dxf>
      <fill>
        <patternFill>
          <bgColor rgb="FFD9DBDA"/>
        </patternFill>
      </fill>
    </dxf>
    <dxf>
      <fill>
        <patternFill>
          <bgColor rgb="FFF1F3F2"/>
        </patternFill>
      </fill>
    </dxf>
    <dxf>
      <fill>
        <patternFill>
          <bgColor rgb="FFD9DBDA"/>
        </patternFill>
      </fill>
    </dxf>
    <dxf>
      <fill>
        <patternFill>
          <bgColor rgb="FFF1F3F2"/>
        </patternFill>
      </fill>
    </dxf>
    <dxf>
      <fill>
        <patternFill>
          <bgColor rgb="FFD9DBDA"/>
        </patternFill>
      </fill>
    </dxf>
    <dxf>
      <fill>
        <patternFill>
          <bgColor rgb="FFF1F3F2"/>
        </patternFill>
      </fill>
    </dxf>
    <dxf>
      <fill>
        <patternFill>
          <bgColor rgb="FFD9DBDA"/>
        </patternFill>
      </fill>
    </dxf>
    <dxf>
      <fill>
        <patternFill>
          <bgColor rgb="FFF1F3F2"/>
        </patternFill>
      </fill>
    </dxf>
    <dxf>
      <fill>
        <patternFill>
          <bgColor rgb="FFD9DBDA"/>
        </patternFill>
      </fill>
    </dxf>
    <dxf>
      <fill>
        <patternFill>
          <bgColor rgb="FFF1F3F2"/>
        </patternFill>
      </fill>
    </dxf>
    <dxf>
      <fill>
        <patternFill>
          <bgColor rgb="FFD9DBDA"/>
        </patternFill>
      </fill>
    </dxf>
    <dxf>
      <fill>
        <patternFill>
          <bgColor rgb="FFF1F3F2"/>
        </patternFill>
      </fill>
    </dxf>
    <dxf>
      <fill>
        <patternFill>
          <bgColor rgb="FFD9DBDA"/>
        </patternFill>
      </fill>
    </dxf>
    <dxf>
      <numFmt numFmtId="167" formatCode="_(&quot;$&quot;* #,##0_);_(&quot;$&quot;* \(#,##0\);_(&quot;$&quot;* &quot;-&quot;??_);_(@_)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7" formatCode="_(&quot;$&quot;* #,##0_);_(&quot;$&quot;* \(#,##0\);_(&quot;$&quot;* &quot;-&quot;??_);_(@_)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30</xdr:row>
      <xdr:rowOff>0</xdr:rowOff>
    </xdr:from>
    <xdr:to>
      <xdr:col>20</xdr:col>
      <xdr:colOff>9525</xdr:colOff>
      <xdr:row>30</xdr:row>
      <xdr:rowOff>95250</xdr:rowOff>
    </xdr:to>
    <xdr:pic>
      <xdr:nvPicPr>
        <xdr:cNvPr id="2" name="Picture 1" descr="http://torprojp1.apotex.ca:13003/images/spacer.gif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97225" y="578167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31</xdr:row>
      <xdr:rowOff>0</xdr:rowOff>
    </xdr:from>
    <xdr:to>
      <xdr:col>20</xdr:col>
      <xdr:colOff>28575</xdr:colOff>
      <xdr:row>31</xdr:row>
      <xdr:rowOff>9525</xdr:rowOff>
    </xdr:to>
    <xdr:pic>
      <xdr:nvPicPr>
        <xdr:cNvPr id="3" name="Picture 2" descr="http://torprojp1.apotex.ca:13003/images/spacer.gif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97225" y="5972175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569601</xdr:colOff>
      <xdr:row>39</xdr:row>
      <xdr:rowOff>189548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200001" cy="7619048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2711.689706712961" backgroundQuery="1" createdVersion="1" refreshedVersion="4" recordCount="0" supportSubquery="1" supportAdvancedDrill="1">
  <cacheSource type="external" connectionId="1"/>
  <cacheFields count="9">
    <cacheField name="[Molecule].[Molecule-Salt]" numFmtId="0" hierarchy="8">
      <sharedItems containsSemiMixedTypes="0" containsString="0"/>
    </cacheField>
    <cacheField name="[Measures].[Tot Dollars]" numFmtId="0" hierarchy="24"/>
    <cacheField name="[Drug Clasification].[RX Status]" numFmtId="0" hierarchy="6">
      <sharedItems containsSemiMixedTypes="0" containsString="0"/>
    </cacheField>
    <cacheField name="[Dosage Form].[Apotex Dosage Form]" numFmtId="0" hierarchy="1">
      <sharedItems containsSemiMixedTypes="0" containsString="0"/>
    </cacheField>
    <cacheField name="[Product].[Product Hierarchy]" numFmtId="0" hierarchy="15">
      <sharedItems containsSemiMixedTypes="0" containsString="0"/>
    </cacheField>
    <cacheField name="[Time].[MAT Hierarchy].[MAT Year]" numFmtId="0" hierarchy="20" level="1">
      <sharedItems count="5">
        <s v="[Time].[MAT Hierarchy].[MAT Year].&amp;[MAT 1]"/>
        <s v="[Time].[MAT Hierarchy].[MAT Year].&amp;[MAT 2]"/>
        <s v="[Time].[MAT Hierarchy].[MAT Year].&amp;[MAT 3]"/>
        <s v="[Time].[MAT Hierarchy].[MAT Year].&amp;[MAT 4]"/>
        <s v="[Time].[MAT Hierarchy].[MAT Year].&amp;[MAT 5]"/>
      </sharedItems>
    </cacheField>
    <cacheField name="[Measures].[Tot Eaches]" numFmtId="0" hierarchy="25" level="32767"/>
    <cacheField name="[Measures].[PPG% Eaches]" numFmtId="0" hierarchy="40" level="32767"/>
    <cacheField name="[Package].[Pack Volume].[Pack Volume]" numFmtId="0" hierarchy="10" level="1">
      <sharedItems count="3">
        <s v="[Package].[Pack Volume].&amp;[15]"/>
        <s v="[Package].[Pack Volume].&amp;[2]"/>
        <s v="[Package].[Pack Volume].&amp;[5]"/>
      </sharedItems>
    </cacheField>
  </cacheFields>
  <cacheHierarchies count="49">
    <cacheHierarchy uniqueName="[COT].[COT Hierarchy]" caption="COT Hierarchy" defaultMemberUniqueName="[COT].[COT Hierarchy].[Class Of Trade]" allUniqueName="[COT].[COT Hierarchy].[Class Of Trade]" dimensionUniqueName="[COT]" displayFolder="" count="0" unbalanced="0"/>
    <cacheHierarchy uniqueName="[Dosage Form].[Apotex Dosage Form]" caption="Apotex Dosage Form" attribute="1" defaultMemberUniqueName="[Dosage Form].[Apotex Dosage Form].[Dosage Form]" allUniqueName="[Dosage Form].[Apotex Dosage Form].[Dosage Form]" dimensionUniqueName="[Dosage Form]" displayFolder="" count="0" oneField="1" unbalanced="0">
      <fieldsUsage count="1">
        <fieldUsage x="3"/>
      </fieldsUsage>
    </cacheHierarchy>
    <cacheHierarchy uniqueName="[Dosage Form].[Apotex Dosage Form Code]" caption="Apotex Dosage Form Code" attribute="1" defaultMemberUniqueName="[Dosage Form].[Apotex Dosage Form Code].[Dosage Form]" allUniqueName="[Dosage Form].[Apotex Dosage Form Code].[Dosage Form]" dimensionUniqueName="[Dosage Form]" displayFolder="" count="0" unbalanced="0"/>
    <cacheHierarchy uniqueName="[Dosage Form].[TLC1]" caption="TLC1" attribute="1" defaultMemberUniqueName="[Dosage Form].[TLC1].[Dosage Form]" allUniqueName="[Dosage Form].[TLC1].[Dosage Form]" dimensionUniqueName="[Dosage Form]" displayFolder="" count="0" unbalanced="0"/>
    <cacheHierarchy uniqueName="[Dosage Form].[TLC2]" caption="TLC2" attribute="1" defaultMemberUniqueName="[Dosage Form].[TLC2].[Dosage Form]" allUniqueName="[Dosage Form].[TLC2].[Dosage Form]" dimensionUniqueName="[Dosage Form]" displayFolder="" count="0" unbalanced="0"/>
    <cacheHierarchy uniqueName="[Dosage Form].[TLC3]" caption="TLC3" attribute="1" keyAttribute="1" defaultMemberUniqueName="[Dosage Form].[TLC3].[Dosage Form]" allUniqueName="[Dosage Form].[TLC3].[Dosage Form]" dimensionUniqueName="[Dosage Form]" displayFolder="" count="0" unbalanced="0"/>
    <cacheHierarchy uniqueName="[Drug Clasification].[RX Status]" caption="RX Status" attribute="1" keyAttribute="1" defaultMemberUniqueName="[Drug Clasification].[RX Status].[RX Statuses]" allUniqueName="[Drug Clasification].[RX Status].[RX Statuses]" dimensionUniqueName="[Drug Clasification]" displayFolder="" count="0" oneField="1" unbalanced="0">
      <fieldsUsage count="1">
        <fieldUsage x="2"/>
      </fieldsUsage>
    </cacheHierarchy>
    <cacheHierarchy uniqueName="[Manufacturer].[Manufacturer]" caption="Manufacturer" attribute="1" keyAttribute="1" defaultMemberUniqueName="[Manufacturer].[Manufacturer].[Manufacturers]" allUniqueName="[Manufacturer].[Manufacturer].[Manufacturers]" dimensionUniqueName="[Manufacturer]" displayFolder="" count="0" unbalanced="0"/>
    <cacheHierarchy uniqueName="[Molecule].[Molecule-Salt]" caption="Molecule-Salt" defaultMemberUniqueName="[Molecule].[Molecule-Salt].[Molecules]" allUniqueName="[Molecule].[Molecule-Salt].[Molecules]" dimensionUniqueName="[Molecule]" displayFolder="" count="0" oneField="1" unbalanced="0">
      <fieldsUsage count="1">
        <fieldUsage x="0"/>
      </fieldsUsage>
    </cacheHierarchy>
    <cacheHierarchy uniqueName="[Package].[Pack Name]" caption="Pack Name" attribute="1" keyAttribute="1" defaultMemberUniqueName="[Package].[Pack Name].[Package]" allUniqueName="[Package].[Pack Name].[Package]" dimensionUniqueName="[Package]" displayFolder="" count="0" unbalanced="0"/>
    <cacheHierarchy uniqueName="[Package].[Pack Volume]" caption="Pack Volume" attribute="1" defaultMemberUniqueName="[Package].[Pack Volume].[Package]" allUniqueName="[Package].[Pack Volume].[Package]" dimensionUniqueName="[Package]" displayFolder="" count="2" unbalanced="0">
      <fieldsUsage count="2">
        <fieldUsage x="-1"/>
        <fieldUsage x="8"/>
      </fieldsUsage>
    </cacheHierarchy>
    <cacheHierarchy uniqueName="[Product].[Launch Date]" caption="Launch Date" attribute="1" defaultMemberUniqueName="[Product].[Launch Date].[Products]" allUniqueName="[Product].[Launch Date].[Products]" dimensionUniqueName="[Product]" displayFolder="Other Filters" count="0" unbalanced="0"/>
    <cacheHierarchy uniqueName="[Product].[Manufacturer Code]" caption="Manufacturer Code" attribute="1" defaultMemberUniqueName="[Product].[Manufacturer Code].[Products]" allUniqueName="[Product].[Manufacturer Code].[Products]" dimensionUniqueName="[Product]" displayFolder="Other Filters" count="0" unbalanced="0"/>
    <cacheHierarchy uniqueName="[Product].[NDC Code]" caption="NDC Code" attribute="1" defaultMemberUniqueName="[Product].[NDC Code].[Products]" allUniqueName="[Product].[NDC Code].[Products]" dimensionUniqueName="[Product]" displayFolder="Other Filters" count="0" unbalanced="0"/>
    <cacheHierarchy uniqueName="[Product].[Product Group]" caption="Product Group" attribute="1" defaultMemberUniqueName="[Product].[Product Group].[Products]" allUniqueName="[Product].[Product Group].[Products]" dimensionUniqueName="[Product]" displayFolder="Other Filters" count="0" unbalanced="0"/>
    <cacheHierarchy uniqueName="[Product].[Product Hierarchy]" caption="Product Hierarchy" defaultMemberUniqueName="[Product].[Product Hierarchy].[Products]" allUniqueName="[Product].[Product Hierarchy].[Products]" dimensionUniqueName="[Product]" displayFolder="" count="0" oneField="1" unbalanced="0">
      <fieldsUsage count="1">
        <fieldUsage x="4"/>
      </fieldsUsage>
    </cacheHierarchy>
    <cacheHierarchy uniqueName="[ProductTypes].[Product Types]" caption="Product Types" defaultMemberUniqueName="[ProductTypes].[Product Types].[Product Types]" allUniqueName="[ProductTypes].[Product Types].[Product Types]" dimensionUniqueName="[ProductTypes]" displayFolder="" count="0" unbalanced="0"/>
    <cacheHierarchy uniqueName="[Strength].[Strength]" caption="Strength" attribute="1" keyAttribute="1" defaultMemberUniqueName="[Strength].[Strength].[Strength Values]" allUniqueName="[Strength].[Strength].[Strength Values]" dimensionUniqueName="[Strength]" displayFolder="" count="0" unbalanced="0"/>
    <cacheHierarchy uniqueName="[Therapeutic Class].[Therapeutic Class]" caption="Therapeutic Class" defaultMemberUniqueName="[Therapeutic Class].[Therapeutic Class].[Therapeutic Classes]" allUniqueName="[Therapeutic Class].[Therapeutic Class].[Therapeutic Classes]" dimensionUniqueName="[Therapeutic Class]" displayFolder="" count="0" unbalanced="0"/>
    <cacheHierarchy uniqueName="[Time].[Calendar Years]" caption="Calendar Years" time="1" defaultMemberUniqueName="[Time].[Calendar Years].[Time]" allUniqueName="[Time].[Calendar Years].[Time]" dimensionUniqueName="[Time]" displayFolder="" count="0" unbalanced="0"/>
    <cacheHierarchy uniqueName="[Time].[MAT Hierarchy]" caption="MAT Hierarchy" time="1" defaultMemberUniqueName="[Time].[MAT Hierarchy].[MAT Years]" allUniqueName="[Time].[MAT Hierarchy].[MAT Years]" dimensionUniqueName="[Time]" displayFolder="" count="4" unbalanced="0">
      <fieldsUsage count="2">
        <fieldUsage x="-1"/>
        <fieldUsage x="5"/>
      </fieldsUsage>
    </cacheHierarchy>
    <cacheHierarchy uniqueName="[Time].[Sort Order]" caption="Sort Order" attribute="1" time="1" defaultMemberUniqueName="[Time].[Sort Order].[All Years]" allUniqueName="[Time].[Sort Order].[All Years]" dimensionUniqueName="[Time]" displayFolder="" count="0" unbalanced="0"/>
    <cacheHierarchy uniqueName="[Measures].[Tot Units]" caption="Tot Units" measure="1" displayFolder="" measureGroup="v US Product Sales" count="0"/>
    <cacheHierarchy uniqueName="[Measures].[Tot Ext Units]" caption="Tot Ext Units" measure="1" displayFolder="" measureGroup="v US Product Sales" count="0"/>
    <cacheHierarchy uniqueName="[Measures].[Tot Dollars]" caption="Tot Dollars" measure="1" displayFolder="" measureGroup="v US Product Sales" count="0" oneField="1">
      <fieldsUsage count="1">
        <fieldUsage x="1"/>
      </fieldsUsage>
    </cacheHierarchy>
    <cacheHierarchy uniqueName="[Measures].[Tot Eaches]" caption="Tot Eaches" measure="1" displayFolder="" measureGroup="v US Product Sales" count="0" oneField="1">
      <fieldsUsage count="1">
        <fieldUsage x="6"/>
      </fieldsUsage>
    </cacheHierarchy>
    <cacheHierarchy uniqueName="[Measures].[Price per Ext Unit]" caption="Price per Ext Unit" measure="1" displayFolder="" count="0"/>
    <cacheHierarchy uniqueName="[Measures].[Price per Unit]" caption="Price per Unit" measure="1" displayFolder="" measureGroup="v US Product Sales" count="0"/>
    <cacheHierarchy uniqueName="[Measures].[Price per Each]" caption="Price per Each" measure="1" displayFolder="" measureGroup="v US Product Sales" count="0"/>
    <cacheHierarchy uniqueName="[Measures].[Product MS% ($)]" caption="Product MS% ($)" measure="1" displayFolder="Product Market Share" measureGroup="v US Product Sales" count="0"/>
    <cacheHierarchy uniqueName="[Measures].[Product MS% (Eaches)]" caption="Product MS% (Eaches)" measure="1" displayFolder="Product Market Share" count="0"/>
    <cacheHierarchy uniqueName="[Measures].[Product MS% (Units)]" caption="Product MS% (Units)" measure="1" displayFolder="Product Market Share" measureGroup="v US Product Sales" count="0"/>
    <cacheHierarchy uniqueName="[Measures].[Product MS% (Ext. Units)]" caption="Product MS% (Ext. Units)" measure="1" displayFolder="Product Market Share" count="0"/>
    <cacheHierarchy uniqueName="[Measures].[MS% Dollars]" caption="MS% Dollars" measure="1" displayFolder="Manufacturer Market Share" measureGroup="v US Product Sales" count="0"/>
    <cacheHierarchy uniqueName="[Measures].[Str MS% Dollars]" caption="Str MS% Dollars" measure="1" displayFolder="Manufacturer Market Share" measureGroup="v US Product Sales" count="0"/>
    <cacheHierarchy uniqueName="[Measures].[Str MS% Units]" caption="Str MS% Units" measure="1" displayFolder="Manufacturer Market Share" count="0"/>
    <cacheHierarchy uniqueName="[Measures].[Str MS% Eaches]" caption="Str MS% Eaches" measure="1" displayFolder="Manufacturer Market Share" measureGroup="v US Product Sales" count="0"/>
    <cacheHierarchy uniqueName="[Measures].[Str MS% Ext Units]" caption="Str MS% Ext Units" measure="1" displayFolder="Manufacturer Market Share" count="0"/>
    <cacheHierarchy uniqueName="[Measures].[PPG% Dollars]" caption="PPG% Dollars" measure="1" displayFolder="Growth Calculations" count="0"/>
    <cacheHierarchy uniqueName="[Measures].[PPG% CY Dollars]" caption="PPG% CY Dollars" measure="1" displayFolder="Growth Calculations" count="0"/>
    <cacheHierarchy uniqueName="[Measures].[PPG% Eaches]" caption="PPG% Eaches" measure="1" displayFolder="Growth Calculations" count="0" oneField="1">
      <fieldsUsage count="1">
        <fieldUsage x="7"/>
      </fieldsUsage>
    </cacheHierarchy>
    <cacheHierarchy uniqueName="[Measures].[PPG% CY Eaches]" caption="PPG% CY Eaches" measure="1" displayFolder="Growth Calculations" count="0"/>
    <cacheHierarchy uniqueName="[Measures].[PPG% Units]" caption="PPG% Units" measure="1" displayFolder="Growth Calculations" measureGroup="v US Product Sales" count="0"/>
    <cacheHierarchy uniqueName="[Measures].[PPG% CY Units]" caption="PPG% CY Units" measure="1" displayFolder="Growth Calculations" count="0"/>
    <cacheHierarchy uniqueName="[Measures].[PPG% Ext Units]" caption="PPG% Ext Units" measure="1" displayFolder="Growth Calculations" count="0"/>
    <cacheHierarchy uniqueName="[Measures].[PPG% CY Ext Units]" caption="PPG% CY Ext Units" measure="1" displayFolder="Growth Calculations" count="0"/>
    <cacheHierarchy uniqueName="[Measures].[MS% Units]" caption="MS% Units" measure="1" displayFolder="Manufacturer Market Share" count="0"/>
    <cacheHierarchy uniqueName="[Measures].[MS% Eaches]" caption="MS% Eaches" measure="1" displayFolder="Manufacturer Market Share" measureGroup="v US Product Sales" count="0"/>
    <cacheHierarchy uniqueName="[Measures].[MS% Extended Units]" caption="MS% Extended Units" measure="1" displayFolder="Manufacturer Market Share" count="0"/>
  </cacheHierarchies>
  <kpis count="0"/>
  <dimensions count="12">
    <dimension name="COT" uniqueName="[COT]" caption="COT"/>
    <dimension name="Dosage Form" uniqueName="[Dosage Form]" caption="Dosage Form"/>
    <dimension name="Drug Clasification" uniqueName="[Drug Clasification]" caption="Drug Clasification"/>
    <dimension name="Manufacturer" uniqueName="[Manufacturer]" caption="Manufacturer"/>
    <dimension measure="1" name="Measures" uniqueName="[Measures]" caption="Measures"/>
    <dimension name="Molecule" uniqueName="[Molecule]" caption="Molecule"/>
    <dimension name="Package" uniqueName="[Package]" caption="Package"/>
    <dimension name="Product" uniqueName="[Product]" caption="Product"/>
    <dimension name="ProductTypes" uniqueName="[ProductTypes]" caption="ProductTypes"/>
    <dimension name="Strength" uniqueName="[Strength]" caption="Strength"/>
    <dimension name="Therapeutic Class" uniqueName="[Therapeutic Class]" caption="Therapeutic Class"/>
    <dimension name="Time" uniqueName="[Time]" caption="Time"/>
  </dimensions>
  <measureGroups count="1">
    <measureGroup name="v US Product Sales" caption="v US Product Sales"/>
  </measureGroups>
  <maps count="11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uthor" refreshedDate="42711.689737615743" backgroundQuery="1" createdVersion="1" refreshedVersion="4" recordCount="0" supportSubquery="1" supportAdvancedDrill="1">
  <cacheSource type="external" connectionId="1"/>
  <cacheFields count="9">
    <cacheField name="[Molecule].[Molecule-Salt]" numFmtId="0" hierarchy="8">
      <sharedItems containsSemiMixedTypes="0" containsString="0"/>
    </cacheField>
    <cacheField name="[Measures].[Tot Dollars]" numFmtId="0" hierarchy="24"/>
    <cacheField name="[Drug Clasification].[RX Status]" numFmtId="0" hierarchy="6">
      <sharedItems containsSemiMixedTypes="0" containsString="0"/>
    </cacheField>
    <cacheField name="[Dosage Form].[Apotex Dosage Form]" numFmtId="0" hierarchy="1">
      <sharedItems containsSemiMixedTypes="0" containsString="0"/>
    </cacheField>
    <cacheField name="[Product].[Product Hierarchy]" numFmtId="0" hierarchy="15">
      <sharedItems containsSemiMixedTypes="0" containsString="0"/>
    </cacheField>
    <cacheField name="[Time].[MAT Hierarchy].[MAT Year]" numFmtId="0" hierarchy="20" level="1">
      <sharedItems count="5">
        <s v="[Time].[MAT Hierarchy].[MAT Year].&amp;[MAT 1]"/>
        <s v="[Time].[MAT Hierarchy].[MAT Year].&amp;[MAT 2]"/>
        <s v="[Time].[MAT Hierarchy].[MAT Year].&amp;[MAT 3]"/>
        <s v="[Time].[MAT Hierarchy].[MAT Year].&amp;[MAT 4]"/>
        <s v="[Time].[MAT Hierarchy].[MAT Year].&amp;[MAT 5]"/>
      </sharedItems>
    </cacheField>
    <cacheField name="[Measures].[Tot Eaches]" numFmtId="0" hierarchy="25" level="32767"/>
    <cacheField name="[Measures].[PPG% Eaches]" numFmtId="0" hierarchy="40" level="32767"/>
    <cacheField name="[Package].[Pack Volume].[Pack Volume]" numFmtId="0" hierarchy="10" level="1">
      <sharedItems count="3">
        <s v="[Package].[Pack Volume].&amp;[15]"/>
        <s v="[Package].[Pack Volume].&amp;[2]"/>
        <s v="[Package].[Pack Volume].&amp;[5]"/>
      </sharedItems>
    </cacheField>
  </cacheFields>
  <cacheHierarchies count="49">
    <cacheHierarchy uniqueName="[COT].[COT Hierarchy]" caption="COT Hierarchy" defaultMemberUniqueName="[COT].[COT Hierarchy].[Class Of Trade]" allUniqueName="[COT].[COT Hierarchy].[Class Of Trade]" dimensionUniqueName="[COT]" displayFolder="" count="0" unbalanced="0"/>
    <cacheHierarchy uniqueName="[Dosage Form].[Apotex Dosage Form]" caption="Apotex Dosage Form" attribute="1" defaultMemberUniqueName="[Dosage Form].[Apotex Dosage Form].[Dosage Form]" allUniqueName="[Dosage Form].[Apotex Dosage Form].[Dosage Form]" dimensionUniqueName="[Dosage Form]" displayFolder="" count="0" oneField="1" unbalanced="0">
      <fieldsUsage count="1">
        <fieldUsage x="3"/>
      </fieldsUsage>
    </cacheHierarchy>
    <cacheHierarchy uniqueName="[Dosage Form].[Apotex Dosage Form Code]" caption="Apotex Dosage Form Code" attribute="1" defaultMemberUniqueName="[Dosage Form].[Apotex Dosage Form Code].[Dosage Form]" allUniqueName="[Dosage Form].[Apotex Dosage Form Code].[Dosage Form]" dimensionUniqueName="[Dosage Form]" displayFolder="" count="0" unbalanced="0"/>
    <cacheHierarchy uniqueName="[Dosage Form].[TLC1]" caption="TLC1" attribute="1" defaultMemberUniqueName="[Dosage Form].[TLC1].[Dosage Form]" allUniqueName="[Dosage Form].[TLC1].[Dosage Form]" dimensionUniqueName="[Dosage Form]" displayFolder="" count="0" unbalanced="0"/>
    <cacheHierarchy uniqueName="[Dosage Form].[TLC2]" caption="TLC2" attribute="1" defaultMemberUniqueName="[Dosage Form].[TLC2].[Dosage Form]" allUniqueName="[Dosage Form].[TLC2].[Dosage Form]" dimensionUniqueName="[Dosage Form]" displayFolder="" count="0" unbalanced="0"/>
    <cacheHierarchy uniqueName="[Dosage Form].[TLC3]" caption="TLC3" attribute="1" keyAttribute="1" defaultMemberUniqueName="[Dosage Form].[TLC3].[Dosage Form]" allUniqueName="[Dosage Form].[TLC3].[Dosage Form]" dimensionUniqueName="[Dosage Form]" displayFolder="" count="0" unbalanced="0"/>
    <cacheHierarchy uniqueName="[Drug Clasification].[RX Status]" caption="RX Status" attribute="1" keyAttribute="1" defaultMemberUniqueName="[Drug Clasification].[RX Status].[RX Statuses]" allUniqueName="[Drug Clasification].[RX Status].[RX Statuses]" dimensionUniqueName="[Drug Clasification]" displayFolder="" count="0" oneField="1" unbalanced="0">
      <fieldsUsage count="1">
        <fieldUsage x="2"/>
      </fieldsUsage>
    </cacheHierarchy>
    <cacheHierarchy uniqueName="[Manufacturer].[Manufacturer]" caption="Manufacturer" attribute="1" keyAttribute="1" defaultMemberUniqueName="[Manufacturer].[Manufacturer].[Manufacturers]" allUniqueName="[Manufacturer].[Manufacturer].[Manufacturers]" dimensionUniqueName="[Manufacturer]" displayFolder="" count="0" unbalanced="0"/>
    <cacheHierarchy uniqueName="[Molecule].[Molecule-Salt]" caption="Molecule-Salt" defaultMemberUniqueName="[Molecule].[Molecule-Salt].[Molecules]" allUniqueName="[Molecule].[Molecule-Salt].[Molecules]" dimensionUniqueName="[Molecule]" displayFolder="" count="0" oneField="1" unbalanced="0">
      <fieldsUsage count="1">
        <fieldUsage x="0"/>
      </fieldsUsage>
    </cacheHierarchy>
    <cacheHierarchy uniqueName="[Package].[Pack Name]" caption="Pack Name" attribute="1" keyAttribute="1" defaultMemberUniqueName="[Package].[Pack Name].[Package]" allUniqueName="[Package].[Pack Name].[Package]" dimensionUniqueName="[Package]" displayFolder="" count="0" unbalanced="0"/>
    <cacheHierarchy uniqueName="[Package].[Pack Volume]" caption="Pack Volume" attribute="1" defaultMemberUniqueName="[Package].[Pack Volume].[Package]" allUniqueName="[Package].[Pack Volume].[Package]" dimensionUniqueName="[Package]" displayFolder="" count="2" unbalanced="0">
      <fieldsUsage count="2">
        <fieldUsage x="-1"/>
        <fieldUsage x="8"/>
      </fieldsUsage>
    </cacheHierarchy>
    <cacheHierarchy uniqueName="[Product].[Launch Date]" caption="Launch Date" attribute="1" defaultMemberUniqueName="[Product].[Launch Date].[Products]" allUniqueName="[Product].[Launch Date].[Products]" dimensionUniqueName="[Product]" displayFolder="Other Filters" count="0" unbalanced="0"/>
    <cacheHierarchy uniqueName="[Product].[Manufacturer Code]" caption="Manufacturer Code" attribute="1" defaultMemberUniqueName="[Product].[Manufacturer Code].[Products]" allUniqueName="[Product].[Manufacturer Code].[Products]" dimensionUniqueName="[Product]" displayFolder="Other Filters" count="0" unbalanced="0"/>
    <cacheHierarchy uniqueName="[Product].[NDC Code]" caption="NDC Code" attribute="1" defaultMemberUniqueName="[Product].[NDC Code].[Products]" allUniqueName="[Product].[NDC Code].[Products]" dimensionUniqueName="[Product]" displayFolder="Other Filters" count="0" unbalanced="0"/>
    <cacheHierarchy uniqueName="[Product].[Product Group]" caption="Product Group" attribute="1" defaultMemberUniqueName="[Product].[Product Group].[Products]" allUniqueName="[Product].[Product Group].[Products]" dimensionUniqueName="[Product]" displayFolder="Other Filters" count="0" unbalanced="0"/>
    <cacheHierarchy uniqueName="[Product].[Product Hierarchy]" caption="Product Hierarchy" defaultMemberUniqueName="[Product].[Product Hierarchy].[Products]" allUniqueName="[Product].[Product Hierarchy].[Products]" dimensionUniqueName="[Product]" displayFolder="" count="0" oneField="1" unbalanced="0">
      <fieldsUsage count="1">
        <fieldUsage x="4"/>
      </fieldsUsage>
    </cacheHierarchy>
    <cacheHierarchy uniqueName="[ProductTypes].[Product Types]" caption="Product Types" defaultMemberUniqueName="[ProductTypes].[Product Types].[Product Types]" allUniqueName="[ProductTypes].[Product Types].[Product Types]" dimensionUniqueName="[ProductTypes]" displayFolder="" count="0" unbalanced="0"/>
    <cacheHierarchy uniqueName="[Strength].[Strength]" caption="Strength" attribute="1" keyAttribute="1" defaultMemberUniqueName="[Strength].[Strength].[Strength Values]" allUniqueName="[Strength].[Strength].[Strength Values]" dimensionUniqueName="[Strength]" displayFolder="" count="0" unbalanced="0"/>
    <cacheHierarchy uniqueName="[Therapeutic Class].[Therapeutic Class]" caption="Therapeutic Class" defaultMemberUniqueName="[Therapeutic Class].[Therapeutic Class].[Therapeutic Classes]" allUniqueName="[Therapeutic Class].[Therapeutic Class].[Therapeutic Classes]" dimensionUniqueName="[Therapeutic Class]" displayFolder="" count="0" unbalanced="0"/>
    <cacheHierarchy uniqueName="[Time].[Calendar Years]" caption="Calendar Years" time="1" defaultMemberUniqueName="[Time].[Calendar Years].[Time]" allUniqueName="[Time].[Calendar Years].[Time]" dimensionUniqueName="[Time]" displayFolder="" count="0" unbalanced="0"/>
    <cacheHierarchy uniqueName="[Time].[MAT Hierarchy]" caption="MAT Hierarchy" time="1" defaultMemberUniqueName="[Time].[MAT Hierarchy].[MAT Years]" allUniqueName="[Time].[MAT Hierarchy].[MAT Years]" dimensionUniqueName="[Time]" displayFolder="" count="4" unbalanced="0">
      <fieldsUsage count="2">
        <fieldUsage x="-1"/>
        <fieldUsage x="5"/>
      </fieldsUsage>
    </cacheHierarchy>
    <cacheHierarchy uniqueName="[Time].[Sort Order]" caption="Sort Order" attribute="1" time="1" defaultMemberUniqueName="[Time].[Sort Order].[All Years]" allUniqueName="[Time].[Sort Order].[All Years]" dimensionUniqueName="[Time]" displayFolder="" count="0" unbalanced="0"/>
    <cacheHierarchy uniqueName="[Measures].[Tot Units]" caption="Tot Units" measure="1" displayFolder="" measureGroup="v US Product Sales" count="0"/>
    <cacheHierarchy uniqueName="[Measures].[Tot Ext Units]" caption="Tot Ext Units" measure="1" displayFolder="" measureGroup="v US Product Sales" count="0"/>
    <cacheHierarchy uniqueName="[Measures].[Tot Dollars]" caption="Tot Dollars" measure="1" displayFolder="" measureGroup="v US Product Sales" count="0" oneField="1">
      <fieldsUsage count="1">
        <fieldUsage x="1"/>
      </fieldsUsage>
    </cacheHierarchy>
    <cacheHierarchy uniqueName="[Measures].[Tot Eaches]" caption="Tot Eaches" measure="1" displayFolder="" measureGroup="v US Product Sales" count="0" oneField="1">
      <fieldsUsage count="1">
        <fieldUsage x="6"/>
      </fieldsUsage>
    </cacheHierarchy>
    <cacheHierarchy uniqueName="[Measures].[Price per Ext Unit]" caption="Price per Ext Unit" measure="1" displayFolder="" count="0"/>
    <cacheHierarchy uniqueName="[Measures].[Price per Unit]" caption="Price per Unit" measure="1" displayFolder="" measureGroup="v US Product Sales" count="0"/>
    <cacheHierarchy uniqueName="[Measures].[Price per Each]" caption="Price per Each" measure="1" displayFolder="" measureGroup="v US Product Sales" count="0"/>
    <cacheHierarchy uniqueName="[Measures].[Product MS% ($)]" caption="Product MS% ($)" measure="1" displayFolder="Product Market Share" measureGroup="v US Product Sales" count="0"/>
    <cacheHierarchy uniqueName="[Measures].[Product MS% (Eaches)]" caption="Product MS% (Eaches)" measure="1" displayFolder="Product Market Share" count="0"/>
    <cacheHierarchy uniqueName="[Measures].[Product MS% (Units)]" caption="Product MS% (Units)" measure="1" displayFolder="Product Market Share" measureGroup="v US Product Sales" count="0"/>
    <cacheHierarchy uniqueName="[Measures].[Product MS% (Ext. Units)]" caption="Product MS% (Ext. Units)" measure="1" displayFolder="Product Market Share" count="0"/>
    <cacheHierarchy uniqueName="[Measures].[MS% Dollars]" caption="MS% Dollars" measure="1" displayFolder="Manufacturer Market Share" measureGroup="v US Product Sales" count="0"/>
    <cacheHierarchy uniqueName="[Measures].[Str MS% Dollars]" caption="Str MS% Dollars" measure="1" displayFolder="Manufacturer Market Share" measureGroup="v US Product Sales" count="0"/>
    <cacheHierarchy uniqueName="[Measures].[Str MS% Units]" caption="Str MS% Units" measure="1" displayFolder="Manufacturer Market Share" count="0"/>
    <cacheHierarchy uniqueName="[Measures].[Str MS% Eaches]" caption="Str MS% Eaches" measure="1" displayFolder="Manufacturer Market Share" measureGroup="v US Product Sales" count="0"/>
    <cacheHierarchy uniqueName="[Measures].[Str MS% Ext Units]" caption="Str MS% Ext Units" measure="1" displayFolder="Manufacturer Market Share" count="0"/>
    <cacheHierarchy uniqueName="[Measures].[PPG% Dollars]" caption="PPG% Dollars" measure="1" displayFolder="Growth Calculations" count="0"/>
    <cacheHierarchy uniqueName="[Measures].[PPG% CY Dollars]" caption="PPG% CY Dollars" measure="1" displayFolder="Growth Calculations" count="0"/>
    <cacheHierarchy uniqueName="[Measures].[PPG% Eaches]" caption="PPG% Eaches" measure="1" displayFolder="Growth Calculations" count="0" oneField="1">
      <fieldsUsage count="1">
        <fieldUsage x="7"/>
      </fieldsUsage>
    </cacheHierarchy>
    <cacheHierarchy uniqueName="[Measures].[PPG% CY Eaches]" caption="PPG% CY Eaches" measure="1" displayFolder="Growth Calculations" count="0"/>
    <cacheHierarchy uniqueName="[Measures].[PPG% Units]" caption="PPG% Units" measure="1" displayFolder="Growth Calculations" measureGroup="v US Product Sales" count="0"/>
    <cacheHierarchy uniqueName="[Measures].[PPG% CY Units]" caption="PPG% CY Units" measure="1" displayFolder="Growth Calculations" count="0"/>
    <cacheHierarchy uniqueName="[Measures].[PPG% Ext Units]" caption="PPG% Ext Units" measure="1" displayFolder="Growth Calculations" count="0"/>
    <cacheHierarchy uniqueName="[Measures].[PPG% CY Ext Units]" caption="PPG% CY Ext Units" measure="1" displayFolder="Growth Calculations" count="0"/>
    <cacheHierarchy uniqueName="[Measures].[MS% Units]" caption="MS% Units" measure="1" displayFolder="Manufacturer Market Share" count="0"/>
    <cacheHierarchy uniqueName="[Measures].[MS% Eaches]" caption="MS% Eaches" measure="1" displayFolder="Manufacturer Market Share" measureGroup="v US Product Sales" count="0"/>
    <cacheHierarchy uniqueName="[Measures].[MS% Extended Units]" caption="MS% Extended Units" measure="1" displayFolder="Manufacturer Market Share" count="0"/>
  </cacheHierarchies>
  <kpis count="0"/>
  <dimensions count="12">
    <dimension name="COT" uniqueName="[COT]" caption="COT"/>
    <dimension name="Dosage Form" uniqueName="[Dosage Form]" caption="Dosage Form"/>
    <dimension name="Drug Clasification" uniqueName="[Drug Clasification]" caption="Drug Clasification"/>
    <dimension name="Manufacturer" uniqueName="[Manufacturer]" caption="Manufacturer"/>
    <dimension measure="1" name="Measures" uniqueName="[Measures]" caption="Measures"/>
    <dimension name="Molecule" uniqueName="[Molecule]" caption="Molecule"/>
    <dimension name="Package" uniqueName="[Package]" caption="Package"/>
    <dimension name="Product" uniqueName="[Product]" caption="Product"/>
    <dimension name="ProductTypes" uniqueName="[ProductTypes]" caption="ProductTypes"/>
    <dimension name="Strength" uniqueName="[Strength]" caption="Strength"/>
    <dimension name="Therapeutic Class" uniqueName="[Therapeutic Class]" caption="Therapeutic Class"/>
    <dimension name="Time" uniqueName="[Time]" caption="Time"/>
  </dimensions>
  <measureGroups count="1">
    <measureGroup name="v US Product Sales" caption="v US Product Sales"/>
  </measureGroups>
  <maps count="11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dataPosition="0" applyNumberFormats="0" applyBorderFormats="0" applyFontFormats="0" applyPatternFormats="0" applyAlignmentFormats="0" applyWidthHeightFormats="1" dataCaption="Data" updatedVersion="4" showMemberPropertyTips="0" useAutoFormatting="1" subtotalHiddenItems="1" itemPrintTitles="1" createdVersion="1" indent="0" compact="0" compactData="0" gridDropZones="1" fieldListSortAscending="1">
  <location ref="A6:S12" firstHeaderRow="1" firstDataRow="3" firstDataCol="1" rowPageCount="4" colPageCount="1"/>
  <pivotFields count="9">
    <pivotField name="Molecule-Salt" axis="axisPage" compact="0" outline="0" subtotalTop="0" showAll="0" includeNewItemsInFilter="1" dataSourceSort="1">
      <items count="1">
        <item t="default"/>
      </items>
    </pivotField>
    <pivotField name="Tot Dollars" dataField="1" compact="0" outline="0" subtotalTop="0" showAll="0" includeNewItemsInFilter="1"/>
    <pivotField name="RX Status" axis="axisPage" compact="0" outline="0" subtotalTop="0" showAll="0" includeNewItemsInFilter="1" dataSourceSort="1" defaultAttributeDrillState="1">
      <items count="1">
        <item t="default"/>
      </items>
    </pivotField>
    <pivotField name="Apotex Dosage Form" axis="axisPage" compact="0" outline="0" subtotalTop="0" showAll="0" includeNewItemsInFilter="1" dataSourceSort="1" defaultAttributeDrillState="1">
      <items count="1">
        <item t="default"/>
      </items>
    </pivotField>
    <pivotField name="Product Hierarchy" axis="axisPage" compact="0" outline="0" subtotalTop="0" showAll="0" includeNewItemsInFilter="1" dataSourceSort="1">
      <items count="1">
        <item t="default"/>
      </items>
    </pivotField>
    <pivotField name="MAT Year" axis="axisCol" compact="0" allDrilled="1" outline="0" subtotalTop="0" showAll="0" includeNewItemsInFilter="1" dataSourceSort="1">
      <items count="6">
        <item n="MAT 1" c="1" x="0"/>
        <item n="MAT 2" c="1" x="1"/>
        <item n="MAT 3" c="1" x="2"/>
        <item n="MAT 4" c="1" x="3"/>
        <item n="MAT 5" c="1" x="4"/>
        <item t="default"/>
      </items>
    </pivotField>
    <pivotField name="Tot Eaches" dataField="1" compact="0" outline="0" subtotalTop="0" showAll="0" includeNewItemsInFilter="1"/>
    <pivotField name="PPG% Eaches" dataField="1" compact="0" outline="0" subtotalTop="0" showAll="0" includeNewItemsInFilter="1"/>
    <pivotField name="Pack Volume" axis="axisRow" compact="0" allDrilled="1" outline="0" subtotalTop="0" showAll="0" includeNewItemsInFilter="1" dataSourceSort="1" defaultAttributeDrillState="1">
      <items count="4">
        <item n="15" x="0"/>
        <item n="2" x="1"/>
        <item n="5" x="2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2">
    <field x="-2"/>
    <field x="5"/>
  </colFields>
  <colItems count="18">
    <i>
      <x/>
      <x/>
    </i>
    <i r="1">
      <x v="1"/>
    </i>
    <i r="1">
      <x v="2"/>
    </i>
    <i r="1">
      <x v="3"/>
    </i>
    <i r="1">
      <x v="4"/>
    </i>
    <i i="1">
      <x v="1"/>
      <x/>
    </i>
    <i r="1" i="1">
      <x v="1"/>
    </i>
    <i r="1" i="1">
      <x v="2"/>
    </i>
    <i r="1" i="1">
      <x v="3"/>
    </i>
    <i r="1" i="1">
      <x v="4"/>
    </i>
    <i i="2">
      <x v="2"/>
      <x/>
    </i>
    <i r="1" i="2">
      <x v="1"/>
    </i>
    <i r="1" i="2">
      <x v="2"/>
    </i>
    <i r="1" i="2">
      <x v="3"/>
    </i>
    <i r="1" i="2">
      <x v="4"/>
    </i>
    <i t="grand">
      <x/>
    </i>
    <i t="grand" i="1">
      <x v="1"/>
    </i>
    <i t="grand" i="2">
      <x v="2"/>
    </i>
  </colItems>
  <pageFields count="4">
    <pageField fld="0" hier="8" name="[Molecule].[Molecule-Salt].[Molecule].&amp;[IRINOTECAN]" cap="IRINOTECAN"/>
    <pageField fld="4" hier="15" name="[Product].[Product Hierarchy].[Products]" cap="Products"/>
    <pageField fld="2" hier="6" name="[Drug Clasification].[RX Status].&amp;[7]" cap="LEGEND"/>
    <pageField fld="3" hier="1" name="[Dosage Form].[Apotex Dosage Form].[Dosage Form]" cap="Dosage Form"/>
  </pageFields>
  <dataFields count="3">
    <dataField name="Tot Dollars" fld="1" baseField="0" baseItem="0"/>
    <dataField name="Tot Eaches" fld="6" baseField="0" baseItem="0"/>
    <dataField name="PPG% Eaches" fld="7" baseField="0" baseItem="0"/>
  </dataFields>
  <formats count="5">
    <format dxfId="29">
      <pivotArea outline="0" fieldPosition="0"/>
    </format>
    <format dxfId="28">
      <pivotArea field="-2" type="button" dataOnly="0" labelOnly="1" outline="0" axis="axisCol" fieldPosition="0"/>
    </format>
    <format dxfId="27">
      <pivotArea type="topRight" dataOnly="0" labelOnly="1" outline="0" fieldPosition="0"/>
    </format>
    <format dxfId="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">
      <pivotArea outline="0" fieldPosition="0">
        <references count="2">
          <reference field="4294967294" count="1" selected="0">
            <x v="0"/>
          </reference>
          <reference field="5" count="0" selected="0"/>
        </references>
      </pivotArea>
    </format>
  </formats>
  <pivotHierarchies count="49">
    <pivotHierarchy includeNewItemsInFilter="1"/>
    <pivotHierarchy multipleItemSelectionAllowed="1">
      <members count="1">
        <member name="[Dosage Form].[Apotex Dosage Form].[Dosage Form]"/>
      </members>
    </pivotHierarchy>
    <pivotHierarchy includeNewItemsInFilter="1"/>
    <pivotHierarchy includeNewItemsInFilter="1"/>
    <pivotHierarchy includeNewItemsInFilter="1"/>
    <pivotHierarchy includeNewItemsInFilter="1"/>
    <pivotHierarchy multipleItemSelectionAllowed="1">
      <members count="1">
        <member name="[Drug Clasification].[RX Status].&amp;[7]"/>
      </members>
    </pivotHierarchy>
    <pivotHierarchy includeNewItemsInFilter="1"/>
    <pivotHierarchy multipleItemSelectionAllowed="1">
      <members count="1">
        <member name="[Molecule].[Molecule-Salt].[Molecule].&amp;[IRINOTECAN]"/>
      </members>
    </pivotHierarchy>
    <pivotHierarchy includeNewItemsInFilter="1"/>
    <pivotHierarchy includeNewItemsInFilter="1">
      <members count="558" level="1">
        <member name="[Package].[Pack Volume].&amp;[0]"/>
        <member name="[Package].[Pack Volume].&amp;[1]"/>
        <member name="[Package].[Pack Volume].&amp;[3]"/>
        <member name="[Package].[Pack Volume].&amp;[4]"/>
        <member name="[Package].[Pack Volume].&amp;[6]"/>
        <member name="[Package].[Pack Volume].&amp;[7]"/>
        <member name="[Package].[Pack Volume].&amp;[8]"/>
        <member name="[Package].[Pack Volume].&amp;[9]"/>
        <member name="[Package].[Pack Volume].&amp;[10]"/>
        <member name="[Package].[Pack Volume].&amp;[11]"/>
        <member name="[Package].[Pack Volume].&amp;[12]"/>
        <member name="[Package].[Pack Volume].&amp;[13]"/>
        <member name="[Package].[Pack Volume].&amp;[14]"/>
        <member name="[Package].[Pack Volume].&amp;[16]"/>
        <member name="[Package].[Pack Volume].&amp;[17]"/>
        <member name="[Package].[Pack Volume].&amp;[18]"/>
        <member name="[Package].[Pack Volume].&amp;[19]"/>
        <member name="[Package].[Pack Volume].&amp;[20]"/>
        <member name="[Package].[Pack Volume].&amp;[21]"/>
        <member name="[Package].[Pack Volume].&amp;[22]"/>
        <member name="[Package].[Pack Volume].&amp;[23]"/>
        <member name="[Package].[Pack Volume].&amp;[24]"/>
        <member name="[Package].[Pack Volume].&amp;[25]"/>
        <member name="[Package].[Pack Volume].&amp;[26]"/>
        <member name="[Package].[Pack Volume].&amp;[27]"/>
        <member name="[Package].[Pack Volume].&amp;[28]"/>
        <member name="[Package].[Pack Volume].&amp;[29]"/>
        <member name="[Package].[Pack Volume].&amp;[30]"/>
        <member name="[Package].[Pack Volume].&amp;[31]"/>
        <member name="[Package].[Pack Volume].&amp;[32]"/>
        <member name="[Package].[Pack Volume].&amp;[33]"/>
        <member name="[Package].[Pack Volume].&amp;[34]"/>
        <member name="[Package].[Pack Volume].&amp;[35]"/>
        <member name="[Package].[Pack Volume].&amp;[36]"/>
        <member name="[Package].[Pack Volume].&amp;[37]"/>
        <member name="[Package].[Pack Volume].&amp;[38]"/>
        <member name=""/>
        <member name="[Package].[Pack Volume].&amp;[40]"/>
        <member name="[Package].[Pack Volume].&amp;[42]"/>
        <member name="[Package].[Pack Volume].&amp;[43]"/>
        <member name="[Package].[Pack Volume].&amp;[44]"/>
        <member name="[Package].[Pack Volume].&amp;[45]"/>
        <member name="[Package].[Pack Volume].&amp;[46]"/>
        <member name="[Package].[Pack Volume].&amp;[47]"/>
        <member name="[Package].[Pack Volume].&amp;[48]"/>
        <member name="[Package].[Pack Volume].&amp;[49]"/>
        <member name="[Package].[Pack Volume].&amp;[50]"/>
        <member name="[Package].[Pack Volume].&amp;[51]"/>
        <member name="[Package].[Pack Volume].&amp;[52]"/>
        <member name="[Package].[Pack Volume].&amp;[53]"/>
        <member name="[Package].[Pack Volume].&amp;[54]"/>
        <member name="[Package].[Pack Volume].&amp;[55]"/>
        <member name="[Package].[Pack Volume].&amp;[56]"/>
        <member name="[Package].[Pack Volume].&amp;[57]"/>
        <member name="[Package].[Pack Volume].&amp;[58]"/>
        <member name="[Package].[Pack Volume].&amp;[59]"/>
        <member name="[Package].[Pack Volume].&amp;[60]"/>
        <member name="[Package].[Pack Volume].&amp;[62]"/>
        <member name="[Package].[Pack Volume].&amp;[63]"/>
        <member name="[Package].[Pack Volume].&amp;[64]"/>
        <member name="[Package].[Pack Volume].&amp;[65]"/>
        <member name="[Package].[Pack Volume].&amp;[66]"/>
        <member name="[Package].[Pack Volume].&amp;[67]"/>
        <member name="[Package].[Pack Volume].&amp;[68]"/>
        <member name="[Package].[Pack Volume].&amp;[69]"/>
        <member name="[Package].[Pack Volume].&amp;[70]"/>
        <member name="[Package].[Pack Volume].&amp;[71]"/>
        <member name="[Package].[Pack Volume].&amp;[72]"/>
        <member name="[Package].[Pack Volume].&amp;[73]"/>
        <member name="[Package].[Pack Volume].&amp;[74]"/>
        <member name="[Package].[Pack Volume].&amp;[75]"/>
        <member name="[Package].[Pack Volume].&amp;[76]"/>
        <member name="[Package].[Pack Volume].&amp;[78]"/>
        <member name="[Package].[Pack Volume].&amp;[79]"/>
        <member name="[Package].[Pack Volume].&amp;[80]"/>
        <member name="[Package].[Pack Volume].&amp;[81]"/>
        <member name="[Package].[Pack Volume].&amp;[82]"/>
        <member name="[Package].[Pack Volume].&amp;[84]"/>
        <member name="[Package].[Pack Volume].&amp;[85]"/>
        <member name="[Package].[Pack Volume].&amp;[86]"/>
        <member name="[Package].[Pack Volume].&amp;[88]"/>
        <member name="[Package].[Pack Volume].&amp;[89]"/>
        <member name="[Package].[Pack Volume].&amp;[90]"/>
        <member name="[Package].[Pack Volume].&amp;[91]"/>
        <member name="[Package].[Pack Volume].&amp;[92]"/>
        <member name="[Package].[Pack Volume].&amp;[95]"/>
        <member name="[Package].[Pack Volume].&amp;[96]"/>
        <member name="[Package].[Pack Volume].&amp;[97]"/>
        <member name="[Package].[Pack Volume].&amp;[98]"/>
        <member name="[Package].[Pack Volume].&amp;[99]"/>
        <member name="[Package].[Pack Volume].&amp;[100]"/>
        <member name="[Package].[Pack Volume].&amp;[101]"/>
        <member name="[Package].[Pack Volume].&amp;[102]"/>
        <member name="[Package].[Pack Volume].&amp;[103]"/>
        <member name="[Package].[Pack Volume].&amp;[104]"/>
        <member name="[Package].[Pack Volume].&amp;[105]"/>
        <member name="[Package].[Pack Volume].&amp;[106]"/>
        <member name="[Package].[Pack Volume].&amp;[107]"/>
        <member name="[Package].[Pack Volume].&amp;[108]"/>
        <member name="[Package].[Pack Volume].&amp;[109]"/>
        <member name="[Package].[Pack Volume].&amp;[110]"/>
        <member name="[Package].[Pack Volume].&amp;[111]"/>
        <member name="[Package].[Pack Volume].&amp;[112]"/>
        <member name="[Package].[Pack Volume].&amp;[113]"/>
        <member name="[Package].[Pack Volume].&amp;[114]"/>
        <member name="[Package].[Pack Volume].&amp;[115]"/>
        <member name="[Package].[Pack Volume].&amp;[117]"/>
        <member name="[Package].[Pack Volume].&amp;[118]"/>
        <member name="[Package].[Pack Volume].&amp;[119]"/>
        <member name="[Package].[Pack Volume].&amp;[120]"/>
        <member name="[Package].[Pack Volume].&amp;[121]"/>
        <member name="[Package].[Pack Volume].&amp;[122]"/>
        <member name="[Package].[Pack Volume].&amp;[123]"/>
        <member name="[Package].[Pack Volume].&amp;[124]"/>
        <member name="[Package].[Pack Volume].&amp;[125]"/>
        <member name="[Package].[Pack Volume].&amp;[126]"/>
        <member name="[Package].[Pack Volume].&amp;[127]"/>
        <member name="[Package].[Pack Volume].&amp;[128]"/>
        <member name="[Package].[Pack Volume].&amp;[129]"/>
        <member name="[Package].[Pack Volume].&amp;[130]"/>
        <member name="[Package].[Pack Volume].&amp;[132]"/>
        <member name="[Package].[Pack Volume].&amp;[133]"/>
        <member name="[Package].[Pack Volume].&amp;[135]"/>
        <member name="[Package].[Pack Volume].&amp;[138]"/>
        <member name="[Package].[Pack Volume].&amp;[140]"/>
        <member name="[Package].[Pack Volume].&amp;[141]"/>
        <member name="[Package].[Pack Volume].&amp;[142]"/>
        <member name="[Package].[Pack Volume].&amp;[144]"/>
        <member name="[Package].[Pack Volume].&amp;[147]"/>
        <member name="[Package].[Pack Volume].&amp;[148]"/>
        <member name="[Package].[Pack Volume].&amp;[150]"/>
        <member name="[Package].[Pack Volume].&amp;[155]"/>
        <member name="[Package].[Pack Volume].&amp;[156]"/>
        <member name="[Package].[Pack Volume].&amp;[157]"/>
        <member name=""/>
        <member name="[Package].[Pack Volume].&amp;[159]"/>
        <member name="[Package].[Pack Volume].&amp;[160]"/>
        <member name=""/>
        <member name="[Package].[Pack Volume].&amp;[162]"/>
        <member name="[Package].[Pack Volume].&amp;[163]"/>
        <member name="[Package].[Pack Volume].&amp;[165]"/>
        <member name="[Package].[Pack Volume].&amp;[168]"/>
        <member name="[Package].[Pack Volume].&amp;[170]"/>
        <member name="[Package].[Pack Volume].&amp;[174]"/>
        <member name="[Package].[Pack Volume].&amp;[175]"/>
        <member name="[Package].[Pack Volume].&amp;[177]"/>
        <member name="[Package].[Pack Volume].&amp;[178]"/>
        <member name="[Package].[Pack Volume].&amp;[180]"/>
        <member name="[Package].[Pack Volume].&amp;[182]"/>
        <member name="[Package].[Pack Volume].&amp;[184]"/>
        <member name="[Package].[Pack Volume].&amp;[187]"/>
        <member name="[Package].[Pack Volume].&amp;[188]"/>
        <member name="[Package].[Pack Volume].&amp;[190]"/>
        <member name="[Package].[Pack Volume].&amp;[192]"/>
        <member name="[Package].[Pack Volume].&amp;[195]"/>
        <member name="[Package].[Pack Volume].&amp;[198]"/>
        <member name="[Package].[Pack Volume].&amp;[199]"/>
        <member name="[Package].[Pack Volume].&amp;[200]"/>
        <member name="[Package].[Pack Volume].&amp;[201]"/>
        <member name=""/>
        <member name=""/>
        <member name="[Package].[Pack Volume].&amp;[207]"/>
        <member name="[Package].[Pack Volume].&amp;[210]"/>
        <member name="[Package].[Pack Volume].&amp;[212]"/>
        <member name="[Package].[Pack Volume].&amp;[213]"/>
        <member name="[Package].[Pack Volume].&amp;[215]"/>
        <member name="[Package].[Pack Volume].&amp;[216]"/>
        <member name="[Package].[Pack Volume].&amp;[219]"/>
        <member name="[Package].[Pack Volume].&amp;[220]"/>
        <member name="[Package].[Pack Volume].&amp;[221]"/>
        <member name="[Package].[Pack Volume].&amp;[222]"/>
        <member name="[Package].[Pack Volume].&amp;[224]"/>
        <member name="[Package].[Pack Volume].&amp;[225]"/>
        <member name="[Package].[Pack Volume].&amp;[226]"/>
        <member name="[Package].[Pack Volume].&amp;[227]"/>
        <member name="[Package].[Pack Volume].&amp;[228]"/>
        <member name="[Package].[Pack Volume].&amp;[230]"/>
        <member name="[Package].[Pack Volume].&amp;[231]"/>
        <member name="[Package].[Pack Volume].&amp;[234]"/>
        <member name="[Package].[Pack Volume].&amp;[235]"/>
        <member name="[Package].[Pack Volume].&amp;[236]"/>
        <member name="[Package].[Pack Volume].&amp;[237]"/>
        <member name="[Package].[Pack Volume].&amp;[238]"/>
        <member name="[Package].[Pack Volume].&amp;[239]"/>
        <member name="[Package].[Pack Volume].&amp;[240]"/>
        <member name="[Package].[Pack Volume].&amp;[241]"/>
        <member name="[Package].[Pack Volume].&amp;[245]"/>
        <member name="[Package].[Pack Volume].&amp;[246]"/>
        <member name="[Package].[Pack Volume].&amp;[249]"/>
        <member name="[Package].[Pack Volume].&amp;[250]"/>
        <member name="[Package].[Pack Volume].&amp;[251]"/>
        <member name=""/>
        <member name="[Package].[Pack Volume].&amp;[255]"/>
        <member name="[Package].[Pack Volume].&amp;[260]"/>
        <member name="[Package].[Pack Volume].&amp;[262]"/>
        <member name="[Package].[Pack Volume].&amp;[264]"/>
        <member name="[Package].[Pack Volume].&amp;[265]"/>
        <member name="[Package].[Pack Volume].&amp;[266]"/>
        <member name=""/>
        <member name="[Package].[Pack Volume].&amp;[268]"/>
        <member name="[Package].[Pack Volume].&amp;[270]"/>
        <member name="[Package].[Pack Volume].&amp;[273]"/>
        <member name="[Package].[Pack Volume].&amp;[275]"/>
        <member name="[Package].[Pack Volume].&amp;[280]"/>
        <member name="[Package].[Pack Volume].&amp;[283]"/>
        <member name="[Package].[Pack Volume].&amp;[284]"/>
        <member name="[Package].[Pack Volume].&amp;[285]"/>
        <member name="[Package].[Pack Volume].&amp;[288]"/>
        <member name=""/>
        <member name="[Package].[Pack Volume].&amp;[295]"/>
        <member name="[Package].[Pack Volume].&amp;[296]"/>
        <member name="[Package].[Pack Volume].&amp;[297]"/>
        <member name="[Package].[Pack Volume].&amp;[300]"/>
        <member name="[Package].[Pack Volume].&amp;[301]"/>
        <member name="[Package].[Pack Volume].&amp;[304]"/>
        <member name=""/>
        <member name="[Package].[Pack Volume].&amp;[310]"/>
        <member name="[Package].[Pack Volume].&amp;[312]"/>
        <member name="[Package].[Pack Volume].&amp;[313]"/>
        <member name="[Package].[Pack Volume].&amp;[315]"/>
        <member name=""/>
        <member name="[Package].[Pack Volume].&amp;[320]"/>
        <member name="[Package].[Pack Volume].&amp;[325]"/>
        <member name="[Package].[Pack Volume].&amp;[330]"/>
        <member name="[Package].[Pack Volume].&amp;[336]"/>
        <member name="[Package].[Pack Volume].&amp;[339]"/>
        <member name="[Package].[Pack Volume].&amp;[340]"/>
        <member name="[Package].[Pack Volume].&amp;[350]"/>
        <member name="[Package].[Pack Volume].&amp;[352]"/>
        <member name="[Package].[Pack Volume].&amp;[354]"/>
        <member name="[Package].[Pack Volume].&amp;[355]"/>
        <member name="[Package].[Pack Volume].&amp;[357]"/>
        <member name="[Package].[Pack Volume].&amp;[360]"/>
        <member name="[Package].[Pack Volume].&amp;[363]"/>
        <member name="[Package].[Pack Volume].&amp;[365]"/>
        <member name="[Package].[Pack Volume].&amp;[366]"/>
        <member name="[Package].[Pack Volume].&amp;[368]"/>
        <member name=""/>
        <member name="[Package].[Pack Volume].&amp;[371]"/>
        <member name="[Package].[Pack Volume].&amp;[375]"/>
        <member name="[Package].[Pack Volume].&amp;[378]"/>
        <member name="[Package].[Pack Volume].&amp;[384]"/>
        <member name="[Package].[Pack Volume].&amp;[385]"/>
        <member name="[Package].[Pack Volume].&amp;[390]"/>
        <member name="[Package].[Pack Volume].&amp;[392]"/>
        <member name="[Package].[Pack Volume].&amp;[396]"/>
        <member name="[Package].[Pack Volume].&amp;[397]"/>
        <member name="[Package].[Pack Volume].&amp;[399]"/>
        <member name="[Package].[Pack Volume].&amp;[400]"/>
        <member name="[Package].[Pack Volume].&amp;[405]"/>
        <member name="[Package].[Pack Volume].&amp;[406]"/>
        <member name="[Package].[Pack Volume].&amp;[410]"/>
        <member name="[Package].[Pack Volume].&amp;[414]"/>
        <member name="[Package].[Pack Volume].&amp;[420]"/>
        <member name="[Package].[Pack Volume].&amp;[425]"/>
        <member name="[Package].[Pack Volume].&amp;[430]"/>
        <member name="[Package].[Pack Volume].&amp;[432]"/>
        <member name=""/>
        <member name="[Package].[Pack Volume].&amp;[448]"/>
        <member name="[Package].[Pack Volume].&amp;[450]"/>
        <member name="[Package].[Pack Volume].&amp;[452]"/>
        <member name="[Package].[Pack Volume].&amp;[453]"/>
        <member name="[Package].[Pack Volume].&amp;[454]"/>
        <member name="[Package].[Pack Volume].&amp;[455]"/>
        <member name="[Package].[Pack Volume].&amp;[460]"/>
        <member name="[Package].[Pack Volume].&amp;[465]"/>
        <member name="[Package].[Pack Volume].&amp;[468]"/>
        <member name="[Package].[Pack Volume].&amp;[470]"/>
        <member name="[Package].[Pack Volume].&amp;[472]"/>
        <member name="[Package].[Pack Volume].&amp;[473]"/>
        <member name="[Package].[Pack Volume].&amp;[474]"/>
        <member name="[Package].[Pack Volume].&amp;[475]"/>
        <member name="[Package].[Pack Volume].&amp;[476]"/>
        <member name="[Package].[Pack Volume].&amp;[477]"/>
        <member name="[Package].[Pack Volume].&amp;[480]"/>
        <member name="[Package].[Pack Volume].&amp;[500]"/>
        <member name="[Package].[Pack Volume].&amp;[504]"/>
        <member name="[Package].[Pack Volume].&amp;[507]"/>
        <member name="[Package].[Pack Volume].&amp;[510]"/>
        <member name="[Package].[Pack Volume].&amp;[515]"/>
        <member name="[Package].[Pack Volume].&amp;[520]"/>
        <member name="[Package].[Pack Volume].&amp;[527]"/>
        <member name="[Package].[Pack Volume].&amp;[529]"/>
        <member name="[Package].[Pack Volume].&amp;[532]"/>
        <member name="[Package].[Pack Volume].&amp;[537]"/>
        <member name="[Package].[Pack Volume].&amp;[538]"/>
        <member name="[Package].[Pack Volume].&amp;[539]"/>
        <member name="[Package].[Pack Volume].&amp;[540]"/>
        <member name="[Package].[Pack Volume].&amp;[544]"/>
        <member name="[Package].[Pack Volume].&amp;[550]"/>
        <member name="[Package].[Pack Volume].&amp;[554]"/>
        <member name="[Package].[Pack Volume].&amp;[561]"/>
        <member name="[Package].[Pack Volume].&amp;[562]"/>
        <member name="[Package].[Pack Volume].&amp;[564]"/>
        <member name="[Package].[Pack Volume].&amp;[567]"/>
        <member name="[Package].[Pack Volume].&amp;[568]"/>
        <member name="[Package].[Pack Volume].&amp;[570]"/>
        <member name="[Package].[Pack Volume].&amp;[575]"/>
        <member name="[Package].[Pack Volume].&amp;[576]"/>
        <member name="[Package].[Pack Volume].&amp;[592]"/>
        <member name="[Package].[Pack Volume].&amp;[595]"/>
        <member name="[Package].[Pack Volume].&amp;[600]"/>
        <member name=""/>
        <member name="[Package].[Pack Volume].&amp;[609]"/>
        <member name="[Package].[Pack Volume].&amp;[610]"/>
        <member name=""/>
        <member name="[Package].[Pack Volume].&amp;[623]"/>
        <member name="[Package].[Pack Volume].&amp;[624]"/>
        <member name="[Package].[Pack Volume].&amp;[625]"/>
        <member name="[Package].[Pack Volume].&amp;[629]"/>
        <member name="[Package].[Pack Volume].&amp;[630]"/>
        <member name="[Package].[Pack Volume].&amp;[638]"/>
        <member name="[Package].[Pack Volume].&amp;[640]"/>
        <member name="[Package].[Pack Volume].&amp;[644]"/>
        <member name="[Package].[Pack Volume].&amp;[650]"/>
        <member name="[Package].[Pack Volume].&amp;[657]"/>
        <member name="[Package].[Pack Volume].&amp;[658]"/>
        <member name="[Package].[Pack Volume].&amp;[660]"/>
        <member name="[Package].[Pack Volume].&amp;[661]"/>
        <member name="[Package].[Pack Volume].&amp;[672]"/>
        <member name="[Package].[Pack Volume].&amp;[678]"/>
        <member name="[Package].[Pack Volume].&amp;[680]"/>
        <member name="[Package].[Pack Volume].&amp;[681]"/>
        <member name="[Package].[Pack Volume].&amp;[684]"/>
        <member name="[Package].[Pack Volume].&amp;[696]"/>
        <member name="[Package].[Pack Volume].&amp;[700]"/>
        <member name="[Package].[Pack Volume].&amp;[708]"/>
        <member name="[Package].[Pack Volume].&amp;[710]"/>
        <member name="[Package].[Pack Volume].&amp;[711]"/>
        <member name="[Package].[Pack Volume].&amp;[720]"/>
        <member name="[Package].[Pack Volume].&amp;[723]"/>
        <member name="[Package].[Pack Volume].&amp;[727]"/>
        <member name="[Package].[Pack Volume].&amp;[728]"/>
        <member name="[Package].[Pack Volume].&amp;[729]"/>
        <member name="[Package].[Pack Volume].&amp;[730]"/>
        <member name="[Package].[Pack Volume].&amp;[750]"/>
        <member name="[Package].[Pack Volume].&amp;[765]"/>
        <member name="[Package].[Pack Volume].&amp;[768]"/>
        <member name="[Package].[Pack Volume].&amp;[769]"/>
        <member name="[Package].[Pack Volume].&amp;[770]"/>
        <member name="[Package].[Pack Volume].&amp;[771]"/>
        <member name="[Package].[Pack Volume].&amp;[780]"/>
        <member name="[Package].[Pack Volume].&amp;[794]"/>
        <member name="[Package].[Pack Volume].&amp;[798]"/>
        <member name=""/>
        <member name="[Package].[Pack Volume].&amp;[800]"/>
        <member name=""/>
        <member name="[Package].[Pack Volume].&amp;[810]"/>
        <member name="[Package].[Pack Volume].&amp;[812]"/>
        <member name="[Package].[Pack Volume].&amp;[820]"/>
        <member name="[Package].[Pack Volume].&amp;[840]"/>
        <member name="[Package].[Pack Volume].&amp;[846]"/>
        <member name="[Package].[Pack Volume].&amp;[850]"/>
        <member name="[Package].[Pack Volume].&amp;[852]"/>
        <member name=""/>
        <member name="[Package].[Pack Volume].&amp;[870]"/>
        <member name="[Package].[Pack Volume].&amp;[887]"/>
        <member name="[Package].[Pack Volume].&amp;[896]"/>
        <member name="[Package].[Pack Volume].&amp;[900]"/>
        <member name="[Package].[Pack Volume].&amp;[908]"/>
        <member name="[Package].[Pack Volume].&amp;[942]"/>
        <member name="[Package].[Pack Volume].&amp;[946]"/>
        <member name="[Package].[Pack Volume].&amp;[948]"/>
        <member name="[Package].[Pack Volume].&amp;[960]"/>
        <member name="[Package].[Pack Volume].&amp;[992]"/>
        <member name="[Package].[Pack Volume].&amp;[1000]"/>
        <member name="[Package].[Pack Volume].&amp;[1001]"/>
        <member name="[Package].[Pack Volume].&amp;[1008]"/>
        <member name="[Package].[Pack Volume].&amp;[1014]"/>
        <member name="[Package].[Pack Volume].&amp;[1015]"/>
        <member name="[Package].[Pack Volume].&amp;[1042]"/>
        <member name="[Package].[Pack Volume].&amp;[1056]"/>
        <member name="[Package].[Pack Volume].&amp;[1062]"/>
        <member name="[Package].[Pack Volume].&amp;[1080]"/>
        <member name="[Package].[Pack Volume].&amp;[1150]"/>
        <member name="[Package].[Pack Volume].&amp;[1152]"/>
        <member name="[Package].[Pack Volume].&amp;[1184]"/>
        <member name="[Package].[Pack Volume].&amp;[1200]"/>
        <member name="[Package].[Pack Volume].&amp;[1242]"/>
        <member name="[Package].[Pack Volume].&amp;[1250]"/>
        <member name="[Package].[Pack Volume].&amp;[1300]"/>
        <member name="[Package].[Pack Volume].&amp;[1320]"/>
        <member name="[Package].[Pack Volume].&amp;[1326]"/>
        <member name="[Package].[Pack Volume].&amp;[1344]"/>
        <member name="[Package].[Pack Volume].&amp;[1350]"/>
        <member name="[Package].[Pack Volume].&amp;[1360]"/>
        <member name="[Package].[Pack Volume].&amp;[1362]"/>
        <member name="[Package].[Pack Volume].&amp;[1366]"/>
        <member name="[Package].[Pack Volume].&amp;[1368]"/>
        <member name="[Package].[Pack Volume].&amp;[1400]"/>
        <member name="[Package].[Pack Volume].&amp;[1416]"/>
        <member name="[Package].[Pack Volume].&amp;[1420]"/>
        <member name="[Package].[Pack Volume].&amp;[1422]"/>
        <member name="[Package].[Pack Volume].&amp;[1440]"/>
        <member name="[Package].[Pack Volume].&amp;[1445]"/>
        <member name="[Package].[Pack Volume].&amp;[1500]"/>
        <member name="[Package].[Pack Volume].&amp;[1530]"/>
        <member name="[Package].[Pack Volume].&amp;[1600]"/>
        <member name="[Package].[Pack Volume].&amp;[1656]"/>
        <member name="[Package].[Pack Volume].&amp;[1680]"/>
        <member name="[Package].[Pack Volume].&amp;[1704]"/>
        <member name="[Package].[Pack Volume].&amp;[1710]"/>
        <member name="[Package].[Pack Volume].&amp;[1792]"/>
        <member name="[Package].[Pack Volume].&amp;[1800]"/>
        <member name="[Package].[Pack Volume].&amp;[1810]"/>
        <member name="[Package].[Pack Volume].&amp;[1816]"/>
        <member name="[Package].[Pack Volume].&amp;[1850]"/>
        <member name="[Package].[Pack Volume].&amp;[1874]"/>
        <member name="[Package].[Pack Volume].&amp;[1890]"/>
        <member name="[Package].[Pack Volume].&amp;[1892]"/>
        <member name="[Package].[Pack Volume].&amp;[1900]"/>
        <member name="[Package].[Pack Volume].&amp;[1920]"/>
        <member name="[Package].[Pack Volume].&amp;[1950]"/>
        <member name="[Package].[Pack Volume].&amp;[2000]"/>
        <member name="[Package].[Pack Volume].&amp;[2030]"/>
        <member name="[Package].[Pack Volume].&amp;[2040]"/>
        <member name="[Package].[Pack Volume].&amp;[2100]"/>
        <member name="[Package].[Pack Volume].&amp;[2112]"/>
        <member name="[Package].[Pack Volume].&amp;[2124]"/>
        <member name="[Package].[Pack Volume].&amp;[2142]"/>
        <member name="[Package].[Pack Volume].&amp;[2160]"/>
        <member name="[Package].[Pack Volume].&amp;[2190]"/>
        <member name="[Package].[Pack Volume].&amp;[2196]"/>
        <member name="[Package].[Pack Volume].&amp;[2200]"/>
        <member name=""/>
        <member name="[Package].[Pack Volume].&amp;[2250]"/>
        <member name="[Package].[Pack Volume].&amp;[2270]"/>
        <member name="[Package].[Pack Volume].&amp;[2304]"/>
        <member name="[Package].[Pack Volume].&amp;[2322]"/>
        <member name="[Package].[Pack Volume].&amp;[2340]"/>
        <member name="[Package].[Pack Volume].&amp;[2380]"/>
        <member name="[Package].[Pack Volume].&amp;[2382]"/>
        <member name="[Package].[Pack Volume].&amp;[2400]"/>
        <member name="[Package].[Pack Volume].&amp;[2436]"/>
        <member name="[Package].[Pack Volume].&amp;[2480]"/>
        <member name="[Package].[Pack Volume].&amp;[2500]"/>
        <member name="[Package].[Pack Volume].&amp;[2516]"/>
        <member name=""/>
        <member name="[Package].[Pack Volume].&amp;[2592]"/>
        <member name="[Package].[Pack Volume].&amp;[2628]"/>
        <member name="[Package].[Pack Volume].&amp;[2652]"/>
        <member name="[Package].[Pack Volume].&amp;[2700]"/>
        <member name="[Package].[Pack Volume].&amp;[2712]"/>
        <member name="[Package].[Pack Volume].&amp;[2720]"/>
        <member name="[Package].[Pack Volume].&amp;[2724]"/>
        <member name="[Package].[Pack Volume].&amp;[2736]"/>
        <member name="[Package].[Pack Volume].&amp;[2760]"/>
        <member name="[Package].[Pack Volume].&amp;[2832]"/>
        <member name="[Package].[Pack Volume].&amp;[2840]"/>
        <member name="[Package].[Pack Volume].&amp;[2844]"/>
        <member name="[Package].[Pack Volume].&amp;[2880]"/>
        <member name="[Package].[Pack Volume].&amp;[2960]"/>
        <member name="[Package].[Pack Volume].&amp;[3000]"/>
        <member name="[Package].[Pack Volume].&amp;[3024]"/>
        <member name="[Package].[Pack Volume].&amp;[3060]"/>
        <member name="[Package].[Pack Volume].&amp;[3200]"/>
        <member name="[Package].[Pack Volume].&amp;[3240]"/>
        <member name="[Package].[Pack Volume].&amp;[3300]"/>
        <member name="[Package].[Pack Volume].&amp;[3360]"/>
        <member name="[Package].[Pack Volume].&amp;[3500]"/>
        <member name="[Package].[Pack Volume].&amp;[3510]"/>
        <member name="[Package].[Pack Volume].&amp;[3548]"/>
        <member name="[Package].[Pack Volume].&amp;[3552]"/>
        <member name="[Package].[Pack Volume].&amp;[3555]"/>
        <member name="[Package].[Pack Volume].&amp;[3600]"/>
        <member name="[Package].[Pack Volume].&amp;[3738]"/>
        <member name="[Package].[Pack Volume].&amp;[3780]"/>
        <member name="[Package].[Pack Volume].&amp;[3784]"/>
        <member name="[Package].[Pack Volume].&amp;[3792]"/>
        <member name="[Package].[Pack Volume].&amp;[3800]"/>
        <member name="[Package].[Pack Volume].&amp;[3840]"/>
        <member name="[Package].[Pack Volume].&amp;[3900]"/>
        <member name="[Package].[Pack Volume].&amp;[3904]"/>
        <member name="[Package].[Pack Volume].&amp;[3918]"/>
        <member name="[Package].[Pack Volume].&amp;[3948]"/>
        <member name="[Package].[Pack Volume].&amp;[3960]"/>
        <member name="[Package].[Pack Volume].&amp;[3978]"/>
        <member name="[Package].[Pack Volume].&amp;[4000]"/>
        <member name="[Package].[Pack Volume].&amp;[4068]"/>
        <member name="[Package].[Pack Volume].&amp;[4080]"/>
        <member name="[Package].[Pack Volume].&amp;[4176]"/>
        <member name="[Package].[Pack Volume].&amp;[4224]"/>
        <member name="[Package].[Pack Volume].&amp;[4248]"/>
        <member name="[Package].[Pack Volume].&amp;[4260]"/>
        <member name="[Package].[Pack Volume].&amp;[4272]"/>
        <member name="[Package].[Pack Volume].&amp;[4320]"/>
        <member name="[Package].[Pack Volume].&amp;[4374]"/>
        <member name="[Package].[Pack Volume].&amp;[4410]"/>
        <member name="[Package].[Pack Volume].&amp;[4500]"/>
        <member name="[Package].[Pack Volume].&amp;[4590]"/>
        <member name="[Package].[Pack Volume].&amp;[4608]"/>
        <member name="[Package].[Pack Volume].&amp;[4680]"/>
        <member name="[Package].[Pack Volume].&amp;[4800]"/>
        <member name="[Package].[Pack Volume].&amp;[4824]"/>
        <member name="[Package].[Pack Volume].&amp;[4968]"/>
        <member name="[Package].[Pack Volume].&amp;[5000]"/>
        <member name="[Package].[Pack Volume].&amp;[5220]"/>
        <member name="[Package].[Pack Volume].&amp;[5322]"/>
        <member name="[Package].[Pack Volume].&amp;[5400]"/>
        <member name="[Package].[Pack Volume].&amp;[5448]"/>
        <member name=""/>
        <member name="[Package].[Pack Volume].&amp;[5500]"/>
        <member name="[Package].[Pack Volume].&amp;[5520]"/>
        <member name="[Package].[Pack Volume].&amp;[5616]"/>
        <member name="[Package].[Pack Volume].&amp;[5640]"/>
        <member name="[Package].[Pack Volume].&amp;[5664]"/>
        <member name="[Package].[Pack Volume].&amp;[5676]"/>
        <member name="[Package].[Pack Volume].&amp;[5688]"/>
        <member name="[Package].[Pack Volume].&amp;[5760]"/>
        <member name="[Package].[Pack Volume].&amp;[5782]"/>
        <member name="[Package].[Pack Volume].&amp;[5856]"/>
        <member name="[Package].[Pack Volume].&amp;[6000]"/>
        <member name="[Package].[Pack Volume].&amp;[6300]"/>
        <member name="[Package].[Pack Volume].&amp;[6336]"/>
        <member name="[Package].[Pack Volume].&amp;[6399]"/>
        <member name="[Package].[Pack Volume].&amp;[6400]"/>
        <member name="[Package].[Pack Volume].&amp;[6480]"/>
        <member name="[Package].[Pack Volume].&amp;[6816]"/>
        <member name="[Package].[Pack Volume].&amp;[7000]"/>
        <member name="[Package].[Pack Volume].&amp;[7200]"/>
        <member name="[Package].[Pack Volume].&amp;[7500]"/>
        <member name="[Package].[Pack Volume].&amp;[7560]"/>
        <member name="[Package].[Pack Volume].&amp;[7584]"/>
        <member name="[Package].[Pack Volume].&amp;[7600]"/>
        <member name="[Package].[Pack Volume].&amp;[7680]"/>
        <member name="[Package].[Pack Volume].&amp;[8000]"/>
        <member name="[Package].[Pack Volume].&amp;[8064]"/>
        <member name="[Package].[Pack Volume].&amp;[8112]"/>
        <member name="[Package].[Pack Volume].&amp;[8160]"/>
        <member name="[Package].[Pack Volume].&amp;[8400]"/>
        <member name="[Package].[Pack Volume].&amp;[8496]"/>
        <member name="[Package].[Pack Volume].&amp;[8500]"/>
        <member name="[Package].[Pack Volume].&amp;[8520]"/>
        <member name="[Package].[Pack Volume].&amp;[8640]"/>
        <member name="[Package].[Pack Volume].&amp;[9000]"/>
        <member name="[Package].[Pack Volume].&amp;[9456]"/>
        <member name="[Package].[Pack Volume].&amp;[9600]"/>
        <member name="[Package].[Pack Volume].&amp;[10000]"/>
        <member name="[Package].[Pack Volume].&amp;[10752]"/>
        <member name="[Package].[Pack Volume].&amp;[10800]"/>
        <member name=""/>
        <member name="[Package].[Pack Volume].&amp;[10896]"/>
        <member name="[Package].[Pack Volume].&amp;[11328]"/>
        <member name="[Package].[Pack Volume].&amp;[11352]"/>
        <member name="[Package].[Pack Volume].&amp;[11520]"/>
        <member name="[Package].[Pack Volume].&amp;[12000]"/>
        <member name="[Package].[Pack Volume].&amp;[12060]"/>
        <member name="[Package].[Pack Volume].&amp;[12240]"/>
        <member name="[Package].[Pack Volume].&amp;[12500]"/>
        <member name="[Package].[Pack Volume].&amp;[14000]"/>
        <member name=""/>
        <member name="[Package].[Pack Volume].&amp;[15200]"/>
        <member name="[Package].[Pack Volume].&amp;[15360]"/>
        <member name="[Package].[Pack Volume].&amp;[18000]"/>
        <member name="[Package].[Pack Volume].&amp;[20000]"/>
        <member name="[Package].[Pack Volume].&amp;[22700]"/>
        <member name="[Package].[Pack Volume].&amp;[24000]"/>
        <member name="[Package].[Pack Volume].&amp;[25000]"/>
      </members>
    </pivotHierarchy>
    <pivotHierarchy includeNewItemsInFilter="1"/>
    <pivotHierarchy includeNewItemsInFilter="1"/>
    <pivotHierarchy includeNewItemsInFilter="1"/>
    <pivotHierarchy includeNewItemsInFilter="1"/>
    <pivotHierarchy/>
    <pivotHierarchy includeNewItemsInFilter="1"/>
    <pivotHierarchy includeNewItemsInFilter="1"/>
    <pivotHierarchy includeNewItemsInFilter="1"/>
    <pivotHierarchy includeNewItemsInFilter="1"/>
    <pivotHierarchy multipleItemSelectionAllowed="1" includeNewItemsInFilter="1"/>
    <pivotHierarchy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</pivotHierarchies>
  <pivotTableStyleInfo showRowHeaders="1" showColHeaders="1" showRowStripes="0" showColStripes="0" showLastColumn="1"/>
  <rowHierarchiesUsage count="1">
    <rowHierarchyUsage hierarchyUsage="10"/>
  </rowHierarchiesUsage>
  <colHierarchiesUsage count="2">
    <colHierarchyUsage hierarchyUsage="-2"/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" dataPosition="0" applyNumberFormats="0" applyBorderFormats="0" applyFontFormats="0" applyPatternFormats="0" applyAlignmentFormats="0" applyWidthHeightFormats="1" dataCaption="Data" updatedVersion="4" showMemberPropertyTips="0" useAutoFormatting="1" subtotalHiddenItems="1" itemPrintTitles="1" createdVersion="1" indent="0" compact="0" compactData="0" gridDropZones="1" fieldListSortAscending="1">
  <location ref="A6:S12" firstHeaderRow="1" firstDataRow="3" firstDataCol="1" rowPageCount="4" colPageCount="1"/>
  <pivotFields count="9">
    <pivotField name="Molecule-Salt" axis="axisPage" compact="0" outline="0" subtotalTop="0" showAll="0" includeNewItemsInFilter="1" dataSourceSort="1">
      <items count="1">
        <item t="default"/>
      </items>
    </pivotField>
    <pivotField name="Tot Dollars" dataField="1" compact="0" outline="0" subtotalTop="0" showAll="0" includeNewItemsInFilter="1"/>
    <pivotField name="RX Status" axis="axisPage" compact="0" outline="0" subtotalTop="0" showAll="0" includeNewItemsInFilter="1" dataSourceSort="1" defaultAttributeDrillState="1">
      <items count="1">
        <item t="default"/>
      </items>
    </pivotField>
    <pivotField name="Apotex Dosage Form" axis="axisPage" compact="0" outline="0" subtotalTop="0" showAll="0" includeNewItemsInFilter="1" dataSourceSort="1" defaultAttributeDrillState="1">
      <items count="1">
        <item t="default"/>
      </items>
    </pivotField>
    <pivotField name="Product Hierarchy" axis="axisPage" compact="0" outline="0" subtotalTop="0" showAll="0" includeNewItemsInFilter="1" dataSourceSort="1">
      <items count="1">
        <item t="default"/>
      </items>
    </pivotField>
    <pivotField name="MAT Year" axis="axisCol" compact="0" allDrilled="1" outline="0" subtotalTop="0" showAll="0" includeNewItemsInFilter="1" dataSourceSort="1">
      <items count="6">
        <item n="MAT 1" c="1" x="0"/>
        <item n="MAT 2" c="1" x="1"/>
        <item n="MAT 3" c="1" x="2"/>
        <item n="MAT 4" c="1" x="3"/>
        <item n="MAT 5" c="1" x="4"/>
        <item t="default"/>
      </items>
    </pivotField>
    <pivotField name="Tot Eaches" dataField="1" compact="0" outline="0" subtotalTop="0" showAll="0" includeNewItemsInFilter="1"/>
    <pivotField name="PPG% Eaches" dataField="1" compact="0" outline="0" subtotalTop="0" showAll="0" includeNewItemsInFilter="1"/>
    <pivotField name="Pack Volume" axis="axisRow" compact="0" allDrilled="1" outline="0" subtotalTop="0" showAll="0" includeNewItemsInFilter="1" dataSourceSort="1" defaultAttributeDrillState="1">
      <items count="4">
        <item n="15" x="0"/>
        <item n="2" x="1"/>
        <item n="5" x="2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2">
    <field x="-2"/>
    <field x="5"/>
  </colFields>
  <colItems count="18">
    <i>
      <x/>
      <x/>
    </i>
    <i r="1">
      <x v="1"/>
    </i>
    <i r="1">
      <x v="2"/>
    </i>
    <i r="1">
      <x v="3"/>
    </i>
    <i r="1">
      <x v="4"/>
    </i>
    <i i="1">
      <x v="1"/>
      <x/>
    </i>
    <i r="1" i="1">
      <x v="1"/>
    </i>
    <i r="1" i="1">
      <x v="2"/>
    </i>
    <i r="1" i="1">
      <x v="3"/>
    </i>
    <i r="1" i="1">
      <x v="4"/>
    </i>
    <i i="2">
      <x v="2"/>
      <x/>
    </i>
    <i r="1" i="2">
      <x v="1"/>
    </i>
    <i r="1" i="2">
      <x v="2"/>
    </i>
    <i r="1" i="2">
      <x v="3"/>
    </i>
    <i r="1" i="2">
      <x v="4"/>
    </i>
    <i t="grand">
      <x/>
    </i>
    <i t="grand" i="1">
      <x v="1"/>
    </i>
    <i t="grand" i="2">
      <x v="2"/>
    </i>
  </colItems>
  <pageFields count="4">
    <pageField fld="0" hier="8" name="[Molecule].[Molecule-Salt].[Molecule].&amp;[IRINOTECAN]" cap="IRINOTECAN"/>
    <pageField fld="4" hier="15" name="[Product].[Product Hierarchy].[Products]" cap="Products"/>
    <pageField fld="2" hier="6" name="[Drug Clasification].[RX Status].&amp;[7]" cap="LEGEND"/>
    <pageField fld="3" hier="1" name="[Dosage Form].[Apotex Dosage Form].[Dosage Form]" cap="Dosage Form"/>
  </pageFields>
  <dataFields count="3">
    <dataField name="Tot Dollars" fld="1" baseField="0" baseItem="0"/>
    <dataField name="Tot Eaches" fld="6" baseField="0" baseItem="0"/>
    <dataField name="PPG% Eaches" fld="7" baseField="0" baseItem="0"/>
  </dataFields>
  <formats count="5">
    <format dxfId="24">
      <pivotArea outline="0" fieldPosition="0"/>
    </format>
    <format dxfId="23">
      <pivotArea field="-2" type="button" dataOnly="0" labelOnly="1" outline="0" axis="axisCol" fieldPosition="0"/>
    </format>
    <format dxfId="22">
      <pivotArea type="topRight" dataOnly="0" labelOnly="1" outline="0" fieldPosition="0"/>
    </format>
    <format dxfId="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">
      <pivotArea outline="0" fieldPosition="0">
        <references count="2">
          <reference field="4294967294" count="1" selected="0">
            <x v="0"/>
          </reference>
          <reference field="5" count="0" selected="0"/>
        </references>
      </pivotArea>
    </format>
  </formats>
  <pivotHierarchies count="49">
    <pivotHierarchy includeNewItemsInFilter="1"/>
    <pivotHierarchy multipleItemSelectionAllowed="1">
      <members count="1">
        <member name="[Dosage Form].[Apotex Dosage Form].[Dosage Form]"/>
      </members>
    </pivotHierarchy>
    <pivotHierarchy includeNewItemsInFilter="1"/>
    <pivotHierarchy includeNewItemsInFilter="1"/>
    <pivotHierarchy includeNewItemsInFilter="1"/>
    <pivotHierarchy includeNewItemsInFilter="1"/>
    <pivotHierarchy multipleItemSelectionAllowed="1">
      <members count="1">
        <member name="[Drug Clasification].[RX Status].&amp;[7]"/>
      </members>
    </pivotHierarchy>
    <pivotHierarchy includeNewItemsInFilter="1"/>
    <pivotHierarchy multipleItemSelectionAllowed="1">
      <members count="1">
        <member name="[Molecule].[Molecule-Salt].[Molecule].&amp;[IRINOTECAN]"/>
      </members>
    </pivotHierarchy>
    <pivotHierarchy includeNewItemsInFilter="1"/>
    <pivotHierarchy includeNewItemsInFilter="1">
      <members count="558" level="1">
        <member name="[Package].[Pack Volume].&amp;[0]"/>
        <member name="[Package].[Pack Volume].&amp;[1]"/>
        <member name="[Package].[Pack Volume].&amp;[3]"/>
        <member name="[Package].[Pack Volume].&amp;[4]"/>
        <member name="[Package].[Pack Volume].&amp;[6]"/>
        <member name="[Package].[Pack Volume].&amp;[7]"/>
        <member name="[Package].[Pack Volume].&amp;[8]"/>
        <member name="[Package].[Pack Volume].&amp;[9]"/>
        <member name="[Package].[Pack Volume].&amp;[10]"/>
        <member name="[Package].[Pack Volume].&amp;[11]"/>
        <member name="[Package].[Pack Volume].&amp;[12]"/>
        <member name="[Package].[Pack Volume].&amp;[13]"/>
        <member name="[Package].[Pack Volume].&amp;[14]"/>
        <member name="[Package].[Pack Volume].&amp;[16]"/>
        <member name="[Package].[Pack Volume].&amp;[17]"/>
        <member name="[Package].[Pack Volume].&amp;[18]"/>
        <member name="[Package].[Pack Volume].&amp;[19]"/>
        <member name="[Package].[Pack Volume].&amp;[20]"/>
        <member name="[Package].[Pack Volume].&amp;[21]"/>
        <member name="[Package].[Pack Volume].&amp;[22]"/>
        <member name="[Package].[Pack Volume].&amp;[23]"/>
        <member name="[Package].[Pack Volume].&amp;[24]"/>
        <member name="[Package].[Pack Volume].&amp;[25]"/>
        <member name="[Package].[Pack Volume].&amp;[26]"/>
        <member name="[Package].[Pack Volume].&amp;[27]"/>
        <member name="[Package].[Pack Volume].&amp;[28]"/>
        <member name="[Package].[Pack Volume].&amp;[29]"/>
        <member name="[Package].[Pack Volume].&amp;[30]"/>
        <member name="[Package].[Pack Volume].&amp;[31]"/>
        <member name="[Package].[Pack Volume].&amp;[32]"/>
        <member name="[Package].[Pack Volume].&amp;[33]"/>
        <member name="[Package].[Pack Volume].&amp;[34]"/>
        <member name="[Package].[Pack Volume].&amp;[35]"/>
        <member name="[Package].[Pack Volume].&amp;[36]"/>
        <member name="[Package].[Pack Volume].&amp;[37]"/>
        <member name="[Package].[Pack Volume].&amp;[38]"/>
        <member name=""/>
        <member name="[Package].[Pack Volume].&amp;[40]"/>
        <member name="[Package].[Pack Volume].&amp;[42]"/>
        <member name="[Package].[Pack Volume].&amp;[43]"/>
        <member name="[Package].[Pack Volume].&amp;[44]"/>
        <member name="[Package].[Pack Volume].&amp;[45]"/>
        <member name="[Package].[Pack Volume].&amp;[46]"/>
        <member name="[Package].[Pack Volume].&amp;[47]"/>
        <member name="[Package].[Pack Volume].&amp;[48]"/>
        <member name="[Package].[Pack Volume].&amp;[49]"/>
        <member name="[Package].[Pack Volume].&amp;[50]"/>
        <member name="[Package].[Pack Volume].&amp;[51]"/>
        <member name="[Package].[Pack Volume].&amp;[52]"/>
        <member name="[Package].[Pack Volume].&amp;[53]"/>
        <member name="[Package].[Pack Volume].&amp;[54]"/>
        <member name="[Package].[Pack Volume].&amp;[55]"/>
        <member name="[Package].[Pack Volume].&amp;[56]"/>
        <member name="[Package].[Pack Volume].&amp;[57]"/>
        <member name="[Package].[Pack Volume].&amp;[58]"/>
        <member name="[Package].[Pack Volume].&amp;[59]"/>
        <member name="[Package].[Pack Volume].&amp;[60]"/>
        <member name="[Package].[Pack Volume].&amp;[62]"/>
        <member name="[Package].[Pack Volume].&amp;[63]"/>
        <member name="[Package].[Pack Volume].&amp;[64]"/>
        <member name="[Package].[Pack Volume].&amp;[65]"/>
        <member name="[Package].[Pack Volume].&amp;[66]"/>
        <member name="[Package].[Pack Volume].&amp;[67]"/>
        <member name="[Package].[Pack Volume].&amp;[68]"/>
        <member name="[Package].[Pack Volume].&amp;[69]"/>
        <member name="[Package].[Pack Volume].&amp;[70]"/>
        <member name="[Package].[Pack Volume].&amp;[71]"/>
        <member name="[Package].[Pack Volume].&amp;[72]"/>
        <member name="[Package].[Pack Volume].&amp;[73]"/>
        <member name="[Package].[Pack Volume].&amp;[74]"/>
        <member name="[Package].[Pack Volume].&amp;[75]"/>
        <member name="[Package].[Pack Volume].&amp;[76]"/>
        <member name="[Package].[Pack Volume].&amp;[78]"/>
        <member name="[Package].[Pack Volume].&amp;[79]"/>
        <member name="[Package].[Pack Volume].&amp;[80]"/>
        <member name="[Package].[Pack Volume].&amp;[81]"/>
        <member name="[Package].[Pack Volume].&amp;[82]"/>
        <member name="[Package].[Pack Volume].&amp;[84]"/>
        <member name="[Package].[Pack Volume].&amp;[85]"/>
        <member name="[Package].[Pack Volume].&amp;[86]"/>
        <member name="[Package].[Pack Volume].&amp;[88]"/>
        <member name="[Package].[Pack Volume].&amp;[89]"/>
        <member name="[Package].[Pack Volume].&amp;[90]"/>
        <member name="[Package].[Pack Volume].&amp;[91]"/>
        <member name="[Package].[Pack Volume].&amp;[92]"/>
        <member name="[Package].[Pack Volume].&amp;[95]"/>
        <member name="[Package].[Pack Volume].&amp;[96]"/>
        <member name="[Package].[Pack Volume].&amp;[97]"/>
        <member name="[Package].[Pack Volume].&amp;[98]"/>
        <member name="[Package].[Pack Volume].&amp;[99]"/>
        <member name="[Package].[Pack Volume].&amp;[100]"/>
        <member name="[Package].[Pack Volume].&amp;[101]"/>
        <member name="[Package].[Pack Volume].&amp;[102]"/>
        <member name="[Package].[Pack Volume].&amp;[103]"/>
        <member name="[Package].[Pack Volume].&amp;[104]"/>
        <member name="[Package].[Pack Volume].&amp;[105]"/>
        <member name="[Package].[Pack Volume].&amp;[106]"/>
        <member name="[Package].[Pack Volume].&amp;[107]"/>
        <member name="[Package].[Pack Volume].&amp;[108]"/>
        <member name="[Package].[Pack Volume].&amp;[109]"/>
        <member name="[Package].[Pack Volume].&amp;[110]"/>
        <member name="[Package].[Pack Volume].&amp;[111]"/>
        <member name="[Package].[Pack Volume].&amp;[112]"/>
        <member name="[Package].[Pack Volume].&amp;[113]"/>
        <member name="[Package].[Pack Volume].&amp;[114]"/>
        <member name="[Package].[Pack Volume].&amp;[115]"/>
        <member name="[Package].[Pack Volume].&amp;[117]"/>
        <member name="[Package].[Pack Volume].&amp;[118]"/>
        <member name="[Package].[Pack Volume].&amp;[119]"/>
        <member name="[Package].[Pack Volume].&amp;[120]"/>
        <member name="[Package].[Pack Volume].&amp;[121]"/>
        <member name="[Package].[Pack Volume].&amp;[122]"/>
        <member name="[Package].[Pack Volume].&amp;[123]"/>
        <member name="[Package].[Pack Volume].&amp;[124]"/>
        <member name="[Package].[Pack Volume].&amp;[125]"/>
        <member name="[Package].[Pack Volume].&amp;[126]"/>
        <member name="[Package].[Pack Volume].&amp;[127]"/>
        <member name="[Package].[Pack Volume].&amp;[128]"/>
        <member name="[Package].[Pack Volume].&amp;[129]"/>
        <member name="[Package].[Pack Volume].&amp;[130]"/>
        <member name="[Package].[Pack Volume].&amp;[132]"/>
        <member name="[Package].[Pack Volume].&amp;[133]"/>
        <member name="[Package].[Pack Volume].&amp;[135]"/>
        <member name="[Package].[Pack Volume].&amp;[138]"/>
        <member name="[Package].[Pack Volume].&amp;[140]"/>
        <member name="[Package].[Pack Volume].&amp;[141]"/>
        <member name="[Package].[Pack Volume].&amp;[142]"/>
        <member name="[Package].[Pack Volume].&amp;[144]"/>
        <member name="[Package].[Pack Volume].&amp;[147]"/>
        <member name="[Package].[Pack Volume].&amp;[148]"/>
        <member name="[Package].[Pack Volume].&amp;[150]"/>
        <member name="[Package].[Pack Volume].&amp;[155]"/>
        <member name="[Package].[Pack Volume].&amp;[156]"/>
        <member name="[Package].[Pack Volume].&amp;[157]"/>
        <member name=""/>
        <member name="[Package].[Pack Volume].&amp;[159]"/>
        <member name="[Package].[Pack Volume].&amp;[160]"/>
        <member name=""/>
        <member name="[Package].[Pack Volume].&amp;[162]"/>
        <member name="[Package].[Pack Volume].&amp;[163]"/>
        <member name="[Package].[Pack Volume].&amp;[165]"/>
        <member name="[Package].[Pack Volume].&amp;[168]"/>
        <member name="[Package].[Pack Volume].&amp;[170]"/>
        <member name="[Package].[Pack Volume].&amp;[174]"/>
        <member name="[Package].[Pack Volume].&amp;[175]"/>
        <member name="[Package].[Pack Volume].&amp;[177]"/>
        <member name="[Package].[Pack Volume].&amp;[178]"/>
        <member name="[Package].[Pack Volume].&amp;[180]"/>
        <member name="[Package].[Pack Volume].&amp;[182]"/>
        <member name="[Package].[Pack Volume].&amp;[184]"/>
        <member name="[Package].[Pack Volume].&amp;[187]"/>
        <member name="[Package].[Pack Volume].&amp;[188]"/>
        <member name="[Package].[Pack Volume].&amp;[190]"/>
        <member name="[Package].[Pack Volume].&amp;[192]"/>
        <member name="[Package].[Pack Volume].&amp;[195]"/>
        <member name="[Package].[Pack Volume].&amp;[198]"/>
        <member name="[Package].[Pack Volume].&amp;[199]"/>
        <member name="[Package].[Pack Volume].&amp;[200]"/>
        <member name="[Package].[Pack Volume].&amp;[201]"/>
        <member name=""/>
        <member name=""/>
        <member name="[Package].[Pack Volume].&amp;[207]"/>
        <member name="[Package].[Pack Volume].&amp;[210]"/>
        <member name="[Package].[Pack Volume].&amp;[212]"/>
        <member name="[Package].[Pack Volume].&amp;[213]"/>
        <member name="[Package].[Pack Volume].&amp;[215]"/>
        <member name="[Package].[Pack Volume].&amp;[216]"/>
        <member name="[Package].[Pack Volume].&amp;[219]"/>
        <member name="[Package].[Pack Volume].&amp;[220]"/>
        <member name="[Package].[Pack Volume].&amp;[221]"/>
        <member name="[Package].[Pack Volume].&amp;[222]"/>
        <member name="[Package].[Pack Volume].&amp;[224]"/>
        <member name="[Package].[Pack Volume].&amp;[225]"/>
        <member name="[Package].[Pack Volume].&amp;[226]"/>
        <member name="[Package].[Pack Volume].&amp;[227]"/>
        <member name="[Package].[Pack Volume].&amp;[228]"/>
        <member name="[Package].[Pack Volume].&amp;[230]"/>
        <member name="[Package].[Pack Volume].&amp;[231]"/>
        <member name="[Package].[Pack Volume].&amp;[234]"/>
        <member name="[Package].[Pack Volume].&amp;[235]"/>
        <member name="[Package].[Pack Volume].&amp;[236]"/>
        <member name="[Package].[Pack Volume].&amp;[237]"/>
        <member name="[Package].[Pack Volume].&amp;[238]"/>
        <member name="[Package].[Pack Volume].&amp;[239]"/>
        <member name="[Package].[Pack Volume].&amp;[240]"/>
        <member name="[Package].[Pack Volume].&amp;[241]"/>
        <member name="[Package].[Pack Volume].&amp;[245]"/>
        <member name="[Package].[Pack Volume].&amp;[246]"/>
        <member name="[Package].[Pack Volume].&amp;[249]"/>
        <member name="[Package].[Pack Volume].&amp;[250]"/>
        <member name="[Package].[Pack Volume].&amp;[251]"/>
        <member name=""/>
        <member name="[Package].[Pack Volume].&amp;[255]"/>
        <member name="[Package].[Pack Volume].&amp;[260]"/>
        <member name="[Package].[Pack Volume].&amp;[262]"/>
        <member name="[Package].[Pack Volume].&amp;[264]"/>
        <member name="[Package].[Pack Volume].&amp;[265]"/>
        <member name="[Package].[Pack Volume].&amp;[266]"/>
        <member name=""/>
        <member name="[Package].[Pack Volume].&amp;[268]"/>
        <member name="[Package].[Pack Volume].&amp;[270]"/>
        <member name="[Package].[Pack Volume].&amp;[273]"/>
        <member name="[Package].[Pack Volume].&amp;[275]"/>
        <member name="[Package].[Pack Volume].&amp;[280]"/>
        <member name="[Package].[Pack Volume].&amp;[283]"/>
        <member name="[Package].[Pack Volume].&amp;[284]"/>
        <member name="[Package].[Pack Volume].&amp;[285]"/>
        <member name="[Package].[Pack Volume].&amp;[288]"/>
        <member name=""/>
        <member name="[Package].[Pack Volume].&amp;[295]"/>
        <member name="[Package].[Pack Volume].&amp;[296]"/>
        <member name="[Package].[Pack Volume].&amp;[297]"/>
        <member name="[Package].[Pack Volume].&amp;[300]"/>
        <member name="[Package].[Pack Volume].&amp;[301]"/>
        <member name="[Package].[Pack Volume].&amp;[304]"/>
        <member name=""/>
        <member name="[Package].[Pack Volume].&amp;[310]"/>
        <member name="[Package].[Pack Volume].&amp;[312]"/>
        <member name="[Package].[Pack Volume].&amp;[313]"/>
        <member name="[Package].[Pack Volume].&amp;[315]"/>
        <member name=""/>
        <member name="[Package].[Pack Volume].&amp;[320]"/>
        <member name="[Package].[Pack Volume].&amp;[325]"/>
        <member name="[Package].[Pack Volume].&amp;[330]"/>
        <member name="[Package].[Pack Volume].&amp;[336]"/>
        <member name="[Package].[Pack Volume].&amp;[339]"/>
        <member name="[Package].[Pack Volume].&amp;[340]"/>
        <member name="[Package].[Pack Volume].&amp;[350]"/>
        <member name="[Package].[Pack Volume].&amp;[352]"/>
        <member name="[Package].[Pack Volume].&amp;[354]"/>
        <member name="[Package].[Pack Volume].&amp;[355]"/>
        <member name="[Package].[Pack Volume].&amp;[357]"/>
        <member name="[Package].[Pack Volume].&amp;[360]"/>
        <member name="[Package].[Pack Volume].&amp;[363]"/>
        <member name="[Package].[Pack Volume].&amp;[365]"/>
        <member name="[Package].[Pack Volume].&amp;[366]"/>
        <member name="[Package].[Pack Volume].&amp;[368]"/>
        <member name=""/>
        <member name="[Package].[Pack Volume].&amp;[371]"/>
        <member name="[Package].[Pack Volume].&amp;[375]"/>
        <member name="[Package].[Pack Volume].&amp;[378]"/>
        <member name="[Package].[Pack Volume].&amp;[384]"/>
        <member name="[Package].[Pack Volume].&amp;[385]"/>
        <member name="[Package].[Pack Volume].&amp;[390]"/>
        <member name="[Package].[Pack Volume].&amp;[392]"/>
        <member name="[Package].[Pack Volume].&amp;[396]"/>
        <member name="[Package].[Pack Volume].&amp;[397]"/>
        <member name="[Package].[Pack Volume].&amp;[399]"/>
        <member name="[Package].[Pack Volume].&amp;[400]"/>
        <member name="[Package].[Pack Volume].&amp;[405]"/>
        <member name="[Package].[Pack Volume].&amp;[406]"/>
        <member name="[Package].[Pack Volume].&amp;[410]"/>
        <member name="[Package].[Pack Volume].&amp;[414]"/>
        <member name="[Package].[Pack Volume].&amp;[420]"/>
        <member name="[Package].[Pack Volume].&amp;[425]"/>
        <member name="[Package].[Pack Volume].&amp;[430]"/>
        <member name="[Package].[Pack Volume].&amp;[432]"/>
        <member name=""/>
        <member name="[Package].[Pack Volume].&amp;[448]"/>
        <member name="[Package].[Pack Volume].&amp;[450]"/>
        <member name="[Package].[Pack Volume].&amp;[452]"/>
        <member name="[Package].[Pack Volume].&amp;[453]"/>
        <member name="[Package].[Pack Volume].&amp;[454]"/>
        <member name="[Package].[Pack Volume].&amp;[455]"/>
        <member name="[Package].[Pack Volume].&amp;[460]"/>
        <member name="[Package].[Pack Volume].&amp;[465]"/>
        <member name="[Package].[Pack Volume].&amp;[468]"/>
        <member name="[Package].[Pack Volume].&amp;[470]"/>
        <member name="[Package].[Pack Volume].&amp;[472]"/>
        <member name="[Package].[Pack Volume].&amp;[473]"/>
        <member name="[Package].[Pack Volume].&amp;[474]"/>
        <member name="[Package].[Pack Volume].&amp;[475]"/>
        <member name="[Package].[Pack Volume].&amp;[476]"/>
        <member name="[Package].[Pack Volume].&amp;[477]"/>
        <member name="[Package].[Pack Volume].&amp;[480]"/>
        <member name="[Package].[Pack Volume].&amp;[500]"/>
        <member name="[Package].[Pack Volume].&amp;[504]"/>
        <member name="[Package].[Pack Volume].&amp;[507]"/>
        <member name="[Package].[Pack Volume].&amp;[510]"/>
        <member name="[Package].[Pack Volume].&amp;[515]"/>
        <member name="[Package].[Pack Volume].&amp;[520]"/>
        <member name="[Package].[Pack Volume].&amp;[527]"/>
        <member name="[Package].[Pack Volume].&amp;[529]"/>
        <member name="[Package].[Pack Volume].&amp;[532]"/>
        <member name="[Package].[Pack Volume].&amp;[537]"/>
        <member name="[Package].[Pack Volume].&amp;[538]"/>
        <member name="[Package].[Pack Volume].&amp;[539]"/>
        <member name="[Package].[Pack Volume].&amp;[540]"/>
        <member name="[Package].[Pack Volume].&amp;[544]"/>
        <member name="[Package].[Pack Volume].&amp;[550]"/>
        <member name="[Package].[Pack Volume].&amp;[554]"/>
        <member name="[Package].[Pack Volume].&amp;[561]"/>
        <member name="[Package].[Pack Volume].&amp;[562]"/>
        <member name="[Package].[Pack Volume].&amp;[564]"/>
        <member name="[Package].[Pack Volume].&amp;[567]"/>
        <member name="[Package].[Pack Volume].&amp;[568]"/>
        <member name="[Package].[Pack Volume].&amp;[570]"/>
        <member name="[Package].[Pack Volume].&amp;[575]"/>
        <member name="[Package].[Pack Volume].&amp;[576]"/>
        <member name="[Package].[Pack Volume].&amp;[592]"/>
        <member name="[Package].[Pack Volume].&amp;[595]"/>
        <member name="[Package].[Pack Volume].&amp;[600]"/>
        <member name=""/>
        <member name="[Package].[Pack Volume].&amp;[609]"/>
        <member name="[Package].[Pack Volume].&amp;[610]"/>
        <member name=""/>
        <member name="[Package].[Pack Volume].&amp;[623]"/>
        <member name="[Package].[Pack Volume].&amp;[624]"/>
        <member name="[Package].[Pack Volume].&amp;[625]"/>
        <member name="[Package].[Pack Volume].&amp;[629]"/>
        <member name="[Package].[Pack Volume].&amp;[630]"/>
        <member name="[Package].[Pack Volume].&amp;[638]"/>
        <member name="[Package].[Pack Volume].&amp;[640]"/>
        <member name="[Package].[Pack Volume].&amp;[644]"/>
        <member name="[Package].[Pack Volume].&amp;[650]"/>
        <member name="[Package].[Pack Volume].&amp;[657]"/>
        <member name="[Package].[Pack Volume].&amp;[658]"/>
        <member name="[Package].[Pack Volume].&amp;[660]"/>
        <member name="[Package].[Pack Volume].&amp;[661]"/>
        <member name="[Package].[Pack Volume].&amp;[672]"/>
        <member name="[Package].[Pack Volume].&amp;[678]"/>
        <member name="[Package].[Pack Volume].&amp;[680]"/>
        <member name="[Package].[Pack Volume].&amp;[681]"/>
        <member name="[Package].[Pack Volume].&amp;[684]"/>
        <member name="[Package].[Pack Volume].&amp;[696]"/>
        <member name="[Package].[Pack Volume].&amp;[700]"/>
        <member name="[Package].[Pack Volume].&amp;[708]"/>
        <member name="[Package].[Pack Volume].&amp;[710]"/>
        <member name="[Package].[Pack Volume].&amp;[711]"/>
        <member name="[Package].[Pack Volume].&amp;[720]"/>
        <member name="[Package].[Pack Volume].&amp;[723]"/>
        <member name="[Package].[Pack Volume].&amp;[727]"/>
        <member name="[Package].[Pack Volume].&amp;[728]"/>
        <member name="[Package].[Pack Volume].&amp;[729]"/>
        <member name="[Package].[Pack Volume].&amp;[730]"/>
        <member name="[Package].[Pack Volume].&amp;[750]"/>
        <member name="[Package].[Pack Volume].&amp;[765]"/>
        <member name="[Package].[Pack Volume].&amp;[768]"/>
        <member name="[Package].[Pack Volume].&amp;[769]"/>
        <member name="[Package].[Pack Volume].&amp;[770]"/>
        <member name="[Package].[Pack Volume].&amp;[771]"/>
        <member name="[Package].[Pack Volume].&amp;[780]"/>
        <member name="[Package].[Pack Volume].&amp;[794]"/>
        <member name="[Package].[Pack Volume].&amp;[798]"/>
        <member name=""/>
        <member name="[Package].[Pack Volume].&amp;[800]"/>
        <member name=""/>
        <member name="[Package].[Pack Volume].&amp;[810]"/>
        <member name="[Package].[Pack Volume].&amp;[812]"/>
        <member name="[Package].[Pack Volume].&amp;[820]"/>
        <member name="[Package].[Pack Volume].&amp;[840]"/>
        <member name="[Package].[Pack Volume].&amp;[846]"/>
        <member name="[Package].[Pack Volume].&amp;[850]"/>
        <member name="[Package].[Pack Volume].&amp;[852]"/>
        <member name=""/>
        <member name="[Package].[Pack Volume].&amp;[870]"/>
        <member name="[Package].[Pack Volume].&amp;[887]"/>
        <member name="[Package].[Pack Volume].&amp;[896]"/>
        <member name="[Package].[Pack Volume].&amp;[900]"/>
        <member name="[Package].[Pack Volume].&amp;[908]"/>
        <member name="[Package].[Pack Volume].&amp;[942]"/>
        <member name="[Package].[Pack Volume].&amp;[946]"/>
        <member name="[Package].[Pack Volume].&amp;[948]"/>
        <member name="[Package].[Pack Volume].&amp;[960]"/>
        <member name="[Package].[Pack Volume].&amp;[992]"/>
        <member name="[Package].[Pack Volume].&amp;[1000]"/>
        <member name="[Package].[Pack Volume].&amp;[1001]"/>
        <member name="[Package].[Pack Volume].&amp;[1008]"/>
        <member name="[Package].[Pack Volume].&amp;[1014]"/>
        <member name="[Package].[Pack Volume].&amp;[1015]"/>
        <member name="[Package].[Pack Volume].&amp;[1042]"/>
        <member name="[Package].[Pack Volume].&amp;[1056]"/>
        <member name="[Package].[Pack Volume].&amp;[1062]"/>
        <member name="[Package].[Pack Volume].&amp;[1080]"/>
        <member name="[Package].[Pack Volume].&amp;[1150]"/>
        <member name="[Package].[Pack Volume].&amp;[1152]"/>
        <member name="[Package].[Pack Volume].&amp;[1184]"/>
        <member name="[Package].[Pack Volume].&amp;[1200]"/>
        <member name="[Package].[Pack Volume].&amp;[1242]"/>
        <member name="[Package].[Pack Volume].&amp;[1250]"/>
        <member name="[Package].[Pack Volume].&amp;[1300]"/>
        <member name="[Package].[Pack Volume].&amp;[1320]"/>
        <member name="[Package].[Pack Volume].&amp;[1326]"/>
        <member name="[Package].[Pack Volume].&amp;[1344]"/>
        <member name="[Package].[Pack Volume].&amp;[1350]"/>
        <member name="[Package].[Pack Volume].&amp;[1360]"/>
        <member name="[Package].[Pack Volume].&amp;[1362]"/>
        <member name="[Package].[Pack Volume].&amp;[1366]"/>
        <member name="[Package].[Pack Volume].&amp;[1368]"/>
        <member name="[Package].[Pack Volume].&amp;[1400]"/>
        <member name="[Package].[Pack Volume].&amp;[1416]"/>
        <member name="[Package].[Pack Volume].&amp;[1420]"/>
        <member name="[Package].[Pack Volume].&amp;[1422]"/>
        <member name="[Package].[Pack Volume].&amp;[1440]"/>
        <member name="[Package].[Pack Volume].&amp;[1445]"/>
        <member name="[Package].[Pack Volume].&amp;[1500]"/>
        <member name="[Package].[Pack Volume].&amp;[1530]"/>
        <member name="[Package].[Pack Volume].&amp;[1600]"/>
        <member name="[Package].[Pack Volume].&amp;[1656]"/>
        <member name="[Package].[Pack Volume].&amp;[1680]"/>
        <member name="[Package].[Pack Volume].&amp;[1704]"/>
        <member name="[Package].[Pack Volume].&amp;[1710]"/>
        <member name="[Package].[Pack Volume].&amp;[1792]"/>
        <member name="[Package].[Pack Volume].&amp;[1800]"/>
        <member name="[Package].[Pack Volume].&amp;[1810]"/>
        <member name="[Package].[Pack Volume].&amp;[1816]"/>
        <member name="[Package].[Pack Volume].&amp;[1850]"/>
        <member name="[Package].[Pack Volume].&amp;[1874]"/>
        <member name="[Package].[Pack Volume].&amp;[1890]"/>
        <member name="[Package].[Pack Volume].&amp;[1892]"/>
        <member name="[Package].[Pack Volume].&amp;[1900]"/>
        <member name="[Package].[Pack Volume].&amp;[1920]"/>
        <member name="[Package].[Pack Volume].&amp;[1950]"/>
        <member name="[Package].[Pack Volume].&amp;[2000]"/>
        <member name="[Package].[Pack Volume].&amp;[2030]"/>
        <member name="[Package].[Pack Volume].&amp;[2040]"/>
        <member name="[Package].[Pack Volume].&amp;[2100]"/>
        <member name="[Package].[Pack Volume].&amp;[2112]"/>
        <member name="[Package].[Pack Volume].&amp;[2124]"/>
        <member name="[Package].[Pack Volume].&amp;[2142]"/>
        <member name="[Package].[Pack Volume].&amp;[2160]"/>
        <member name="[Package].[Pack Volume].&amp;[2190]"/>
        <member name="[Package].[Pack Volume].&amp;[2196]"/>
        <member name="[Package].[Pack Volume].&amp;[2200]"/>
        <member name=""/>
        <member name="[Package].[Pack Volume].&amp;[2250]"/>
        <member name="[Package].[Pack Volume].&amp;[2270]"/>
        <member name="[Package].[Pack Volume].&amp;[2304]"/>
        <member name="[Package].[Pack Volume].&amp;[2322]"/>
        <member name="[Package].[Pack Volume].&amp;[2340]"/>
        <member name="[Package].[Pack Volume].&amp;[2380]"/>
        <member name="[Package].[Pack Volume].&amp;[2382]"/>
        <member name="[Package].[Pack Volume].&amp;[2400]"/>
        <member name="[Package].[Pack Volume].&amp;[2436]"/>
        <member name="[Package].[Pack Volume].&amp;[2480]"/>
        <member name="[Package].[Pack Volume].&amp;[2500]"/>
        <member name="[Package].[Pack Volume].&amp;[2516]"/>
        <member name=""/>
        <member name="[Package].[Pack Volume].&amp;[2592]"/>
        <member name="[Package].[Pack Volume].&amp;[2628]"/>
        <member name="[Package].[Pack Volume].&amp;[2652]"/>
        <member name="[Package].[Pack Volume].&amp;[2700]"/>
        <member name="[Package].[Pack Volume].&amp;[2712]"/>
        <member name="[Package].[Pack Volume].&amp;[2720]"/>
        <member name="[Package].[Pack Volume].&amp;[2724]"/>
        <member name="[Package].[Pack Volume].&amp;[2736]"/>
        <member name="[Package].[Pack Volume].&amp;[2760]"/>
        <member name="[Package].[Pack Volume].&amp;[2832]"/>
        <member name="[Package].[Pack Volume].&amp;[2840]"/>
        <member name="[Package].[Pack Volume].&amp;[2844]"/>
        <member name="[Package].[Pack Volume].&amp;[2880]"/>
        <member name="[Package].[Pack Volume].&amp;[2960]"/>
        <member name="[Package].[Pack Volume].&amp;[3000]"/>
        <member name="[Package].[Pack Volume].&amp;[3024]"/>
        <member name="[Package].[Pack Volume].&amp;[3060]"/>
        <member name="[Package].[Pack Volume].&amp;[3200]"/>
        <member name="[Package].[Pack Volume].&amp;[3240]"/>
        <member name="[Package].[Pack Volume].&amp;[3300]"/>
        <member name="[Package].[Pack Volume].&amp;[3360]"/>
        <member name="[Package].[Pack Volume].&amp;[3500]"/>
        <member name="[Package].[Pack Volume].&amp;[3510]"/>
        <member name="[Package].[Pack Volume].&amp;[3548]"/>
        <member name="[Package].[Pack Volume].&amp;[3552]"/>
        <member name="[Package].[Pack Volume].&amp;[3555]"/>
        <member name="[Package].[Pack Volume].&amp;[3600]"/>
        <member name="[Package].[Pack Volume].&amp;[3738]"/>
        <member name="[Package].[Pack Volume].&amp;[3780]"/>
        <member name="[Package].[Pack Volume].&amp;[3784]"/>
        <member name="[Package].[Pack Volume].&amp;[3792]"/>
        <member name="[Package].[Pack Volume].&amp;[3800]"/>
        <member name="[Package].[Pack Volume].&amp;[3840]"/>
        <member name="[Package].[Pack Volume].&amp;[3900]"/>
        <member name="[Package].[Pack Volume].&amp;[3904]"/>
        <member name="[Package].[Pack Volume].&amp;[3918]"/>
        <member name="[Package].[Pack Volume].&amp;[3948]"/>
        <member name="[Package].[Pack Volume].&amp;[3960]"/>
        <member name="[Package].[Pack Volume].&amp;[3978]"/>
        <member name="[Package].[Pack Volume].&amp;[4000]"/>
        <member name="[Package].[Pack Volume].&amp;[4068]"/>
        <member name="[Package].[Pack Volume].&amp;[4080]"/>
        <member name="[Package].[Pack Volume].&amp;[4176]"/>
        <member name="[Package].[Pack Volume].&amp;[4224]"/>
        <member name="[Package].[Pack Volume].&amp;[4248]"/>
        <member name="[Package].[Pack Volume].&amp;[4260]"/>
        <member name="[Package].[Pack Volume].&amp;[4272]"/>
        <member name="[Package].[Pack Volume].&amp;[4320]"/>
        <member name="[Package].[Pack Volume].&amp;[4374]"/>
        <member name="[Package].[Pack Volume].&amp;[4410]"/>
        <member name="[Package].[Pack Volume].&amp;[4500]"/>
        <member name="[Package].[Pack Volume].&amp;[4590]"/>
        <member name="[Package].[Pack Volume].&amp;[4608]"/>
        <member name="[Package].[Pack Volume].&amp;[4680]"/>
        <member name="[Package].[Pack Volume].&amp;[4800]"/>
        <member name="[Package].[Pack Volume].&amp;[4824]"/>
        <member name="[Package].[Pack Volume].&amp;[4968]"/>
        <member name="[Package].[Pack Volume].&amp;[5000]"/>
        <member name="[Package].[Pack Volume].&amp;[5220]"/>
        <member name="[Package].[Pack Volume].&amp;[5322]"/>
        <member name="[Package].[Pack Volume].&amp;[5400]"/>
        <member name="[Package].[Pack Volume].&amp;[5448]"/>
        <member name=""/>
        <member name="[Package].[Pack Volume].&amp;[5500]"/>
        <member name="[Package].[Pack Volume].&amp;[5520]"/>
        <member name="[Package].[Pack Volume].&amp;[5616]"/>
        <member name="[Package].[Pack Volume].&amp;[5640]"/>
        <member name="[Package].[Pack Volume].&amp;[5664]"/>
        <member name="[Package].[Pack Volume].&amp;[5676]"/>
        <member name="[Package].[Pack Volume].&amp;[5688]"/>
        <member name="[Package].[Pack Volume].&amp;[5760]"/>
        <member name="[Package].[Pack Volume].&amp;[5782]"/>
        <member name="[Package].[Pack Volume].&amp;[5856]"/>
        <member name="[Package].[Pack Volume].&amp;[6000]"/>
        <member name="[Package].[Pack Volume].&amp;[6300]"/>
        <member name="[Package].[Pack Volume].&amp;[6336]"/>
        <member name="[Package].[Pack Volume].&amp;[6399]"/>
        <member name="[Package].[Pack Volume].&amp;[6400]"/>
        <member name="[Package].[Pack Volume].&amp;[6480]"/>
        <member name="[Package].[Pack Volume].&amp;[6816]"/>
        <member name="[Package].[Pack Volume].&amp;[7000]"/>
        <member name="[Package].[Pack Volume].&amp;[7200]"/>
        <member name="[Package].[Pack Volume].&amp;[7500]"/>
        <member name="[Package].[Pack Volume].&amp;[7560]"/>
        <member name="[Package].[Pack Volume].&amp;[7584]"/>
        <member name="[Package].[Pack Volume].&amp;[7600]"/>
        <member name="[Package].[Pack Volume].&amp;[7680]"/>
        <member name="[Package].[Pack Volume].&amp;[8000]"/>
        <member name="[Package].[Pack Volume].&amp;[8064]"/>
        <member name="[Package].[Pack Volume].&amp;[8112]"/>
        <member name="[Package].[Pack Volume].&amp;[8160]"/>
        <member name="[Package].[Pack Volume].&amp;[8400]"/>
        <member name="[Package].[Pack Volume].&amp;[8496]"/>
        <member name="[Package].[Pack Volume].&amp;[8500]"/>
        <member name="[Package].[Pack Volume].&amp;[8520]"/>
        <member name="[Package].[Pack Volume].&amp;[8640]"/>
        <member name="[Package].[Pack Volume].&amp;[9000]"/>
        <member name="[Package].[Pack Volume].&amp;[9456]"/>
        <member name="[Package].[Pack Volume].&amp;[9600]"/>
        <member name="[Package].[Pack Volume].&amp;[10000]"/>
        <member name="[Package].[Pack Volume].&amp;[10752]"/>
        <member name="[Package].[Pack Volume].&amp;[10800]"/>
        <member name=""/>
        <member name="[Package].[Pack Volume].&amp;[10896]"/>
        <member name="[Package].[Pack Volume].&amp;[11328]"/>
        <member name="[Package].[Pack Volume].&amp;[11352]"/>
        <member name="[Package].[Pack Volume].&amp;[11520]"/>
        <member name="[Package].[Pack Volume].&amp;[12000]"/>
        <member name="[Package].[Pack Volume].&amp;[12060]"/>
        <member name="[Package].[Pack Volume].&amp;[12240]"/>
        <member name="[Package].[Pack Volume].&amp;[12500]"/>
        <member name="[Package].[Pack Volume].&amp;[14000]"/>
        <member name=""/>
        <member name="[Package].[Pack Volume].&amp;[15200]"/>
        <member name="[Package].[Pack Volume].&amp;[15360]"/>
        <member name="[Package].[Pack Volume].&amp;[18000]"/>
        <member name="[Package].[Pack Volume].&amp;[20000]"/>
        <member name="[Package].[Pack Volume].&amp;[22700]"/>
        <member name="[Package].[Pack Volume].&amp;[24000]"/>
        <member name="[Package].[Pack Volume].&amp;[25000]"/>
      </members>
    </pivotHierarchy>
    <pivotHierarchy includeNewItemsInFilter="1"/>
    <pivotHierarchy includeNewItemsInFilter="1"/>
    <pivotHierarchy includeNewItemsInFilter="1"/>
    <pivotHierarchy includeNewItemsInFilter="1"/>
    <pivotHierarchy/>
    <pivotHierarchy includeNewItemsInFilter="1"/>
    <pivotHierarchy includeNewItemsInFilter="1"/>
    <pivotHierarchy includeNewItemsInFilter="1"/>
    <pivotHierarchy includeNewItemsInFilter="1"/>
    <pivotHierarchy multipleItemSelectionAllowed="1" includeNewItemsInFilter="1"/>
    <pivotHierarchy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</pivotHierarchies>
  <pivotTableStyleInfo showRowHeaders="1" showColHeaders="1" showRowStripes="0" showColStripes="0" showLastColumn="1"/>
  <rowHierarchiesUsage count="1">
    <rowHierarchyUsage hierarchyUsage="10"/>
  </rowHierarchiesUsage>
  <colHierarchiesUsage count="2">
    <colHierarchyUsage hierarchyUsage="-2"/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8"/>
  <sheetViews>
    <sheetView workbookViewId="0">
      <selection activeCell="D24" sqref="D24"/>
    </sheetView>
  </sheetViews>
  <sheetFormatPr defaultRowHeight="15" x14ac:dyDescent="0.25"/>
  <cols>
    <col min="1" max="1" width="28.42578125" bestFit="1" customWidth="1"/>
    <col min="2" max="2" width="23.7109375" customWidth="1"/>
    <col min="3" max="3" width="15.5703125" customWidth="1"/>
    <col min="4" max="39" width="11.5703125" bestFit="1" customWidth="1"/>
  </cols>
  <sheetData>
    <row r="1" spans="1:2" ht="18" x14ac:dyDescent="0.25">
      <c r="A1" s="202" t="s">
        <v>105</v>
      </c>
      <c r="B1" s="202"/>
    </row>
    <row r="2" spans="1:2" ht="18" x14ac:dyDescent="0.25">
      <c r="A2" s="142" t="s">
        <v>106</v>
      </c>
      <c r="B2" s="143" t="s">
        <v>128</v>
      </c>
    </row>
    <row r="3" spans="1:2" ht="15.75" x14ac:dyDescent="0.25">
      <c r="A3" s="144" t="s">
        <v>64</v>
      </c>
      <c r="B3" s="145" t="s">
        <v>129</v>
      </c>
    </row>
    <row r="4" spans="1:2" ht="15.75" x14ac:dyDescent="0.25">
      <c r="A4" s="144" t="s">
        <v>15</v>
      </c>
      <c r="B4" s="145" t="s">
        <v>44</v>
      </c>
    </row>
    <row r="5" spans="1:2" ht="15.75" x14ac:dyDescent="0.25">
      <c r="A5" s="144" t="s">
        <v>107</v>
      </c>
      <c r="B5" s="145" t="s">
        <v>130</v>
      </c>
    </row>
    <row r="6" spans="1:2" ht="15.75" x14ac:dyDescent="0.25">
      <c r="A6" s="144" t="s">
        <v>73</v>
      </c>
      <c r="B6" s="145" t="s">
        <v>131</v>
      </c>
    </row>
    <row r="7" spans="1:2" ht="15.75" x14ac:dyDescent="0.25">
      <c r="A7" s="144" t="s">
        <v>108</v>
      </c>
      <c r="B7" s="145" t="s">
        <v>132</v>
      </c>
    </row>
    <row r="8" spans="1:2" ht="15.75" x14ac:dyDescent="0.25">
      <c r="A8" s="144" t="s">
        <v>29</v>
      </c>
      <c r="B8" s="146">
        <v>42618</v>
      </c>
    </row>
    <row r="9" spans="1:2" ht="15.75" x14ac:dyDescent="0.25">
      <c r="A9" s="144" t="s">
        <v>109</v>
      </c>
      <c r="B9" s="145" t="s">
        <v>133</v>
      </c>
    </row>
    <row r="10" spans="1:2" ht="15.75" x14ac:dyDescent="0.25">
      <c r="A10" s="144" t="s">
        <v>110</v>
      </c>
      <c r="B10" s="165">
        <f>GETPIVOTDATA("[Measures].[Tot Dollars]",'Cube Data'!$A$6,"[Time].[MAT Hierarchy]","[Time].[MAT Hierarchy].[MAT Year].&amp;[MAT 1]")</f>
        <v>23110994</v>
      </c>
    </row>
    <row r="11" spans="1:2" ht="15.75" x14ac:dyDescent="0.25">
      <c r="A11" s="144" t="s">
        <v>111</v>
      </c>
      <c r="B11" s="166">
        <f>GETPIVOTDATA("[Measures].[Tot Eaches]",'Cube Data'!$A$6,"[Time].[MAT Hierarchy]","[Time].[MAT Hierarchy].[MAT Year].&amp;[MAT 1]")</f>
        <v>1396176</v>
      </c>
    </row>
    <row r="12" spans="1:2" ht="15.75" x14ac:dyDescent="0.25">
      <c r="A12" s="144" t="s">
        <v>112</v>
      </c>
      <c r="B12" s="147">
        <f>GETPIVOTDATA("[Measures].[PPG% Eaches]",'Cube Data'!$A$6,"[Time].[MAT Hierarchy]","[Time].[MAT Hierarchy].[MAT Year].&amp;[MAT 1]")</f>
        <v>2.4402806627256097E-2</v>
      </c>
    </row>
    <row r="13" spans="1:2" ht="15.75" x14ac:dyDescent="0.25">
      <c r="A13" s="144" t="s">
        <v>113</v>
      </c>
      <c r="B13" s="148">
        <v>6</v>
      </c>
    </row>
    <row r="14" spans="1:2" ht="15.75" x14ac:dyDescent="0.25">
      <c r="A14" s="144" t="s">
        <v>34</v>
      </c>
      <c r="B14" s="147">
        <f>'Master Data File'!O8</f>
        <v>0.1</v>
      </c>
    </row>
    <row r="15" spans="1:2" ht="15.75" x14ac:dyDescent="0.25">
      <c r="A15" s="144" t="s">
        <v>114</v>
      </c>
      <c r="B15" s="149">
        <f>'YR 1 - Target'!O49</f>
        <v>140656.95940962833</v>
      </c>
    </row>
    <row r="16" spans="1:2" ht="15.75" x14ac:dyDescent="0.25">
      <c r="A16" s="144" t="s">
        <v>115</v>
      </c>
      <c r="B16" s="149">
        <f>B15</f>
        <v>140656.95940962833</v>
      </c>
    </row>
    <row r="17" spans="1:39" ht="15.75" x14ac:dyDescent="0.25">
      <c r="A17" s="144" t="s">
        <v>116</v>
      </c>
      <c r="B17" s="150">
        <f>'YR 1 Financials'!P59</f>
        <v>1121330.5703535138</v>
      </c>
    </row>
    <row r="18" spans="1:39" ht="15.75" x14ac:dyDescent="0.25">
      <c r="A18" s="144" t="s">
        <v>117</v>
      </c>
      <c r="B18" s="150">
        <f>'YR 1 Financials'!P60</f>
        <v>309000.22193852492</v>
      </c>
    </row>
    <row r="19" spans="1:39" ht="15.75" x14ac:dyDescent="0.25">
      <c r="A19" s="144" t="s">
        <v>118</v>
      </c>
      <c r="B19" s="151">
        <f>B18/B17</f>
        <v>0.27556568072616505</v>
      </c>
    </row>
    <row r="21" spans="1:39" ht="15.6" x14ac:dyDescent="0.3">
      <c r="A21" s="152" t="s">
        <v>119</v>
      </c>
      <c r="B21" s="167" t="s">
        <v>134</v>
      </c>
    </row>
    <row r="22" spans="1:39" ht="15.6" x14ac:dyDescent="0.3">
      <c r="A22" s="152" t="s">
        <v>120</v>
      </c>
      <c r="B22" s="148">
        <v>0</v>
      </c>
    </row>
    <row r="24" spans="1:39" ht="14.45" x14ac:dyDescent="0.3">
      <c r="D24" s="198">
        <v>-0.1</v>
      </c>
      <c r="E24" s="197" t="s">
        <v>186</v>
      </c>
    </row>
    <row r="25" spans="1:39" ht="18" x14ac:dyDescent="0.35">
      <c r="C25" s="192" t="s">
        <v>141</v>
      </c>
    </row>
    <row r="26" spans="1:39" s="189" customFormat="1" ht="14.45" x14ac:dyDescent="0.3">
      <c r="C26" s="190" t="s">
        <v>148</v>
      </c>
      <c r="D26" s="191" t="s">
        <v>149</v>
      </c>
      <c r="E26" s="191" t="s">
        <v>150</v>
      </c>
      <c r="F26" s="191" t="s">
        <v>151</v>
      </c>
      <c r="G26" s="191" t="s">
        <v>153</v>
      </c>
      <c r="H26" s="191" t="s">
        <v>154</v>
      </c>
      <c r="I26" s="191" t="s">
        <v>155</v>
      </c>
      <c r="J26" s="191" t="s">
        <v>156</v>
      </c>
      <c r="K26" s="191" t="s">
        <v>157</v>
      </c>
      <c r="L26" s="191" t="s">
        <v>158</v>
      </c>
      <c r="M26" s="191" t="s">
        <v>159</v>
      </c>
      <c r="N26" s="191" t="s">
        <v>160</v>
      </c>
      <c r="O26" s="191" t="s">
        <v>161</v>
      </c>
      <c r="P26" s="195" t="s">
        <v>162</v>
      </c>
      <c r="Q26" s="191" t="s">
        <v>163</v>
      </c>
      <c r="R26" s="191" t="s">
        <v>164</v>
      </c>
      <c r="S26" s="191" t="s">
        <v>165</v>
      </c>
      <c r="T26" s="191" t="s">
        <v>166</v>
      </c>
      <c r="U26" s="191" t="s">
        <v>167</v>
      </c>
      <c r="V26" s="191" t="s">
        <v>168</v>
      </c>
      <c r="W26" s="191" t="s">
        <v>169</v>
      </c>
      <c r="X26" s="191" t="s">
        <v>170</v>
      </c>
      <c r="Y26" s="191" t="s">
        <v>171</v>
      </c>
      <c r="Z26" s="191" t="s">
        <v>172</v>
      </c>
      <c r="AA26" s="191" t="s">
        <v>173</v>
      </c>
      <c r="AB26" s="195" t="s">
        <v>174</v>
      </c>
      <c r="AC26" s="191" t="s">
        <v>175</v>
      </c>
      <c r="AD26" s="191" t="s">
        <v>176</v>
      </c>
      <c r="AE26" s="191" t="s">
        <v>177</v>
      </c>
      <c r="AF26" s="191" t="s">
        <v>178</v>
      </c>
      <c r="AG26" s="191" t="s">
        <v>179</v>
      </c>
      <c r="AH26" s="191" t="s">
        <v>180</v>
      </c>
      <c r="AI26" s="191" t="s">
        <v>181</v>
      </c>
      <c r="AJ26" s="191" t="s">
        <v>182</v>
      </c>
      <c r="AK26" s="191" t="s">
        <v>183</v>
      </c>
      <c r="AL26" s="191" t="s">
        <v>184</v>
      </c>
      <c r="AM26" s="191" t="s">
        <v>185</v>
      </c>
    </row>
    <row r="27" spans="1:39" ht="14.45" x14ac:dyDescent="0.3">
      <c r="C27" s="193" t="s">
        <v>79</v>
      </c>
      <c r="D27" s="199">
        <f>'YR 1 Financials'!D26</f>
        <v>14112.432061183101</v>
      </c>
      <c r="E27" s="199">
        <f>'YR 1 Financials'!E26</f>
        <v>14076.974575629378</v>
      </c>
      <c r="F27" s="199">
        <f>'YR 1 Financials'!F26</f>
        <v>14041.606177008109</v>
      </c>
      <c r="G27" s="199">
        <f>'YR 1 Financials'!G26</f>
        <v>14006.326641488373</v>
      </c>
      <c r="H27" s="199">
        <f>'YR 1 Financials'!H26</f>
        <v>13971.135745801634</v>
      </c>
      <c r="I27" s="199">
        <f>'YR 1 Financials'!I26</f>
        <v>13936.033267240304</v>
      </c>
      <c r="J27" s="199">
        <f>'YR 1 Financials'!J26</f>
        <v>13901.018983656364</v>
      </c>
      <c r="K27" s="199">
        <f>'YR 1 Financials'!K26</f>
        <v>13866.092673459929</v>
      </c>
      <c r="L27" s="199">
        <f>'YR 1 Financials'!L26</f>
        <v>13831.254115617859</v>
      </c>
      <c r="M27" s="199">
        <f>'YR 1 Financials'!M26</f>
        <v>13796.503089652368</v>
      </c>
      <c r="N27" s="199">
        <f>'YR 1 Financials'!N26</f>
        <v>13761.839375639614</v>
      </c>
      <c r="O27" s="199">
        <f>'YR 1 Financials'!O26</f>
        <v>13727.262754208317</v>
      </c>
      <c r="P27" s="201">
        <f>O27*(1+$D$24)</f>
        <v>12354.536478787486</v>
      </c>
      <c r="Q27" s="199">
        <f>P27</f>
        <v>12354.536478787486</v>
      </c>
      <c r="R27" s="199">
        <f t="shared" ref="R27:Z27" si="0">Q27</f>
        <v>12354.536478787486</v>
      </c>
      <c r="S27" s="199">
        <f t="shared" si="0"/>
        <v>12354.536478787486</v>
      </c>
      <c r="T27" s="199">
        <f t="shared" si="0"/>
        <v>12354.536478787486</v>
      </c>
      <c r="U27" s="199">
        <f t="shared" si="0"/>
        <v>12354.536478787486</v>
      </c>
      <c r="V27" s="199">
        <f t="shared" si="0"/>
        <v>12354.536478787486</v>
      </c>
      <c r="W27" s="199">
        <f t="shared" si="0"/>
        <v>12354.536478787486</v>
      </c>
      <c r="X27" s="199">
        <f t="shared" si="0"/>
        <v>12354.536478787486</v>
      </c>
      <c r="Y27" s="199">
        <f t="shared" si="0"/>
        <v>12354.536478787486</v>
      </c>
      <c r="Z27" s="199">
        <f t="shared" si="0"/>
        <v>12354.536478787486</v>
      </c>
      <c r="AA27" s="199">
        <f>Z27</f>
        <v>12354.536478787486</v>
      </c>
      <c r="AB27" s="201">
        <f>AA27*(1+$D$24)</f>
        <v>11119.082830908737</v>
      </c>
      <c r="AC27" s="199">
        <f>AB27</f>
        <v>11119.082830908737</v>
      </c>
      <c r="AD27" s="199">
        <f t="shared" ref="AD27:AM27" si="1">AC27</f>
        <v>11119.082830908737</v>
      </c>
      <c r="AE27" s="199">
        <f t="shared" si="1"/>
        <v>11119.082830908737</v>
      </c>
      <c r="AF27" s="199">
        <f t="shared" si="1"/>
        <v>11119.082830908737</v>
      </c>
      <c r="AG27" s="199">
        <f t="shared" si="1"/>
        <v>11119.082830908737</v>
      </c>
      <c r="AH27" s="199">
        <f t="shared" si="1"/>
        <v>11119.082830908737</v>
      </c>
      <c r="AI27" s="199">
        <f t="shared" si="1"/>
        <v>11119.082830908737</v>
      </c>
      <c r="AJ27" s="199">
        <f t="shared" si="1"/>
        <v>11119.082830908737</v>
      </c>
      <c r="AK27" s="199">
        <f t="shared" si="1"/>
        <v>11119.082830908737</v>
      </c>
      <c r="AL27" s="199">
        <f t="shared" si="1"/>
        <v>11119.082830908737</v>
      </c>
      <c r="AM27" s="199">
        <f t="shared" si="1"/>
        <v>11119.082830908737</v>
      </c>
    </row>
    <row r="28" spans="1:39" ht="14.45" x14ac:dyDescent="0.3">
      <c r="C28" s="193" t="s">
        <v>80</v>
      </c>
      <c r="D28" s="199">
        <f>'YR 1 Financials'!D35</f>
        <v>80630.102525416558</v>
      </c>
      <c r="E28" s="199">
        <f>'YR 1 Financials'!E35</f>
        <v>80427.519392821472</v>
      </c>
      <c r="F28" s="199">
        <f>'YR 1 Financials'!F35</f>
        <v>80225.445250346995</v>
      </c>
      <c r="G28" s="199">
        <f>'YR 1 Financials'!G35</f>
        <v>80023.878819155507</v>
      </c>
      <c r="H28" s="199">
        <f>'YR 1 Financials'!H35</f>
        <v>79822.818823622365</v>
      </c>
      <c r="I28" s="199">
        <f>'YR 1 Financials'!I35</f>
        <v>79622.263991328015</v>
      </c>
      <c r="J28" s="199">
        <f>'YR 1 Financials'!J35</f>
        <v>79422.213053049811</v>
      </c>
      <c r="K28" s="199">
        <f>'YR 1 Financials'!K35</f>
        <v>79222.66474275403</v>
      </c>
      <c r="L28" s="199">
        <f>'YR 1 Financials'!L35</f>
        <v>79023.617797587824</v>
      </c>
      <c r="M28" s="199">
        <f>'YR 1 Financials'!M35</f>
        <v>78825.070957871401</v>
      </c>
      <c r="N28" s="199">
        <f>'YR 1 Financials'!N35</f>
        <v>78627.022967089724</v>
      </c>
      <c r="O28" s="199">
        <f>'YR 1 Financials'!O35</f>
        <v>78429.472571884893</v>
      </c>
      <c r="P28" s="201">
        <f>O28*(1+$D$24)</f>
        <v>70586.52531469641</v>
      </c>
      <c r="Q28" s="199">
        <f>P28</f>
        <v>70586.52531469641</v>
      </c>
      <c r="R28" s="199">
        <f t="shared" ref="R28:Z28" si="2">Q28</f>
        <v>70586.52531469641</v>
      </c>
      <c r="S28" s="199">
        <f t="shared" si="2"/>
        <v>70586.52531469641</v>
      </c>
      <c r="T28" s="199">
        <f t="shared" si="2"/>
        <v>70586.52531469641</v>
      </c>
      <c r="U28" s="199">
        <f t="shared" si="2"/>
        <v>70586.52531469641</v>
      </c>
      <c r="V28" s="199">
        <f t="shared" si="2"/>
        <v>70586.52531469641</v>
      </c>
      <c r="W28" s="199">
        <f t="shared" si="2"/>
        <v>70586.52531469641</v>
      </c>
      <c r="X28" s="199">
        <f t="shared" si="2"/>
        <v>70586.52531469641</v>
      </c>
      <c r="Y28" s="199">
        <f t="shared" si="2"/>
        <v>70586.52531469641</v>
      </c>
      <c r="Z28" s="199">
        <f t="shared" si="2"/>
        <v>70586.52531469641</v>
      </c>
      <c r="AA28" s="199">
        <f>Z28</f>
        <v>70586.52531469641</v>
      </c>
      <c r="AB28" s="201">
        <f>AA28*(1+$D$24)</f>
        <v>63527.872783226769</v>
      </c>
      <c r="AC28" s="199">
        <f>AB28</f>
        <v>63527.872783226769</v>
      </c>
      <c r="AD28" s="199">
        <f t="shared" ref="AD28:AM28" si="3">AC28</f>
        <v>63527.872783226769</v>
      </c>
      <c r="AE28" s="199">
        <f t="shared" si="3"/>
        <v>63527.872783226769</v>
      </c>
      <c r="AF28" s="199">
        <f t="shared" si="3"/>
        <v>63527.872783226769</v>
      </c>
      <c r="AG28" s="199">
        <f t="shared" si="3"/>
        <v>63527.872783226769</v>
      </c>
      <c r="AH28" s="199">
        <f t="shared" si="3"/>
        <v>63527.872783226769</v>
      </c>
      <c r="AI28" s="199">
        <f t="shared" si="3"/>
        <v>63527.872783226769</v>
      </c>
      <c r="AJ28" s="199">
        <f t="shared" si="3"/>
        <v>63527.872783226769</v>
      </c>
      <c r="AK28" s="199">
        <f t="shared" si="3"/>
        <v>63527.872783226769</v>
      </c>
      <c r="AL28" s="199">
        <f t="shared" si="3"/>
        <v>63527.872783226769</v>
      </c>
      <c r="AM28" s="199">
        <f t="shared" si="3"/>
        <v>63527.872783226769</v>
      </c>
    </row>
    <row r="29" spans="1:39" ht="14.45" x14ac:dyDescent="0.3"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</row>
    <row r="30" spans="1:39" ht="18.75" x14ac:dyDescent="0.3">
      <c r="C30" s="192" t="s">
        <v>142</v>
      </c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</row>
    <row r="31" spans="1:39" s="189" customFormat="1" x14ac:dyDescent="0.25">
      <c r="C31" s="190" t="s">
        <v>148</v>
      </c>
      <c r="D31" s="191" t="s">
        <v>149</v>
      </c>
      <c r="E31" s="191" t="s">
        <v>150</v>
      </c>
      <c r="F31" s="191" t="s">
        <v>151</v>
      </c>
      <c r="G31" s="191" t="s">
        <v>153</v>
      </c>
      <c r="H31" s="191" t="s">
        <v>154</v>
      </c>
      <c r="I31" s="191" t="s">
        <v>155</v>
      </c>
      <c r="J31" s="191" t="s">
        <v>156</v>
      </c>
      <c r="K31" s="191" t="s">
        <v>157</v>
      </c>
      <c r="L31" s="191" t="s">
        <v>158</v>
      </c>
      <c r="M31" s="191" t="s">
        <v>159</v>
      </c>
      <c r="N31" s="191" t="s">
        <v>160</v>
      </c>
      <c r="O31" s="191" t="s">
        <v>161</v>
      </c>
      <c r="P31" s="196" t="s">
        <v>162</v>
      </c>
      <c r="Q31" s="191" t="s">
        <v>163</v>
      </c>
      <c r="R31" s="191" t="s">
        <v>164</v>
      </c>
      <c r="S31" s="191" t="s">
        <v>165</v>
      </c>
      <c r="T31" s="191" t="s">
        <v>166</v>
      </c>
      <c r="U31" s="191" t="s">
        <v>167</v>
      </c>
      <c r="V31" s="191" t="s">
        <v>168</v>
      </c>
      <c r="W31" s="191" t="s">
        <v>169</v>
      </c>
      <c r="X31" s="191" t="s">
        <v>170</v>
      </c>
      <c r="Y31" s="191" t="s">
        <v>171</v>
      </c>
      <c r="Z31" s="191" t="s">
        <v>172</v>
      </c>
      <c r="AA31" s="191" t="s">
        <v>173</v>
      </c>
      <c r="AB31" s="191" t="s">
        <v>174</v>
      </c>
      <c r="AC31" s="191" t="s">
        <v>175</v>
      </c>
      <c r="AD31" s="191" t="s">
        <v>176</v>
      </c>
      <c r="AE31" s="191" t="s">
        <v>177</v>
      </c>
      <c r="AF31" s="191" t="s">
        <v>178</v>
      </c>
      <c r="AG31" s="191" t="s">
        <v>179</v>
      </c>
      <c r="AH31" s="191" t="s">
        <v>180</v>
      </c>
      <c r="AI31" s="191" t="s">
        <v>181</v>
      </c>
      <c r="AJ31" s="191" t="s">
        <v>182</v>
      </c>
      <c r="AK31" s="191" t="s">
        <v>183</v>
      </c>
      <c r="AL31" s="191" t="s">
        <v>184</v>
      </c>
      <c r="AM31" s="191" t="s">
        <v>185</v>
      </c>
    </row>
    <row r="32" spans="1:39" x14ac:dyDescent="0.25">
      <c r="C32" s="193" t="s">
        <v>79</v>
      </c>
      <c r="D32" s="200">
        <f>'YR 1 Financials'!D22</f>
        <v>3178.3093333333336</v>
      </c>
      <c r="E32" s="200">
        <f>'YR 1 Financials'!E22</f>
        <v>3186.255106666667</v>
      </c>
      <c r="F32" s="200">
        <f>'YR 1 Financials'!F22</f>
        <v>3194.2207444333335</v>
      </c>
      <c r="G32" s="200">
        <f>'YR 1 Financials'!G22</f>
        <v>3202.2062962944165</v>
      </c>
      <c r="H32" s="200">
        <f>'YR 1 Financials'!H22</f>
        <v>3210.2118120351524</v>
      </c>
      <c r="I32" s="200">
        <f>'YR 1 Financials'!I22</f>
        <v>3218.2373415652401</v>
      </c>
      <c r="J32" s="200">
        <f>'YR 1 Financials'!J22</f>
        <v>3226.2829349191529</v>
      </c>
      <c r="K32" s="200">
        <f>'YR 1 Financials'!K22</f>
        <v>3234.3486422564511</v>
      </c>
      <c r="L32" s="200">
        <f>'YR 1 Financials'!L22</f>
        <v>3242.434513862092</v>
      </c>
      <c r="M32" s="200">
        <f>'YR 1 Financials'!M22</f>
        <v>3250.5406001467468</v>
      </c>
      <c r="N32" s="200">
        <f>'YR 1 Financials'!N22</f>
        <v>3258.6669516471134</v>
      </c>
      <c r="O32" s="200">
        <f>'YR 1 Financials'!O22</f>
        <v>3266.8136190262308</v>
      </c>
      <c r="P32" s="200">
        <f>O32</f>
        <v>3266.8136190262308</v>
      </c>
      <c r="Q32" s="200">
        <f t="shared" ref="Q32:AM32" si="4">P32</f>
        <v>3266.8136190262308</v>
      </c>
      <c r="R32" s="200">
        <f t="shared" si="4"/>
        <v>3266.8136190262308</v>
      </c>
      <c r="S32" s="200">
        <f t="shared" si="4"/>
        <v>3266.8136190262308</v>
      </c>
      <c r="T32" s="200">
        <f t="shared" si="4"/>
        <v>3266.8136190262308</v>
      </c>
      <c r="U32" s="200">
        <f t="shared" si="4"/>
        <v>3266.8136190262308</v>
      </c>
      <c r="V32" s="200">
        <f t="shared" si="4"/>
        <v>3266.8136190262308</v>
      </c>
      <c r="W32" s="200">
        <f t="shared" si="4"/>
        <v>3266.8136190262308</v>
      </c>
      <c r="X32" s="200">
        <f t="shared" si="4"/>
        <v>3266.8136190262308</v>
      </c>
      <c r="Y32" s="200">
        <f t="shared" si="4"/>
        <v>3266.8136190262308</v>
      </c>
      <c r="Z32" s="200">
        <f t="shared" si="4"/>
        <v>3266.8136190262308</v>
      </c>
      <c r="AA32" s="200">
        <f t="shared" si="4"/>
        <v>3266.8136190262308</v>
      </c>
      <c r="AB32" s="200">
        <f t="shared" si="4"/>
        <v>3266.8136190262308</v>
      </c>
      <c r="AC32" s="200">
        <f t="shared" si="4"/>
        <v>3266.8136190262308</v>
      </c>
      <c r="AD32" s="200">
        <f t="shared" si="4"/>
        <v>3266.8136190262308</v>
      </c>
      <c r="AE32" s="200">
        <f t="shared" si="4"/>
        <v>3266.8136190262308</v>
      </c>
      <c r="AF32" s="200">
        <f t="shared" si="4"/>
        <v>3266.8136190262308</v>
      </c>
      <c r="AG32" s="200">
        <f t="shared" si="4"/>
        <v>3266.8136190262308</v>
      </c>
      <c r="AH32" s="200">
        <f t="shared" si="4"/>
        <v>3266.8136190262308</v>
      </c>
      <c r="AI32" s="200">
        <f t="shared" si="4"/>
        <v>3266.8136190262308</v>
      </c>
      <c r="AJ32" s="200">
        <f t="shared" si="4"/>
        <v>3266.8136190262308</v>
      </c>
      <c r="AK32" s="200">
        <f t="shared" si="4"/>
        <v>3266.8136190262308</v>
      </c>
      <c r="AL32" s="200">
        <f t="shared" si="4"/>
        <v>3266.8136190262308</v>
      </c>
      <c r="AM32" s="200">
        <f t="shared" si="4"/>
        <v>3266.8136190262308</v>
      </c>
    </row>
    <row r="33" spans="3:39" x14ac:dyDescent="0.25">
      <c r="C33" s="193" t="s">
        <v>80</v>
      </c>
      <c r="D33" s="200">
        <f>'YR 1 Financials'!D31</f>
        <v>8382.8064166666663</v>
      </c>
      <c r="E33" s="200">
        <f>'YR 1 Financials'!E31</f>
        <v>8403.7634327083342</v>
      </c>
      <c r="F33" s="200">
        <f>'YR 1 Financials'!F31</f>
        <v>8424.7728412901033</v>
      </c>
      <c r="G33" s="200">
        <f>'YR 1 Financials'!G31</f>
        <v>8445.8347733933297</v>
      </c>
      <c r="H33" s="200">
        <f>'YR 1 Financials'!H31</f>
        <v>8466.9493603268111</v>
      </c>
      <c r="I33" s="200">
        <f>'YR 1 Financials'!I31</f>
        <v>8488.1167337276274</v>
      </c>
      <c r="J33" s="200">
        <f>'YR 1 Financials'!J31</f>
        <v>8509.3370255619466</v>
      </c>
      <c r="K33" s="200">
        <f>'YR 1 Financials'!K31</f>
        <v>8530.6103681258519</v>
      </c>
      <c r="L33" s="200">
        <f>'YR 1 Financials'!L31</f>
        <v>8551.9368940461645</v>
      </c>
      <c r="M33" s="200">
        <f>'YR 1 Financials'!M31</f>
        <v>8573.3167362812801</v>
      </c>
      <c r="N33" s="200">
        <f>'YR 1 Financials'!N31</f>
        <v>8594.7500281219818</v>
      </c>
      <c r="O33" s="200">
        <f>'YR 1 Financials'!O31</f>
        <v>8616.2369031922863</v>
      </c>
      <c r="P33" s="200">
        <f>O33</f>
        <v>8616.2369031922863</v>
      </c>
      <c r="Q33" s="200">
        <f t="shared" ref="Q33:AM33" si="5">P33</f>
        <v>8616.2369031922863</v>
      </c>
      <c r="R33" s="200">
        <f t="shared" si="5"/>
        <v>8616.2369031922863</v>
      </c>
      <c r="S33" s="200">
        <f t="shared" si="5"/>
        <v>8616.2369031922863</v>
      </c>
      <c r="T33" s="200">
        <f t="shared" si="5"/>
        <v>8616.2369031922863</v>
      </c>
      <c r="U33" s="200">
        <f t="shared" si="5"/>
        <v>8616.2369031922863</v>
      </c>
      <c r="V33" s="200">
        <f t="shared" si="5"/>
        <v>8616.2369031922863</v>
      </c>
      <c r="W33" s="200">
        <f t="shared" si="5"/>
        <v>8616.2369031922863</v>
      </c>
      <c r="X33" s="200">
        <f t="shared" si="5"/>
        <v>8616.2369031922863</v>
      </c>
      <c r="Y33" s="200">
        <f t="shared" si="5"/>
        <v>8616.2369031922863</v>
      </c>
      <c r="Z33" s="200">
        <f t="shared" si="5"/>
        <v>8616.2369031922863</v>
      </c>
      <c r="AA33" s="200">
        <f t="shared" si="5"/>
        <v>8616.2369031922863</v>
      </c>
      <c r="AB33" s="200">
        <f t="shared" si="5"/>
        <v>8616.2369031922863</v>
      </c>
      <c r="AC33" s="200">
        <f t="shared" si="5"/>
        <v>8616.2369031922863</v>
      </c>
      <c r="AD33" s="200">
        <f t="shared" si="5"/>
        <v>8616.2369031922863</v>
      </c>
      <c r="AE33" s="200">
        <f t="shared" si="5"/>
        <v>8616.2369031922863</v>
      </c>
      <c r="AF33" s="200">
        <f t="shared" si="5"/>
        <v>8616.2369031922863</v>
      </c>
      <c r="AG33" s="200">
        <f t="shared" si="5"/>
        <v>8616.2369031922863</v>
      </c>
      <c r="AH33" s="200">
        <f t="shared" si="5"/>
        <v>8616.2369031922863</v>
      </c>
      <c r="AI33" s="200">
        <f t="shared" si="5"/>
        <v>8616.2369031922863</v>
      </c>
      <c r="AJ33" s="200">
        <f t="shared" si="5"/>
        <v>8616.2369031922863</v>
      </c>
      <c r="AK33" s="200">
        <f t="shared" si="5"/>
        <v>8616.2369031922863</v>
      </c>
      <c r="AL33" s="200">
        <f t="shared" si="5"/>
        <v>8616.2369031922863</v>
      </c>
      <c r="AM33" s="200">
        <f t="shared" si="5"/>
        <v>8616.2369031922863</v>
      </c>
    </row>
    <row r="34" spans="3:39" x14ac:dyDescent="0.25"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</row>
    <row r="35" spans="3:39" ht="18.75" x14ac:dyDescent="0.3">
      <c r="C35" s="192" t="s">
        <v>152</v>
      </c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</row>
    <row r="36" spans="3:39" s="189" customFormat="1" x14ac:dyDescent="0.25">
      <c r="C36" s="190" t="s">
        <v>148</v>
      </c>
      <c r="D36" s="191" t="s">
        <v>149</v>
      </c>
      <c r="E36" s="191" t="s">
        <v>150</v>
      </c>
      <c r="F36" s="191" t="s">
        <v>151</v>
      </c>
      <c r="G36" s="191" t="s">
        <v>153</v>
      </c>
      <c r="H36" s="191" t="s">
        <v>154</v>
      </c>
      <c r="I36" s="191" t="s">
        <v>155</v>
      </c>
      <c r="J36" s="191" t="s">
        <v>156</v>
      </c>
      <c r="K36" s="191" t="s">
        <v>157</v>
      </c>
      <c r="L36" s="191" t="s">
        <v>158</v>
      </c>
      <c r="M36" s="191" t="s">
        <v>159</v>
      </c>
      <c r="N36" s="191" t="s">
        <v>160</v>
      </c>
      <c r="O36" s="191" t="s">
        <v>161</v>
      </c>
      <c r="P36" s="191" t="s">
        <v>162</v>
      </c>
      <c r="Q36" s="191" t="s">
        <v>163</v>
      </c>
      <c r="R36" s="191" t="s">
        <v>164</v>
      </c>
      <c r="S36" s="191" t="s">
        <v>165</v>
      </c>
      <c r="T36" s="191" t="s">
        <v>166</v>
      </c>
      <c r="U36" s="191" t="s">
        <v>167</v>
      </c>
      <c r="V36" s="191" t="s">
        <v>168</v>
      </c>
      <c r="W36" s="191" t="s">
        <v>169</v>
      </c>
      <c r="X36" s="191" t="s">
        <v>170</v>
      </c>
      <c r="Y36" s="191" t="s">
        <v>171</v>
      </c>
      <c r="Z36" s="191" t="s">
        <v>172</v>
      </c>
      <c r="AA36" s="191" t="s">
        <v>173</v>
      </c>
      <c r="AB36" s="191" t="s">
        <v>174</v>
      </c>
      <c r="AC36" s="191" t="s">
        <v>175</v>
      </c>
      <c r="AD36" s="191" t="s">
        <v>176</v>
      </c>
      <c r="AE36" s="191" t="s">
        <v>177</v>
      </c>
      <c r="AF36" s="191" t="s">
        <v>178</v>
      </c>
      <c r="AG36" s="191" t="s">
        <v>179</v>
      </c>
      <c r="AH36" s="191" t="s">
        <v>180</v>
      </c>
      <c r="AI36" s="191" t="s">
        <v>181</v>
      </c>
      <c r="AJ36" s="191" t="s">
        <v>182</v>
      </c>
      <c r="AK36" s="191" t="s">
        <v>183</v>
      </c>
      <c r="AL36" s="191" t="s">
        <v>184</v>
      </c>
      <c r="AM36" s="191" t="s">
        <v>185</v>
      </c>
    </row>
    <row r="37" spans="3:39" x14ac:dyDescent="0.25">
      <c r="C37" s="193" t="s">
        <v>79</v>
      </c>
      <c r="D37" s="194">
        <f>D27/D32</f>
        <v>4.4402323943661974</v>
      </c>
      <c r="E37" s="194">
        <f t="shared" ref="E37:AL37" si="6">E27/E32</f>
        <v>4.418031232394366</v>
      </c>
      <c r="F37" s="194">
        <f t="shared" si="6"/>
        <v>4.3959410762323943</v>
      </c>
      <c r="G37" s="194">
        <f t="shared" si="6"/>
        <v>4.3739613708512319</v>
      </c>
      <c r="H37" s="194">
        <f t="shared" si="6"/>
        <v>4.3520915639969759</v>
      </c>
      <c r="I37" s="194">
        <f t="shared" si="6"/>
        <v>4.3303311061769909</v>
      </c>
      <c r="J37" s="194">
        <f t="shared" si="6"/>
        <v>4.3086794506461068</v>
      </c>
      <c r="K37" s="194">
        <f t="shared" si="6"/>
        <v>4.2871360533928762</v>
      </c>
      <c r="L37" s="194">
        <f t="shared" si="6"/>
        <v>4.2657003731259113</v>
      </c>
      <c r="M37" s="194">
        <f t="shared" si="6"/>
        <v>4.2443718712602818</v>
      </c>
      <c r="N37" s="194">
        <f t="shared" si="6"/>
        <v>4.2231500119039804</v>
      </c>
      <c r="O37" s="194">
        <f t="shared" si="6"/>
        <v>4.2020342618444602</v>
      </c>
      <c r="P37" s="194">
        <f t="shared" si="6"/>
        <v>3.7818308356600143</v>
      </c>
      <c r="Q37" s="194">
        <f t="shared" si="6"/>
        <v>3.7818308356600143</v>
      </c>
      <c r="R37" s="194">
        <f t="shared" si="6"/>
        <v>3.7818308356600143</v>
      </c>
      <c r="S37" s="194">
        <f t="shared" si="6"/>
        <v>3.7818308356600143</v>
      </c>
      <c r="T37" s="194">
        <f t="shared" si="6"/>
        <v>3.7818308356600143</v>
      </c>
      <c r="U37" s="194">
        <f t="shared" si="6"/>
        <v>3.7818308356600143</v>
      </c>
      <c r="V37" s="194">
        <f t="shared" si="6"/>
        <v>3.7818308356600143</v>
      </c>
      <c r="W37" s="194">
        <f t="shared" si="6"/>
        <v>3.7818308356600143</v>
      </c>
      <c r="X37" s="194">
        <f t="shared" si="6"/>
        <v>3.7818308356600143</v>
      </c>
      <c r="Y37" s="194">
        <f t="shared" si="6"/>
        <v>3.7818308356600143</v>
      </c>
      <c r="Z37" s="194">
        <f t="shared" si="6"/>
        <v>3.7818308356600143</v>
      </c>
      <c r="AA37" s="194">
        <f t="shared" si="6"/>
        <v>3.7818308356600143</v>
      </c>
      <c r="AB37" s="194">
        <f t="shared" si="6"/>
        <v>3.4036477520940127</v>
      </c>
      <c r="AC37" s="194">
        <f t="shared" si="6"/>
        <v>3.4036477520940127</v>
      </c>
      <c r="AD37" s="194">
        <f t="shared" si="6"/>
        <v>3.4036477520940127</v>
      </c>
      <c r="AE37" s="194">
        <f t="shared" si="6"/>
        <v>3.4036477520940127</v>
      </c>
      <c r="AF37" s="194">
        <f t="shared" si="6"/>
        <v>3.4036477520940127</v>
      </c>
      <c r="AG37" s="194">
        <f t="shared" si="6"/>
        <v>3.4036477520940127</v>
      </c>
      <c r="AH37" s="194">
        <f t="shared" si="6"/>
        <v>3.4036477520940127</v>
      </c>
      <c r="AI37" s="194">
        <f t="shared" si="6"/>
        <v>3.4036477520940127</v>
      </c>
      <c r="AJ37" s="194">
        <f t="shared" si="6"/>
        <v>3.4036477520940127</v>
      </c>
      <c r="AK37" s="194">
        <f t="shared" si="6"/>
        <v>3.4036477520940127</v>
      </c>
      <c r="AL37" s="194">
        <f t="shared" si="6"/>
        <v>3.4036477520940127</v>
      </c>
      <c r="AM37" s="194">
        <f>AM27/AM32</f>
        <v>3.4036477520940127</v>
      </c>
    </row>
    <row r="38" spans="3:39" x14ac:dyDescent="0.25">
      <c r="C38" s="193" t="s">
        <v>80</v>
      </c>
      <c r="D38" s="194">
        <f>D28/D33</f>
        <v>9.6185094248518102</v>
      </c>
      <c r="E38" s="194">
        <f t="shared" ref="E38:AL38" si="7">E28/E33</f>
        <v>9.5704168777275527</v>
      </c>
      <c r="F38" s="194">
        <f t="shared" si="7"/>
        <v>9.5225647933389155</v>
      </c>
      <c r="G38" s="194">
        <f t="shared" si="7"/>
        <v>9.4749519693722206</v>
      </c>
      <c r="H38" s="194">
        <f t="shared" si="7"/>
        <v>9.42757720952536</v>
      </c>
      <c r="I38" s="194">
        <f t="shared" si="7"/>
        <v>9.3804393234777343</v>
      </c>
      <c r="J38" s="194">
        <f t="shared" si="7"/>
        <v>9.333537126860346</v>
      </c>
      <c r="K38" s="194">
        <f t="shared" si="7"/>
        <v>9.2868694412260435</v>
      </c>
      <c r="L38" s="194">
        <f t="shared" si="7"/>
        <v>9.2404350940199116</v>
      </c>
      <c r="M38" s="194">
        <f t="shared" si="7"/>
        <v>9.1942329185498135</v>
      </c>
      <c r="N38" s="194">
        <f t="shared" si="7"/>
        <v>9.1482617539570636</v>
      </c>
      <c r="O38" s="194">
        <f t="shared" si="7"/>
        <v>9.1025204451872774</v>
      </c>
      <c r="P38" s="194">
        <f t="shared" si="7"/>
        <v>8.1922684006685493</v>
      </c>
      <c r="Q38" s="194">
        <f t="shared" si="7"/>
        <v>8.1922684006685493</v>
      </c>
      <c r="R38" s="194">
        <f t="shared" si="7"/>
        <v>8.1922684006685493</v>
      </c>
      <c r="S38" s="194">
        <f t="shared" si="7"/>
        <v>8.1922684006685493</v>
      </c>
      <c r="T38" s="194">
        <f t="shared" si="7"/>
        <v>8.1922684006685493</v>
      </c>
      <c r="U38" s="194">
        <f t="shared" si="7"/>
        <v>8.1922684006685493</v>
      </c>
      <c r="V38" s="194">
        <f t="shared" si="7"/>
        <v>8.1922684006685493</v>
      </c>
      <c r="W38" s="194">
        <f t="shared" si="7"/>
        <v>8.1922684006685493</v>
      </c>
      <c r="X38" s="194">
        <f t="shared" si="7"/>
        <v>8.1922684006685493</v>
      </c>
      <c r="Y38" s="194">
        <f t="shared" si="7"/>
        <v>8.1922684006685493</v>
      </c>
      <c r="Z38" s="194">
        <f t="shared" si="7"/>
        <v>8.1922684006685493</v>
      </c>
      <c r="AA38" s="194">
        <f t="shared" si="7"/>
        <v>8.1922684006685493</v>
      </c>
      <c r="AB38" s="194">
        <f t="shared" si="7"/>
        <v>7.3730415606016946</v>
      </c>
      <c r="AC38" s="194">
        <f t="shared" si="7"/>
        <v>7.3730415606016946</v>
      </c>
      <c r="AD38" s="194">
        <f t="shared" si="7"/>
        <v>7.3730415606016946</v>
      </c>
      <c r="AE38" s="194">
        <f t="shared" si="7"/>
        <v>7.3730415606016946</v>
      </c>
      <c r="AF38" s="194">
        <f t="shared" si="7"/>
        <v>7.3730415606016946</v>
      </c>
      <c r="AG38" s="194">
        <f t="shared" si="7"/>
        <v>7.3730415606016946</v>
      </c>
      <c r="AH38" s="194">
        <f t="shared" si="7"/>
        <v>7.3730415606016946</v>
      </c>
      <c r="AI38" s="194">
        <f t="shared" si="7"/>
        <v>7.3730415606016946</v>
      </c>
      <c r="AJ38" s="194">
        <f t="shared" si="7"/>
        <v>7.3730415606016946</v>
      </c>
      <c r="AK38" s="194">
        <f t="shared" si="7"/>
        <v>7.3730415606016946</v>
      </c>
      <c r="AL38" s="194">
        <f t="shared" si="7"/>
        <v>7.3730415606016946</v>
      </c>
      <c r="AM38" s="194">
        <f>AM28/AM33</f>
        <v>7.3730415606016946</v>
      </c>
    </row>
  </sheetData>
  <mergeCells count="1"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workbookViewId="0">
      <selection activeCell="D11" sqref="D11"/>
    </sheetView>
  </sheetViews>
  <sheetFormatPr defaultRowHeight="15" x14ac:dyDescent="0.25"/>
  <cols>
    <col min="2" max="2" width="13.28515625" bestFit="1" customWidth="1"/>
    <col min="3" max="3" width="10.140625" bestFit="1" customWidth="1"/>
    <col min="5" max="5" width="10.5703125" bestFit="1" customWidth="1"/>
    <col min="7" max="7" width="10.140625" bestFit="1" customWidth="1"/>
  </cols>
  <sheetData>
    <row r="2" spans="2:8" ht="42" x14ac:dyDescent="0.25">
      <c r="B2" s="91" t="s">
        <v>91</v>
      </c>
      <c r="C2" s="91" t="s">
        <v>92</v>
      </c>
      <c r="D2" s="91" t="s">
        <v>93</v>
      </c>
      <c r="E2" s="91" t="s">
        <v>94</v>
      </c>
      <c r="F2" s="91" t="s">
        <v>95</v>
      </c>
      <c r="G2" s="91" t="s">
        <v>96</v>
      </c>
      <c r="H2" s="91" t="s">
        <v>97</v>
      </c>
    </row>
    <row r="3" spans="2:8" x14ac:dyDescent="0.25">
      <c r="B3" s="92" t="s">
        <v>98</v>
      </c>
      <c r="C3" s="116">
        <v>17346</v>
      </c>
      <c r="D3" s="123">
        <v>0.85880000000000001</v>
      </c>
      <c r="E3" s="116">
        <v>25340</v>
      </c>
      <c r="F3" s="124">
        <v>0.46089999999999998</v>
      </c>
      <c r="G3" s="116">
        <v>30247</v>
      </c>
      <c r="H3" s="123">
        <v>0.19359999999999999</v>
      </c>
    </row>
    <row r="4" spans="2:8" x14ac:dyDescent="0.25">
      <c r="B4" s="125" t="s">
        <v>99</v>
      </c>
      <c r="C4" s="97">
        <v>344934</v>
      </c>
      <c r="D4" s="126">
        <v>5.7099999999999998E-2</v>
      </c>
      <c r="E4" s="97">
        <v>355195</v>
      </c>
      <c r="F4" s="126">
        <v>2.9700000000000001E-2</v>
      </c>
      <c r="G4" s="97">
        <v>343506</v>
      </c>
      <c r="H4" s="126">
        <v>-3.2899999999999999E-2</v>
      </c>
    </row>
    <row r="5" spans="2:8" x14ac:dyDescent="0.25">
      <c r="B5" s="92" t="s">
        <v>100</v>
      </c>
      <c r="C5" s="94">
        <v>962634</v>
      </c>
      <c r="D5" s="127">
        <v>4.4900000000000002E-2</v>
      </c>
      <c r="E5" s="94">
        <v>953402</v>
      </c>
      <c r="F5" s="128">
        <v>-9.5999999999999992E-3</v>
      </c>
      <c r="G5" s="94">
        <v>978178</v>
      </c>
      <c r="H5" s="129">
        <v>2.5999999999999999E-2</v>
      </c>
    </row>
    <row r="6" spans="2:8" x14ac:dyDescent="0.25">
      <c r="B6" s="107" t="s">
        <v>78</v>
      </c>
      <c r="C6" s="130">
        <v>1324914</v>
      </c>
      <c r="D6" s="131">
        <v>5.4100000000000002E-2</v>
      </c>
      <c r="E6" s="130">
        <v>1333937</v>
      </c>
      <c r="F6" s="132">
        <v>6.7999999999999996E-3</v>
      </c>
      <c r="G6" s="130">
        <v>1351931</v>
      </c>
      <c r="H6" s="131">
        <v>1.35E-2</v>
      </c>
    </row>
    <row r="8" spans="2:8" x14ac:dyDescent="0.25">
      <c r="D8" s="89">
        <v>42430</v>
      </c>
    </row>
    <row r="9" spans="2:8" x14ac:dyDescent="0.25">
      <c r="B9" t="s">
        <v>101</v>
      </c>
      <c r="C9" s="133">
        <f>G4</f>
        <v>343506</v>
      </c>
      <c r="D9" s="133">
        <f>C9*0.99</f>
        <v>340070.94</v>
      </c>
      <c r="E9" s="88">
        <f>D9/12</f>
        <v>28339.244999999999</v>
      </c>
      <c r="F9" s="133"/>
    </row>
    <row r="10" spans="2:8" x14ac:dyDescent="0.25">
      <c r="B10" t="s">
        <v>102</v>
      </c>
      <c r="C10" s="133">
        <f>G5</f>
        <v>978178</v>
      </c>
      <c r="D10" s="133">
        <f>C10*1.03</f>
        <v>1007523.3400000001</v>
      </c>
      <c r="E10" s="88">
        <f t="shared" ref="E10:E11" si="0">D10/12</f>
        <v>83960.278333333335</v>
      </c>
      <c r="F10" s="133"/>
    </row>
    <row r="11" spans="2:8" x14ac:dyDescent="0.25">
      <c r="B11" t="s">
        <v>103</v>
      </c>
      <c r="C11" s="134">
        <f>G3</f>
        <v>30247</v>
      </c>
      <c r="D11" s="133">
        <f>G3*1.2</f>
        <v>36296.400000000001</v>
      </c>
      <c r="E11" s="88">
        <f t="shared" si="0"/>
        <v>3024.7000000000003</v>
      </c>
      <c r="F11" s="133"/>
    </row>
  </sheetData>
  <conditionalFormatting sqref="B3:H6">
    <cfRule type="expression" dxfId="1" priority="1">
      <formula>MOD(ROW(),2)=1</formula>
    </cfRule>
    <cfRule type="expression" dxfId="0" priority="2">
      <formula>MOD(ROW(),2)=0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8"/>
  <sheetViews>
    <sheetView workbookViewId="0">
      <selection activeCell="H21" sqref="H21"/>
    </sheetView>
  </sheetViews>
  <sheetFormatPr defaultRowHeight="15" x14ac:dyDescent="0.25"/>
  <cols>
    <col min="1" max="1" width="18.140625" customWidth="1"/>
    <col min="2" max="3" width="14.42578125" customWidth="1"/>
    <col min="4" max="16" width="14.42578125" style="58" customWidth="1"/>
    <col min="17" max="18" width="14.7109375" style="58" customWidth="1"/>
    <col min="19" max="19" width="16.5703125" style="58" customWidth="1"/>
    <col min="20" max="20" width="17.7109375" style="58" customWidth="1"/>
    <col min="21" max="21" width="17" style="58" customWidth="1"/>
    <col min="22" max="22" width="17.85546875" style="58" customWidth="1"/>
    <col min="23" max="23" width="19.42578125" style="58" customWidth="1"/>
    <col min="24" max="24" width="15.42578125" style="58" customWidth="1"/>
    <col min="25" max="25" width="17" style="58" customWidth="1"/>
    <col min="26" max="26" width="24.42578125" style="58" customWidth="1"/>
    <col min="27" max="27" width="17.85546875" style="58" customWidth="1"/>
    <col min="28" max="28" width="19.42578125" style="58" customWidth="1"/>
    <col min="29" max="29" width="16.28515625" style="58" customWidth="1"/>
    <col min="30" max="30" width="20.7109375" style="58" customWidth="1"/>
    <col min="31" max="31" width="22.7109375" style="58" customWidth="1"/>
    <col min="32" max="32" width="18" style="58" customWidth="1"/>
    <col min="33" max="33" width="18.28515625" style="58" customWidth="1"/>
    <col min="34" max="35" width="8.42578125" customWidth="1"/>
    <col min="36" max="39" width="11.7109375" customWidth="1"/>
    <col min="40" max="40" width="10.85546875" customWidth="1"/>
    <col min="41" max="42" width="8.28515625" customWidth="1"/>
    <col min="43" max="43" width="16.85546875" customWidth="1"/>
    <col min="44" max="47" width="13.42578125" customWidth="1"/>
    <col min="48" max="48" width="10.85546875" customWidth="1"/>
    <col min="49" max="50" width="8.28515625" customWidth="1"/>
    <col min="51" max="51" width="16.85546875" customWidth="1"/>
    <col min="52" max="52" width="14.7109375" customWidth="1"/>
    <col min="53" max="53" width="16.28515625" customWidth="1"/>
    <col min="54" max="54" width="20.7109375" customWidth="1"/>
    <col min="55" max="55" width="22.7109375" customWidth="1"/>
    <col min="56" max="56" width="18" customWidth="1"/>
    <col min="57" max="57" width="18.28515625" customWidth="1"/>
    <col min="58" max="58" width="16.85546875" bestFit="1" customWidth="1"/>
    <col min="59" max="61" width="13.42578125" customWidth="1"/>
    <col min="62" max="62" width="12.28515625" customWidth="1"/>
    <col min="63" max="64" width="9.7109375" bestFit="1" customWidth="1"/>
    <col min="65" max="65" width="9.7109375" customWidth="1"/>
    <col min="66" max="66" width="10.85546875" customWidth="1"/>
    <col min="67" max="68" width="8.28515625" customWidth="1"/>
    <col min="69" max="69" width="16.85546875" customWidth="1"/>
    <col min="70" max="70" width="14.7109375" bestFit="1" customWidth="1"/>
    <col min="71" max="71" width="16.28515625" bestFit="1" customWidth="1"/>
    <col min="72" max="72" width="20.7109375" bestFit="1" customWidth="1"/>
    <col min="73" max="73" width="22.7109375" bestFit="1" customWidth="1"/>
    <col min="74" max="74" width="18" bestFit="1" customWidth="1"/>
    <col min="75" max="75" width="18.28515625" customWidth="1"/>
    <col min="257" max="257" width="22.85546875" customWidth="1"/>
    <col min="258" max="258" width="32" bestFit="1" customWidth="1"/>
    <col min="259" max="259" width="20.7109375" customWidth="1"/>
    <col min="260" max="271" width="14.85546875" customWidth="1"/>
    <col min="272" max="272" width="15.42578125" customWidth="1"/>
    <col min="273" max="273" width="15.28515625" customWidth="1"/>
    <col min="274" max="274" width="17.7109375" customWidth="1"/>
    <col min="275" max="275" width="17.5703125" customWidth="1"/>
    <col min="276" max="276" width="15.42578125" customWidth="1"/>
    <col min="277" max="277" width="17" customWidth="1"/>
    <col min="278" max="278" width="17.85546875" customWidth="1"/>
    <col min="279" max="279" width="19.42578125" customWidth="1"/>
    <col min="280" max="280" width="15.42578125" customWidth="1"/>
    <col min="281" max="281" width="17" customWidth="1"/>
    <col min="282" max="282" width="24.42578125" customWidth="1"/>
    <col min="283" max="283" width="17.85546875" customWidth="1"/>
    <col min="284" max="284" width="19.42578125" customWidth="1"/>
    <col min="285" max="285" width="16.28515625" customWidth="1"/>
    <col min="286" max="286" width="20.7109375" customWidth="1"/>
    <col min="287" max="287" width="22.7109375" customWidth="1"/>
    <col min="288" max="288" width="18" customWidth="1"/>
    <col min="289" max="289" width="18.28515625" customWidth="1"/>
    <col min="290" max="291" width="8.42578125" customWidth="1"/>
    <col min="292" max="295" width="11.7109375" customWidth="1"/>
    <col min="296" max="296" width="10.85546875" customWidth="1"/>
    <col min="297" max="298" width="8.28515625" customWidth="1"/>
    <col min="299" max="299" width="16.85546875" customWidth="1"/>
    <col min="300" max="303" width="13.42578125" customWidth="1"/>
    <col min="304" max="304" width="10.85546875" customWidth="1"/>
    <col min="305" max="306" width="8.28515625" customWidth="1"/>
    <col min="307" max="307" width="16.85546875" customWidth="1"/>
    <col min="308" max="308" width="14.7109375" customWidth="1"/>
    <col min="309" max="309" width="16.28515625" customWidth="1"/>
    <col min="310" max="310" width="20.7109375" customWidth="1"/>
    <col min="311" max="311" width="22.7109375" customWidth="1"/>
    <col min="312" max="312" width="18" customWidth="1"/>
    <col min="313" max="313" width="18.28515625" customWidth="1"/>
    <col min="314" max="314" width="16.85546875" bestFit="1" customWidth="1"/>
    <col min="315" max="317" width="13.42578125" customWidth="1"/>
    <col min="318" max="318" width="12.28515625" customWidth="1"/>
    <col min="319" max="320" width="9.7109375" bestFit="1" customWidth="1"/>
    <col min="321" max="321" width="9.7109375" customWidth="1"/>
    <col min="322" max="322" width="10.85546875" customWidth="1"/>
    <col min="323" max="324" width="8.28515625" customWidth="1"/>
    <col min="325" max="325" width="16.85546875" customWidth="1"/>
    <col min="326" max="326" width="14.7109375" bestFit="1" customWidth="1"/>
    <col min="327" max="327" width="16.28515625" bestFit="1" customWidth="1"/>
    <col min="328" max="328" width="20.7109375" bestFit="1" customWidth="1"/>
    <col min="329" max="329" width="22.7109375" bestFit="1" customWidth="1"/>
    <col min="330" max="330" width="18" bestFit="1" customWidth="1"/>
    <col min="331" max="331" width="18.28515625" customWidth="1"/>
    <col min="513" max="513" width="22.85546875" customWidth="1"/>
    <col min="514" max="514" width="32" bestFit="1" customWidth="1"/>
    <col min="515" max="515" width="20.7109375" customWidth="1"/>
    <col min="516" max="527" width="14.85546875" customWidth="1"/>
    <col min="528" max="528" width="15.42578125" customWidth="1"/>
    <col min="529" max="529" width="15.28515625" customWidth="1"/>
    <col min="530" max="530" width="17.7109375" customWidth="1"/>
    <col min="531" max="531" width="17.5703125" customWidth="1"/>
    <col min="532" max="532" width="15.42578125" customWidth="1"/>
    <col min="533" max="533" width="17" customWidth="1"/>
    <col min="534" max="534" width="17.85546875" customWidth="1"/>
    <col min="535" max="535" width="19.42578125" customWidth="1"/>
    <col min="536" max="536" width="15.42578125" customWidth="1"/>
    <col min="537" max="537" width="17" customWidth="1"/>
    <col min="538" max="538" width="24.42578125" customWidth="1"/>
    <col min="539" max="539" width="17.85546875" customWidth="1"/>
    <col min="540" max="540" width="19.42578125" customWidth="1"/>
    <col min="541" max="541" width="16.28515625" customWidth="1"/>
    <col min="542" max="542" width="20.7109375" customWidth="1"/>
    <col min="543" max="543" width="22.7109375" customWidth="1"/>
    <col min="544" max="544" width="18" customWidth="1"/>
    <col min="545" max="545" width="18.28515625" customWidth="1"/>
    <col min="546" max="547" width="8.42578125" customWidth="1"/>
    <col min="548" max="551" width="11.7109375" customWidth="1"/>
    <col min="552" max="552" width="10.85546875" customWidth="1"/>
    <col min="553" max="554" width="8.28515625" customWidth="1"/>
    <col min="555" max="555" width="16.85546875" customWidth="1"/>
    <col min="556" max="559" width="13.42578125" customWidth="1"/>
    <col min="560" max="560" width="10.85546875" customWidth="1"/>
    <col min="561" max="562" width="8.28515625" customWidth="1"/>
    <col min="563" max="563" width="16.85546875" customWidth="1"/>
    <col min="564" max="564" width="14.7109375" customWidth="1"/>
    <col min="565" max="565" width="16.28515625" customWidth="1"/>
    <col min="566" max="566" width="20.7109375" customWidth="1"/>
    <col min="567" max="567" width="22.7109375" customWidth="1"/>
    <col min="568" max="568" width="18" customWidth="1"/>
    <col min="569" max="569" width="18.28515625" customWidth="1"/>
    <col min="570" max="570" width="16.85546875" bestFit="1" customWidth="1"/>
    <col min="571" max="573" width="13.42578125" customWidth="1"/>
    <col min="574" max="574" width="12.28515625" customWidth="1"/>
    <col min="575" max="576" width="9.7109375" bestFit="1" customWidth="1"/>
    <col min="577" max="577" width="9.7109375" customWidth="1"/>
    <col min="578" max="578" width="10.85546875" customWidth="1"/>
    <col min="579" max="580" width="8.28515625" customWidth="1"/>
    <col min="581" max="581" width="16.85546875" customWidth="1"/>
    <col min="582" max="582" width="14.7109375" bestFit="1" customWidth="1"/>
    <col min="583" max="583" width="16.28515625" bestFit="1" customWidth="1"/>
    <col min="584" max="584" width="20.7109375" bestFit="1" customWidth="1"/>
    <col min="585" max="585" width="22.7109375" bestFit="1" customWidth="1"/>
    <col min="586" max="586" width="18" bestFit="1" customWidth="1"/>
    <col min="587" max="587" width="18.28515625" customWidth="1"/>
    <col min="769" max="769" width="22.85546875" customWidth="1"/>
    <col min="770" max="770" width="32" bestFit="1" customWidth="1"/>
    <col min="771" max="771" width="20.7109375" customWidth="1"/>
    <col min="772" max="783" width="14.85546875" customWidth="1"/>
    <col min="784" max="784" width="15.42578125" customWidth="1"/>
    <col min="785" max="785" width="15.28515625" customWidth="1"/>
    <col min="786" max="786" width="17.7109375" customWidth="1"/>
    <col min="787" max="787" width="17.5703125" customWidth="1"/>
    <col min="788" max="788" width="15.42578125" customWidth="1"/>
    <col min="789" max="789" width="17" customWidth="1"/>
    <col min="790" max="790" width="17.85546875" customWidth="1"/>
    <col min="791" max="791" width="19.42578125" customWidth="1"/>
    <col min="792" max="792" width="15.42578125" customWidth="1"/>
    <col min="793" max="793" width="17" customWidth="1"/>
    <col min="794" max="794" width="24.42578125" customWidth="1"/>
    <col min="795" max="795" width="17.85546875" customWidth="1"/>
    <col min="796" max="796" width="19.42578125" customWidth="1"/>
    <col min="797" max="797" width="16.28515625" customWidth="1"/>
    <col min="798" max="798" width="20.7109375" customWidth="1"/>
    <col min="799" max="799" width="22.7109375" customWidth="1"/>
    <col min="800" max="800" width="18" customWidth="1"/>
    <col min="801" max="801" width="18.28515625" customWidth="1"/>
    <col min="802" max="803" width="8.42578125" customWidth="1"/>
    <col min="804" max="807" width="11.7109375" customWidth="1"/>
    <col min="808" max="808" width="10.85546875" customWidth="1"/>
    <col min="809" max="810" width="8.28515625" customWidth="1"/>
    <col min="811" max="811" width="16.85546875" customWidth="1"/>
    <col min="812" max="815" width="13.42578125" customWidth="1"/>
    <col min="816" max="816" width="10.85546875" customWidth="1"/>
    <col min="817" max="818" width="8.28515625" customWidth="1"/>
    <col min="819" max="819" width="16.85546875" customWidth="1"/>
    <col min="820" max="820" width="14.7109375" customWidth="1"/>
    <col min="821" max="821" width="16.28515625" customWidth="1"/>
    <col min="822" max="822" width="20.7109375" customWidth="1"/>
    <col min="823" max="823" width="22.7109375" customWidth="1"/>
    <col min="824" max="824" width="18" customWidth="1"/>
    <col min="825" max="825" width="18.28515625" customWidth="1"/>
    <col min="826" max="826" width="16.85546875" bestFit="1" customWidth="1"/>
    <col min="827" max="829" width="13.42578125" customWidth="1"/>
    <col min="830" max="830" width="12.28515625" customWidth="1"/>
    <col min="831" max="832" width="9.7109375" bestFit="1" customWidth="1"/>
    <col min="833" max="833" width="9.7109375" customWidth="1"/>
    <col min="834" max="834" width="10.85546875" customWidth="1"/>
    <col min="835" max="836" width="8.28515625" customWidth="1"/>
    <col min="837" max="837" width="16.85546875" customWidth="1"/>
    <col min="838" max="838" width="14.7109375" bestFit="1" customWidth="1"/>
    <col min="839" max="839" width="16.28515625" bestFit="1" customWidth="1"/>
    <col min="840" max="840" width="20.7109375" bestFit="1" customWidth="1"/>
    <col min="841" max="841" width="22.7109375" bestFit="1" customWidth="1"/>
    <col min="842" max="842" width="18" bestFit="1" customWidth="1"/>
    <col min="843" max="843" width="18.28515625" customWidth="1"/>
    <col min="1025" max="1025" width="22.85546875" customWidth="1"/>
    <col min="1026" max="1026" width="32" bestFit="1" customWidth="1"/>
    <col min="1027" max="1027" width="20.7109375" customWidth="1"/>
    <col min="1028" max="1039" width="14.85546875" customWidth="1"/>
    <col min="1040" max="1040" width="15.42578125" customWidth="1"/>
    <col min="1041" max="1041" width="15.28515625" customWidth="1"/>
    <col min="1042" max="1042" width="17.7109375" customWidth="1"/>
    <col min="1043" max="1043" width="17.5703125" customWidth="1"/>
    <col min="1044" max="1044" width="15.42578125" customWidth="1"/>
    <col min="1045" max="1045" width="17" customWidth="1"/>
    <col min="1046" max="1046" width="17.85546875" customWidth="1"/>
    <col min="1047" max="1047" width="19.42578125" customWidth="1"/>
    <col min="1048" max="1048" width="15.42578125" customWidth="1"/>
    <col min="1049" max="1049" width="17" customWidth="1"/>
    <col min="1050" max="1050" width="24.42578125" customWidth="1"/>
    <col min="1051" max="1051" width="17.85546875" customWidth="1"/>
    <col min="1052" max="1052" width="19.42578125" customWidth="1"/>
    <col min="1053" max="1053" width="16.28515625" customWidth="1"/>
    <col min="1054" max="1054" width="20.7109375" customWidth="1"/>
    <col min="1055" max="1055" width="22.7109375" customWidth="1"/>
    <col min="1056" max="1056" width="18" customWidth="1"/>
    <col min="1057" max="1057" width="18.28515625" customWidth="1"/>
    <col min="1058" max="1059" width="8.42578125" customWidth="1"/>
    <col min="1060" max="1063" width="11.7109375" customWidth="1"/>
    <col min="1064" max="1064" width="10.85546875" customWidth="1"/>
    <col min="1065" max="1066" width="8.28515625" customWidth="1"/>
    <col min="1067" max="1067" width="16.85546875" customWidth="1"/>
    <col min="1068" max="1071" width="13.42578125" customWidth="1"/>
    <col min="1072" max="1072" width="10.85546875" customWidth="1"/>
    <col min="1073" max="1074" width="8.28515625" customWidth="1"/>
    <col min="1075" max="1075" width="16.85546875" customWidth="1"/>
    <col min="1076" max="1076" width="14.7109375" customWidth="1"/>
    <col min="1077" max="1077" width="16.28515625" customWidth="1"/>
    <col min="1078" max="1078" width="20.7109375" customWidth="1"/>
    <col min="1079" max="1079" width="22.7109375" customWidth="1"/>
    <col min="1080" max="1080" width="18" customWidth="1"/>
    <col min="1081" max="1081" width="18.28515625" customWidth="1"/>
    <col min="1082" max="1082" width="16.85546875" bestFit="1" customWidth="1"/>
    <col min="1083" max="1085" width="13.42578125" customWidth="1"/>
    <col min="1086" max="1086" width="12.28515625" customWidth="1"/>
    <col min="1087" max="1088" width="9.7109375" bestFit="1" customWidth="1"/>
    <col min="1089" max="1089" width="9.7109375" customWidth="1"/>
    <col min="1090" max="1090" width="10.85546875" customWidth="1"/>
    <col min="1091" max="1092" width="8.28515625" customWidth="1"/>
    <col min="1093" max="1093" width="16.85546875" customWidth="1"/>
    <col min="1094" max="1094" width="14.7109375" bestFit="1" customWidth="1"/>
    <col min="1095" max="1095" width="16.28515625" bestFit="1" customWidth="1"/>
    <col min="1096" max="1096" width="20.7109375" bestFit="1" customWidth="1"/>
    <col min="1097" max="1097" width="22.7109375" bestFit="1" customWidth="1"/>
    <col min="1098" max="1098" width="18" bestFit="1" customWidth="1"/>
    <col min="1099" max="1099" width="18.28515625" customWidth="1"/>
    <col min="1281" max="1281" width="22.85546875" customWidth="1"/>
    <col min="1282" max="1282" width="32" bestFit="1" customWidth="1"/>
    <col min="1283" max="1283" width="20.7109375" customWidth="1"/>
    <col min="1284" max="1295" width="14.85546875" customWidth="1"/>
    <col min="1296" max="1296" width="15.42578125" customWidth="1"/>
    <col min="1297" max="1297" width="15.28515625" customWidth="1"/>
    <col min="1298" max="1298" width="17.7109375" customWidth="1"/>
    <col min="1299" max="1299" width="17.5703125" customWidth="1"/>
    <col min="1300" max="1300" width="15.42578125" customWidth="1"/>
    <col min="1301" max="1301" width="17" customWidth="1"/>
    <col min="1302" max="1302" width="17.85546875" customWidth="1"/>
    <col min="1303" max="1303" width="19.42578125" customWidth="1"/>
    <col min="1304" max="1304" width="15.42578125" customWidth="1"/>
    <col min="1305" max="1305" width="17" customWidth="1"/>
    <col min="1306" max="1306" width="24.42578125" customWidth="1"/>
    <col min="1307" max="1307" width="17.85546875" customWidth="1"/>
    <col min="1308" max="1308" width="19.42578125" customWidth="1"/>
    <col min="1309" max="1309" width="16.28515625" customWidth="1"/>
    <col min="1310" max="1310" width="20.7109375" customWidth="1"/>
    <col min="1311" max="1311" width="22.7109375" customWidth="1"/>
    <col min="1312" max="1312" width="18" customWidth="1"/>
    <col min="1313" max="1313" width="18.28515625" customWidth="1"/>
    <col min="1314" max="1315" width="8.42578125" customWidth="1"/>
    <col min="1316" max="1319" width="11.7109375" customWidth="1"/>
    <col min="1320" max="1320" width="10.85546875" customWidth="1"/>
    <col min="1321" max="1322" width="8.28515625" customWidth="1"/>
    <col min="1323" max="1323" width="16.85546875" customWidth="1"/>
    <col min="1324" max="1327" width="13.42578125" customWidth="1"/>
    <col min="1328" max="1328" width="10.85546875" customWidth="1"/>
    <col min="1329" max="1330" width="8.28515625" customWidth="1"/>
    <col min="1331" max="1331" width="16.85546875" customWidth="1"/>
    <col min="1332" max="1332" width="14.7109375" customWidth="1"/>
    <col min="1333" max="1333" width="16.28515625" customWidth="1"/>
    <col min="1334" max="1334" width="20.7109375" customWidth="1"/>
    <col min="1335" max="1335" width="22.7109375" customWidth="1"/>
    <col min="1336" max="1336" width="18" customWidth="1"/>
    <col min="1337" max="1337" width="18.28515625" customWidth="1"/>
    <col min="1338" max="1338" width="16.85546875" bestFit="1" customWidth="1"/>
    <col min="1339" max="1341" width="13.42578125" customWidth="1"/>
    <col min="1342" max="1342" width="12.28515625" customWidth="1"/>
    <col min="1343" max="1344" width="9.7109375" bestFit="1" customWidth="1"/>
    <col min="1345" max="1345" width="9.7109375" customWidth="1"/>
    <col min="1346" max="1346" width="10.85546875" customWidth="1"/>
    <col min="1347" max="1348" width="8.28515625" customWidth="1"/>
    <col min="1349" max="1349" width="16.85546875" customWidth="1"/>
    <col min="1350" max="1350" width="14.7109375" bestFit="1" customWidth="1"/>
    <col min="1351" max="1351" width="16.28515625" bestFit="1" customWidth="1"/>
    <col min="1352" max="1352" width="20.7109375" bestFit="1" customWidth="1"/>
    <col min="1353" max="1353" width="22.7109375" bestFit="1" customWidth="1"/>
    <col min="1354" max="1354" width="18" bestFit="1" customWidth="1"/>
    <col min="1355" max="1355" width="18.28515625" customWidth="1"/>
    <col min="1537" max="1537" width="22.85546875" customWidth="1"/>
    <col min="1538" max="1538" width="32" bestFit="1" customWidth="1"/>
    <col min="1539" max="1539" width="20.7109375" customWidth="1"/>
    <col min="1540" max="1551" width="14.85546875" customWidth="1"/>
    <col min="1552" max="1552" width="15.42578125" customWidth="1"/>
    <col min="1553" max="1553" width="15.28515625" customWidth="1"/>
    <col min="1554" max="1554" width="17.7109375" customWidth="1"/>
    <col min="1555" max="1555" width="17.5703125" customWidth="1"/>
    <col min="1556" max="1556" width="15.42578125" customWidth="1"/>
    <col min="1557" max="1557" width="17" customWidth="1"/>
    <col min="1558" max="1558" width="17.85546875" customWidth="1"/>
    <col min="1559" max="1559" width="19.42578125" customWidth="1"/>
    <col min="1560" max="1560" width="15.42578125" customWidth="1"/>
    <col min="1561" max="1561" width="17" customWidth="1"/>
    <col min="1562" max="1562" width="24.42578125" customWidth="1"/>
    <col min="1563" max="1563" width="17.85546875" customWidth="1"/>
    <col min="1564" max="1564" width="19.42578125" customWidth="1"/>
    <col min="1565" max="1565" width="16.28515625" customWidth="1"/>
    <col min="1566" max="1566" width="20.7109375" customWidth="1"/>
    <col min="1567" max="1567" width="22.7109375" customWidth="1"/>
    <col min="1568" max="1568" width="18" customWidth="1"/>
    <col min="1569" max="1569" width="18.28515625" customWidth="1"/>
    <col min="1570" max="1571" width="8.42578125" customWidth="1"/>
    <col min="1572" max="1575" width="11.7109375" customWidth="1"/>
    <col min="1576" max="1576" width="10.85546875" customWidth="1"/>
    <col min="1577" max="1578" width="8.28515625" customWidth="1"/>
    <col min="1579" max="1579" width="16.85546875" customWidth="1"/>
    <col min="1580" max="1583" width="13.42578125" customWidth="1"/>
    <col min="1584" max="1584" width="10.85546875" customWidth="1"/>
    <col min="1585" max="1586" width="8.28515625" customWidth="1"/>
    <col min="1587" max="1587" width="16.85546875" customWidth="1"/>
    <col min="1588" max="1588" width="14.7109375" customWidth="1"/>
    <col min="1589" max="1589" width="16.28515625" customWidth="1"/>
    <col min="1590" max="1590" width="20.7109375" customWidth="1"/>
    <col min="1591" max="1591" width="22.7109375" customWidth="1"/>
    <col min="1592" max="1592" width="18" customWidth="1"/>
    <col min="1593" max="1593" width="18.28515625" customWidth="1"/>
    <col min="1594" max="1594" width="16.85546875" bestFit="1" customWidth="1"/>
    <col min="1595" max="1597" width="13.42578125" customWidth="1"/>
    <col min="1598" max="1598" width="12.28515625" customWidth="1"/>
    <col min="1599" max="1600" width="9.7109375" bestFit="1" customWidth="1"/>
    <col min="1601" max="1601" width="9.7109375" customWidth="1"/>
    <col min="1602" max="1602" width="10.85546875" customWidth="1"/>
    <col min="1603" max="1604" width="8.28515625" customWidth="1"/>
    <col min="1605" max="1605" width="16.85546875" customWidth="1"/>
    <col min="1606" max="1606" width="14.7109375" bestFit="1" customWidth="1"/>
    <col min="1607" max="1607" width="16.28515625" bestFit="1" customWidth="1"/>
    <col min="1608" max="1608" width="20.7109375" bestFit="1" customWidth="1"/>
    <col min="1609" max="1609" width="22.7109375" bestFit="1" customWidth="1"/>
    <col min="1610" max="1610" width="18" bestFit="1" customWidth="1"/>
    <col min="1611" max="1611" width="18.28515625" customWidth="1"/>
    <col min="1793" max="1793" width="22.85546875" customWidth="1"/>
    <col min="1794" max="1794" width="32" bestFit="1" customWidth="1"/>
    <col min="1795" max="1795" width="20.7109375" customWidth="1"/>
    <col min="1796" max="1807" width="14.85546875" customWidth="1"/>
    <col min="1808" max="1808" width="15.42578125" customWidth="1"/>
    <col min="1809" max="1809" width="15.28515625" customWidth="1"/>
    <col min="1810" max="1810" width="17.7109375" customWidth="1"/>
    <col min="1811" max="1811" width="17.5703125" customWidth="1"/>
    <col min="1812" max="1812" width="15.42578125" customWidth="1"/>
    <col min="1813" max="1813" width="17" customWidth="1"/>
    <col min="1814" max="1814" width="17.85546875" customWidth="1"/>
    <col min="1815" max="1815" width="19.42578125" customWidth="1"/>
    <col min="1816" max="1816" width="15.42578125" customWidth="1"/>
    <col min="1817" max="1817" width="17" customWidth="1"/>
    <col min="1818" max="1818" width="24.42578125" customWidth="1"/>
    <col min="1819" max="1819" width="17.85546875" customWidth="1"/>
    <col min="1820" max="1820" width="19.42578125" customWidth="1"/>
    <col min="1821" max="1821" width="16.28515625" customWidth="1"/>
    <col min="1822" max="1822" width="20.7109375" customWidth="1"/>
    <col min="1823" max="1823" width="22.7109375" customWidth="1"/>
    <col min="1824" max="1824" width="18" customWidth="1"/>
    <col min="1825" max="1825" width="18.28515625" customWidth="1"/>
    <col min="1826" max="1827" width="8.42578125" customWidth="1"/>
    <col min="1828" max="1831" width="11.7109375" customWidth="1"/>
    <col min="1832" max="1832" width="10.85546875" customWidth="1"/>
    <col min="1833" max="1834" width="8.28515625" customWidth="1"/>
    <col min="1835" max="1835" width="16.85546875" customWidth="1"/>
    <col min="1836" max="1839" width="13.42578125" customWidth="1"/>
    <col min="1840" max="1840" width="10.85546875" customWidth="1"/>
    <col min="1841" max="1842" width="8.28515625" customWidth="1"/>
    <col min="1843" max="1843" width="16.85546875" customWidth="1"/>
    <col min="1844" max="1844" width="14.7109375" customWidth="1"/>
    <col min="1845" max="1845" width="16.28515625" customWidth="1"/>
    <col min="1846" max="1846" width="20.7109375" customWidth="1"/>
    <col min="1847" max="1847" width="22.7109375" customWidth="1"/>
    <col min="1848" max="1848" width="18" customWidth="1"/>
    <col min="1849" max="1849" width="18.28515625" customWidth="1"/>
    <col min="1850" max="1850" width="16.85546875" bestFit="1" customWidth="1"/>
    <col min="1851" max="1853" width="13.42578125" customWidth="1"/>
    <col min="1854" max="1854" width="12.28515625" customWidth="1"/>
    <col min="1855" max="1856" width="9.7109375" bestFit="1" customWidth="1"/>
    <col min="1857" max="1857" width="9.7109375" customWidth="1"/>
    <col min="1858" max="1858" width="10.85546875" customWidth="1"/>
    <col min="1859" max="1860" width="8.28515625" customWidth="1"/>
    <col min="1861" max="1861" width="16.85546875" customWidth="1"/>
    <col min="1862" max="1862" width="14.7109375" bestFit="1" customWidth="1"/>
    <col min="1863" max="1863" width="16.28515625" bestFit="1" customWidth="1"/>
    <col min="1864" max="1864" width="20.7109375" bestFit="1" customWidth="1"/>
    <col min="1865" max="1865" width="22.7109375" bestFit="1" customWidth="1"/>
    <col min="1866" max="1866" width="18" bestFit="1" customWidth="1"/>
    <col min="1867" max="1867" width="18.28515625" customWidth="1"/>
    <col min="2049" max="2049" width="22.85546875" customWidth="1"/>
    <col min="2050" max="2050" width="32" bestFit="1" customWidth="1"/>
    <col min="2051" max="2051" width="20.7109375" customWidth="1"/>
    <col min="2052" max="2063" width="14.85546875" customWidth="1"/>
    <col min="2064" max="2064" width="15.42578125" customWidth="1"/>
    <col min="2065" max="2065" width="15.28515625" customWidth="1"/>
    <col min="2066" max="2066" width="17.7109375" customWidth="1"/>
    <col min="2067" max="2067" width="17.5703125" customWidth="1"/>
    <col min="2068" max="2068" width="15.42578125" customWidth="1"/>
    <col min="2069" max="2069" width="17" customWidth="1"/>
    <col min="2070" max="2070" width="17.85546875" customWidth="1"/>
    <col min="2071" max="2071" width="19.42578125" customWidth="1"/>
    <col min="2072" max="2072" width="15.42578125" customWidth="1"/>
    <col min="2073" max="2073" width="17" customWidth="1"/>
    <col min="2074" max="2074" width="24.42578125" customWidth="1"/>
    <col min="2075" max="2075" width="17.85546875" customWidth="1"/>
    <col min="2076" max="2076" width="19.42578125" customWidth="1"/>
    <col min="2077" max="2077" width="16.28515625" customWidth="1"/>
    <col min="2078" max="2078" width="20.7109375" customWidth="1"/>
    <col min="2079" max="2079" width="22.7109375" customWidth="1"/>
    <col min="2080" max="2080" width="18" customWidth="1"/>
    <col min="2081" max="2081" width="18.28515625" customWidth="1"/>
    <col min="2082" max="2083" width="8.42578125" customWidth="1"/>
    <col min="2084" max="2087" width="11.7109375" customWidth="1"/>
    <col min="2088" max="2088" width="10.85546875" customWidth="1"/>
    <col min="2089" max="2090" width="8.28515625" customWidth="1"/>
    <col min="2091" max="2091" width="16.85546875" customWidth="1"/>
    <col min="2092" max="2095" width="13.42578125" customWidth="1"/>
    <col min="2096" max="2096" width="10.85546875" customWidth="1"/>
    <col min="2097" max="2098" width="8.28515625" customWidth="1"/>
    <col min="2099" max="2099" width="16.85546875" customWidth="1"/>
    <col min="2100" max="2100" width="14.7109375" customWidth="1"/>
    <col min="2101" max="2101" width="16.28515625" customWidth="1"/>
    <col min="2102" max="2102" width="20.7109375" customWidth="1"/>
    <col min="2103" max="2103" width="22.7109375" customWidth="1"/>
    <col min="2104" max="2104" width="18" customWidth="1"/>
    <col min="2105" max="2105" width="18.28515625" customWidth="1"/>
    <col min="2106" max="2106" width="16.85546875" bestFit="1" customWidth="1"/>
    <col min="2107" max="2109" width="13.42578125" customWidth="1"/>
    <col min="2110" max="2110" width="12.28515625" customWidth="1"/>
    <col min="2111" max="2112" width="9.7109375" bestFit="1" customWidth="1"/>
    <col min="2113" max="2113" width="9.7109375" customWidth="1"/>
    <col min="2114" max="2114" width="10.85546875" customWidth="1"/>
    <col min="2115" max="2116" width="8.28515625" customWidth="1"/>
    <col min="2117" max="2117" width="16.85546875" customWidth="1"/>
    <col min="2118" max="2118" width="14.7109375" bestFit="1" customWidth="1"/>
    <col min="2119" max="2119" width="16.28515625" bestFit="1" customWidth="1"/>
    <col min="2120" max="2120" width="20.7109375" bestFit="1" customWidth="1"/>
    <col min="2121" max="2121" width="22.7109375" bestFit="1" customWidth="1"/>
    <col min="2122" max="2122" width="18" bestFit="1" customWidth="1"/>
    <col min="2123" max="2123" width="18.28515625" customWidth="1"/>
    <col min="2305" max="2305" width="22.85546875" customWidth="1"/>
    <col min="2306" max="2306" width="32" bestFit="1" customWidth="1"/>
    <col min="2307" max="2307" width="20.7109375" customWidth="1"/>
    <col min="2308" max="2319" width="14.85546875" customWidth="1"/>
    <col min="2320" max="2320" width="15.42578125" customWidth="1"/>
    <col min="2321" max="2321" width="15.28515625" customWidth="1"/>
    <col min="2322" max="2322" width="17.7109375" customWidth="1"/>
    <col min="2323" max="2323" width="17.5703125" customWidth="1"/>
    <col min="2324" max="2324" width="15.42578125" customWidth="1"/>
    <col min="2325" max="2325" width="17" customWidth="1"/>
    <col min="2326" max="2326" width="17.85546875" customWidth="1"/>
    <col min="2327" max="2327" width="19.42578125" customWidth="1"/>
    <col min="2328" max="2328" width="15.42578125" customWidth="1"/>
    <col min="2329" max="2329" width="17" customWidth="1"/>
    <col min="2330" max="2330" width="24.42578125" customWidth="1"/>
    <col min="2331" max="2331" width="17.85546875" customWidth="1"/>
    <col min="2332" max="2332" width="19.42578125" customWidth="1"/>
    <col min="2333" max="2333" width="16.28515625" customWidth="1"/>
    <col min="2334" max="2334" width="20.7109375" customWidth="1"/>
    <col min="2335" max="2335" width="22.7109375" customWidth="1"/>
    <col min="2336" max="2336" width="18" customWidth="1"/>
    <col min="2337" max="2337" width="18.28515625" customWidth="1"/>
    <col min="2338" max="2339" width="8.42578125" customWidth="1"/>
    <col min="2340" max="2343" width="11.7109375" customWidth="1"/>
    <col min="2344" max="2344" width="10.85546875" customWidth="1"/>
    <col min="2345" max="2346" width="8.28515625" customWidth="1"/>
    <col min="2347" max="2347" width="16.85546875" customWidth="1"/>
    <col min="2348" max="2351" width="13.42578125" customWidth="1"/>
    <col min="2352" max="2352" width="10.85546875" customWidth="1"/>
    <col min="2353" max="2354" width="8.28515625" customWidth="1"/>
    <col min="2355" max="2355" width="16.85546875" customWidth="1"/>
    <col min="2356" max="2356" width="14.7109375" customWidth="1"/>
    <col min="2357" max="2357" width="16.28515625" customWidth="1"/>
    <col min="2358" max="2358" width="20.7109375" customWidth="1"/>
    <col min="2359" max="2359" width="22.7109375" customWidth="1"/>
    <col min="2360" max="2360" width="18" customWidth="1"/>
    <col min="2361" max="2361" width="18.28515625" customWidth="1"/>
    <col min="2362" max="2362" width="16.85546875" bestFit="1" customWidth="1"/>
    <col min="2363" max="2365" width="13.42578125" customWidth="1"/>
    <col min="2366" max="2366" width="12.28515625" customWidth="1"/>
    <col min="2367" max="2368" width="9.7109375" bestFit="1" customWidth="1"/>
    <col min="2369" max="2369" width="9.7109375" customWidth="1"/>
    <col min="2370" max="2370" width="10.85546875" customWidth="1"/>
    <col min="2371" max="2372" width="8.28515625" customWidth="1"/>
    <col min="2373" max="2373" width="16.85546875" customWidth="1"/>
    <col min="2374" max="2374" width="14.7109375" bestFit="1" customWidth="1"/>
    <col min="2375" max="2375" width="16.28515625" bestFit="1" customWidth="1"/>
    <col min="2376" max="2376" width="20.7109375" bestFit="1" customWidth="1"/>
    <col min="2377" max="2377" width="22.7109375" bestFit="1" customWidth="1"/>
    <col min="2378" max="2378" width="18" bestFit="1" customWidth="1"/>
    <col min="2379" max="2379" width="18.28515625" customWidth="1"/>
    <col min="2561" max="2561" width="22.85546875" customWidth="1"/>
    <col min="2562" max="2562" width="32" bestFit="1" customWidth="1"/>
    <col min="2563" max="2563" width="20.7109375" customWidth="1"/>
    <col min="2564" max="2575" width="14.85546875" customWidth="1"/>
    <col min="2576" max="2576" width="15.42578125" customWidth="1"/>
    <col min="2577" max="2577" width="15.28515625" customWidth="1"/>
    <col min="2578" max="2578" width="17.7109375" customWidth="1"/>
    <col min="2579" max="2579" width="17.5703125" customWidth="1"/>
    <col min="2580" max="2580" width="15.42578125" customWidth="1"/>
    <col min="2581" max="2581" width="17" customWidth="1"/>
    <col min="2582" max="2582" width="17.85546875" customWidth="1"/>
    <col min="2583" max="2583" width="19.42578125" customWidth="1"/>
    <col min="2584" max="2584" width="15.42578125" customWidth="1"/>
    <col min="2585" max="2585" width="17" customWidth="1"/>
    <col min="2586" max="2586" width="24.42578125" customWidth="1"/>
    <col min="2587" max="2587" width="17.85546875" customWidth="1"/>
    <col min="2588" max="2588" width="19.42578125" customWidth="1"/>
    <col min="2589" max="2589" width="16.28515625" customWidth="1"/>
    <col min="2590" max="2590" width="20.7109375" customWidth="1"/>
    <col min="2591" max="2591" width="22.7109375" customWidth="1"/>
    <col min="2592" max="2592" width="18" customWidth="1"/>
    <col min="2593" max="2593" width="18.28515625" customWidth="1"/>
    <col min="2594" max="2595" width="8.42578125" customWidth="1"/>
    <col min="2596" max="2599" width="11.7109375" customWidth="1"/>
    <col min="2600" max="2600" width="10.85546875" customWidth="1"/>
    <col min="2601" max="2602" width="8.28515625" customWidth="1"/>
    <col min="2603" max="2603" width="16.85546875" customWidth="1"/>
    <col min="2604" max="2607" width="13.42578125" customWidth="1"/>
    <col min="2608" max="2608" width="10.85546875" customWidth="1"/>
    <col min="2609" max="2610" width="8.28515625" customWidth="1"/>
    <col min="2611" max="2611" width="16.85546875" customWidth="1"/>
    <col min="2612" max="2612" width="14.7109375" customWidth="1"/>
    <col min="2613" max="2613" width="16.28515625" customWidth="1"/>
    <col min="2614" max="2614" width="20.7109375" customWidth="1"/>
    <col min="2615" max="2615" width="22.7109375" customWidth="1"/>
    <col min="2616" max="2616" width="18" customWidth="1"/>
    <col min="2617" max="2617" width="18.28515625" customWidth="1"/>
    <col min="2618" max="2618" width="16.85546875" bestFit="1" customWidth="1"/>
    <col min="2619" max="2621" width="13.42578125" customWidth="1"/>
    <col min="2622" max="2622" width="12.28515625" customWidth="1"/>
    <col min="2623" max="2624" width="9.7109375" bestFit="1" customWidth="1"/>
    <col min="2625" max="2625" width="9.7109375" customWidth="1"/>
    <col min="2626" max="2626" width="10.85546875" customWidth="1"/>
    <col min="2627" max="2628" width="8.28515625" customWidth="1"/>
    <col min="2629" max="2629" width="16.85546875" customWidth="1"/>
    <col min="2630" max="2630" width="14.7109375" bestFit="1" customWidth="1"/>
    <col min="2631" max="2631" width="16.28515625" bestFit="1" customWidth="1"/>
    <col min="2632" max="2632" width="20.7109375" bestFit="1" customWidth="1"/>
    <col min="2633" max="2633" width="22.7109375" bestFit="1" customWidth="1"/>
    <col min="2634" max="2634" width="18" bestFit="1" customWidth="1"/>
    <col min="2635" max="2635" width="18.28515625" customWidth="1"/>
    <col min="2817" max="2817" width="22.85546875" customWidth="1"/>
    <col min="2818" max="2818" width="32" bestFit="1" customWidth="1"/>
    <col min="2819" max="2819" width="20.7109375" customWidth="1"/>
    <col min="2820" max="2831" width="14.85546875" customWidth="1"/>
    <col min="2832" max="2832" width="15.42578125" customWidth="1"/>
    <col min="2833" max="2833" width="15.28515625" customWidth="1"/>
    <col min="2834" max="2834" width="17.7109375" customWidth="1"/>
    <col min="2835" max="2835" width="17.5703125" customWidth="1"/>
    <col min="2836" max="2836" width="15.42578125" customWidth="1"/>
    <col min="2837" max="2837" width="17" customWidth="1"/>
    <col min="2838" max="2838" width="17.85546875" customWidth="1"/>
    <col min="2839" max="2839" width="19.42578125" customWidth="1"/>
    <col min="2840" max="2840" width="15.42578125" customWidth="1"/>
    <col min="2841" max="2841" width="17" customWidth="1"/>
    <col min="2842" max="2842" width="24.42578125" customWidth="1"/>
    <col min="2843" max="2843" width="17.85546875" customWidth="1"/>
    <col min="2844" max="2844" width="19.42578125" customWidth="1"/>
    <col min="2845" max="2845" width="16.28515625" customWidth="1"/>
    <col min="2846" max="2846" width="20.7109375" customWidth="1"/>
    <col min="2847" max="2847" width="22.7109375" customWidth="1"/>
    <col min="2848" max="2848" width="18" customWidth="1"/>
    <col min="2849" max="2849" width="18.28515625" customWidth="1"/>
    <col min="2850" max="2851" width="8.42578125" customWidth="1"/>
    <col min="2852" max="2855" width="11.7109375" customWidth="1"/>
    <col min="2856" max="2856" width="10.85546875" customWidth="1"/>
    <col min="2857" max="2858" width="8.28515625" customWidth="1"/>
    <col min="2859" max="2859" width="16.85546875" customWidth="1"/>
    <col min="2860" max="2863" width="13.42578125" customWidth="1"/>
    <col min="2864" max="2864" width="10.85546875" customWidth="1"/>
    <col min="2865" max="2866" width="8.28515625" customWidth="1"/>
    <col min="2867" max="2867" width="16.85546875" customWidth="1"/>
    <col min="2868" max="2868" width="14.7109375" customWidth="1"/>
    <col min="2869" max="2869" width="16.28515625" customWidth="1"/>
    <col min="2870" max="2870" width="20.7109375" customWidth="1"/>
    <col min="2871" max="2871" width="22.7109375" customWidth="1"/>
    <col min="2872" max="2872" width="18" customWidth="1"/>
    <col min="2873" max="2873" width="18.28515625" customWidth="1"/>
    <col min="2874" max="2874" width="16.85546875" bestFit="1" customWidth="1"/>
    <col min="2875" max="2877" width="13.42578125" customWidth="1"/>
    <col min="2878" max="2878" width="12.28515625" customWidth="1"/>
    <col min="2879" max="2880" width="9.7109375" bestFit="1" customWidth="1"/>
    <col min="2881" max="2881" width="9.7109375" customWidth="1"/>
    <col min="2882" max="2882" width="10.85546875" customWidth="1"/>
    <col min="2883" max="2884" width="8.28515625" customWidth="1"/>
    <col min="2885" max="2885" width="16.85546875" customWidth="1"/>
    <col min="2886" max="2886" width="14.7109375" bestFit="1" customWidth="1"/>
    <col min="2887" max="2887" width="16.28515625" bestFit="1" customWidth="1"/>
    <col min="2888" max="2888" width="20.7109375" bestFit="1" customWidth="1"/>
    <col min="2889" max="2889" width="22.7109375" bestFit="1" customWidth="1"/>
    <col min="2890" max="2890" width="18" bestFit="1" customWidth="1"/>
    <col min="2891" max="2891" width="18.28515625" customWidth="1"/>
    <col min="3073" max="3073" width="22.85546875" customWidth="1"/>
    <col min="3074" max="3074" width="32" bestFit="1" customWidth="1"/>
    <col min="3075" max="3075" width="20.7109375" customWidth="1"/>
    <col min="3076" max="3087" width="14.85546875" customWidth="1"/>
    <col min="3088" max="3088" width="15.42578125" customWidth="1"/>
    <col min="3089" max="3089" width="15.28515625" customWidth="1"/>
    <col min="3090" max="3090" width="17.7109375" customWidth="1"/>
    <col min="3091" max="3091" width="17.5703125" customWidth="1"/>
    <col min="3092" max="3092" width="15.42578125" customWidth="1"/>
    <col min="3093" max="3093" width="17" customWidth="1"/>
    <col min="3094" max="3094" width="17.85546875" customWidth="1"/>
    <col min="3095" max="3095" width="19.42578125" customWidth="1"/>
    <col min="3096" max="3096" width="15.42578125" customWidth="1"/>
    <col min="3097" max="3097" width="17" customWidth="1"/>
    <col min="3098" max="3098" width="24.42578125" customWidth="1"/>
    <col min="3099" max="3099" width="17.85546875" customWidth="1"/>
    <col min="3100" max="3100" width="19.42578125" customWidth="1"/>
    <col min="3101" max="3101" width="16.28515625" customWidth="1"/>
    <col min="3102" max="3102" width="20.7109375" customWidth="1"/>
    <col min="3103" max="3103" width="22.7109375" customWidth="1"/>
    <col min="3104" max="3104" width="18" customWidth="1"/>
    <col min="3105" max="3105" width="18.28515625" customWidth="1"/>
    <col min="3106" max="3107" width="8.42578125" customWidth="1"/>
    <col min="3108" max="3111" width="11.7109375" customWidth="1"/>
    <col min="3112" max="3112" width="10.85546875" customWidth="1"/>
    <col min="3113" max="3114" width="8.28515625" customWidth="1"/>
    <col min="3115" max="3115" width="16.85546875" customWidth="1"/>
    <col min="3116" max="3119" width="13.42578125" customWidth="1"/>
    <col min="3120" max="3120" width="10.85546875" customWidth="1"/>
    <col min="3121" max="3122" width="8.28515625" customWidth="1"/>
    <col min="3123" max="3123" width="16.85546875" customWidth="1"/>
    <col min="3124" max="3124" width="14.7109375" customWidth="1"/>
    <col min="3125" max="3125" width="16.28515625" customWidth="1"/>
    <col min="3126" max="3126" width="20.7109375" customWidth="1"/>
    <col min="3127" max="3127" width="22.7109375" customWidth="1"/>
    <col min="3128" max="3128" width="18" customWidth="1"/>
    <col min="3129" max="3129" width="18.28515625" customWidth="1"/>
    <col min="3130" max="3130" width="16.85546875" bestFit="1" customWidth="1"/>
    <col min="3131" max="3133" width="13.42578125" customWidth="1"/>
    <col min="3134" max="3134" width="12.28515625" customWidth="1"/>
    <col min="3135" max="3136" width="9.7109375" bestFit="1" customWidth="1"/>
    <col min="3137" max="3137" width="9.7109375" customWidth="1"/>
    <col min="3138" max="3138" width="10.85546875" customWidth="1"/>
    <col min="3139" max="3140" width="8.28515625" customWidth="1"/>
    <col min="3141" max="3141" width="16.85546875" customWidth="1"/>
    <col min="3142" max="3142" width="14.7109375" bestFit="1" customWidth="1"/>
    <col min="3143" max="3143" width="16.28515625" bestFit="1" customWidth="1"/>
    <col min="3144" max="3144" width="20.7109375" bestFit="1" customWidth="1"/>
    <col min="3145" max="3145" width="22.7109375" bestFit="1" customWidth="1"/>
    <col min="3146" max="3146" width="18" bestFit="1" customWidth="1"/>
    <col min="3147" max="3147" width="18.28515625" customWidth="1"/>
    <col min="3329" max="3329" width="22.85546875" customWidth="1"/>
    <col min="3330" max="3330" width="32" bestFit="1" customWidth="1"/>
    <col min="3331" max="3331" width="20.7109375" customWidth="1"/>
    <col min="3332" max="3343" width="14.85546875" customWidth="1"/>
    <col min="3344" max="3344" width="15.42578125" customWidth="1"/>
    <col min="3345" max="3345" width="15.28515625" customWidth="1"/>
    <col min="3346" max="3346" width="17.7109375" customWidth="1"/>
    <col min="3347" max="3347" width="17.5703125" customWidth="1"/>
    <col min="3348" max="3348" width="15.42578125" customWidth="1"/>
    <col min="3349" max="3349" width="17" customWidth="1"/>
    <col min="3350" max="3350" width="17.85546875" customWidth="1"/>
    <col min="3351" max="3351" width="19.42578125" customWidth="1"/>
    <col min="3352" max="3352" width="15.42578125" customWidth="1"/>
    <col min="3353" max="3353" width="17" customWidth="1"/>
    <col min="3354" max="3354" width="24.42578125" customWidth="1"/>
    <col min="3355" max="3355" width="17.85546875" customWidth="1"/>
    <col min="3356" max="3356" width="19.42578125" customWidth="1"/>
    <col min="3357" max="3357" width="16.28515625" customWidth="1"/>
    <col min="3358" max="3358" width="20.7109375" customWidth="1"/>
    <col min="3359" max="3359" width="22.7109375" customWidth="1"/>
    <col min="3360" max="3360" width="18" customWidth="1"/>
    <col min="3361" max="3361" width="18.28515625" customWidth="1"/>
    <col min="3362" max="3363" width="8.42578125" customWidth="1"/>
    <col min="3364" max="3367" width="11.7109375" customWidth="1"/>
    <col min="3368" max="3368" width="10.85546875" customWidth="1"/>
    <col min="3369" max="3370" width="8.28515625" customWidth="1"/>
    <col min="3371" max="3371" width="16.85546875" customWidth="1"/>
    <col min="3372" max="3375" width="13.42578125" customWidth="1"/>
    <col min="3376" max="3376" width="10.85546875" customWidth="1"/>
    <col min="3377" max="3378" width="8.28515625" customWidth="1"/>
    <col min="3379" max="3379" width="16.85546875" customWidth="1"/>
    <col min="3380" max="3380" width="14.7109375" customWidth="1"/>
    <col min="3381" max="3381" width="16.28515625" customWidth="1"/>
    <col min="3382" max="3382" width="20.7109375" customWidth="1"/>
    <col min="3383" max="3383" width="22.7109375" customWidth="1"/>
    <col min="3384" max="3384" width="18" customWidth="1"/>
    <col min="3385" max="3385" width="18.28515625" customWidth="1"/>
    <col min="3386" max="3386" width="16.85546875" bestFit="1" customWidth="1"/>
    <col min="3387" max="3389" width="13.42578125" customWidth="1"/>
    <col min="3390" max="3390" width="12.28515625" customWidth="1"/>
    <col min="3391" max="3392" width="9.7109375" bestFit="1" customWidth="1"/>
    <col min="3393" max="3393" width="9.7109375" customWidth="1"/>
    <col min="3394" max="3394" width="10.85546875" customWidth="1"/>
    <col min="3395" max="3396" width="8.28515625" customWidth="1"/>
    <col min="3397" max="3397" width="16.85546875" customWidth="1"/>
    <col min="3398" max="3398" width="14.7109375" bestFit="1" customWidth="1"/>
    <col min="3399" max="3399" width="16.28515625" bestFit="1" customWidth="1"/>
    <col min="3400" max="3400" width="20.7109375" bestFit="1" customWidth="1"/>
    <col min="3401" max="3401" width="22.7109375" bestFit="1" customWidth="1"/>
    <col min="3402" max="3402" width="18" bestFit="1" customWidth="1"/>
    <col min="3403" max="3403" width="18.28515625" customWidth="1"/>
    <col min="3585" max="3585" width="22.85546875" customWidth="1"/>
    <col min="3586" max="3586" width="32" bestFit="1" customWidth="1"/>
    <col min="3587" max="3587" width="20.7109375" customWidth="1"/>
    <col min="3588" max="3599" width="14.85546875" customWidth="1"/>
    <col min="3600" max="3600" width="15.42578125" customWidth="1"/>
    <col min="3601" max="3601" width="15.28515625" customWidth="1"/>
    <col min="3602" max="3602" width="17.7109375" customWidth="1"/>
    <col min="3603" max="3603" width="17.5703125" customWidth="1"/>
    <col min="3604" max="3604" width="15.42578125" customWidth="1"/>
    <col min="3605" max="3605" width="17" customWidth="1"/>
    <col min="3606" max="3606" width="17.85546875" customWidth="1"/>
    <col min="3607" max="3607" width="19.42578125" customWidth="1"/>
    <col min="3608" max="3608" width="15.42578125" customWidth="1"/>
    <col min="3609" max="3609" width="17" customWidth="1"/>
    <col min="3610" max="3610" width="24.42578125" customWidth="1"/>
    <col min="3611" max="3611" width="17.85546875" customWidth="1"/>
    <col min="3612" max="3612" width="19.42578125" customWidth="1"/>
    <col min="3613" max="3613" width="16.28515625" customWidth="1"/>
    <col min="3614" max="3614" width="20.7109375" customWidth="1"/>
    <col min="3615" max="3615" width="22.7109375" customWidth="1"/>
    <col min="3616" max="3616" width="18" customWidth="1"/>
    <col min="3617" max="3617" width="18.28515625" customWidth="1"/>
    <col min="3618" max="3619" width="8.42578125" customWidth="1"/>
    <col min="3620" max="3623" width="11.7109375" customWidth="1"/>
    <col min="3624" max="3624" width="10.85546875" customWidth="1"/>
    <col min="3625" max="3626" width="8.28515625" customWidth="1"/>
    <col min="3627" max="3627" width="16.85546875" customWidth="1"/>
    <col min="3628" max="3631" width="13.42578125" customWidth="1"/>
    <col min="3632" max="3632" width="10.85546875" customWidth="1"/>
    <col min="3633" max="3634" width="8.28515625" customWidth="1"/>
    <col min="3635" max="3635" width="16.85546875" customWidth="1"/>
    <col min="3636" max="3636" width="14.7109375" customWidth="1"/>
    <col min="3637" max="3637" width="16.28515625" customWidth="1"/>
    <col min="3638" max="3638" width="20.7109375" customWidth="1"/>
    <col min="3639" max="3639" width="22.7109375" customWidth="1"/>
    <col min="3640" max="3640" width="18" customWidth="1"/>
    <col min="3641" max="3641" width="18.28515625" customWidth="1"/>
    <col min="3642" max="3642" width="16.85546875" bestFit="1" customWidth="1"/>
    <col min="3643" max="3645" width="13.42578125" customWidth="1"/>
    <col min="3646" max="3646" width="12.28515625" customWidth="1"/>
    <col min="3647" max="3648" width="9.7109375" bestFit="1" customWidth="1"/>
    <col min="3649" max="3649" width="9.7109375" customWidth="1"/>
    <col min="3650" max="3650" width="10.85546875" customWidth="1"/>
    <col min="3651" max="3652" width="8.28515625" customWidth="1"/>
    <col min="3653" max="3653" width="16.85546875" customWidth="1"/>
    <col min="3654" max="3654" width="14.7109375" bestFit="1" customWidth="1"/>
    <col min="3655" max="3655" width="16.28515625" bestFit="1" customWidth="1"/>
    <col min="3656" max="3656" width="20.7109375" bestFit="1" customWidth="1"/>
    <col min="3657" max="3657" width="22.7109375" bestFit="1" customWidth="1"/>
    <col min="3658" max="3658" width="18" bestFit="1" customWidth="1"/>
    <col min="3659" max="3659" width="18.28515625" customWidth="1"/>
    <col min="3841" max="3841" width="22.85546875" customWidth="1"/>
    <col min="3842" max="3842" width="32" bestFit="1" customWidth="1"/>
    <col min="3843" max="3843" width="20.7109375" customWidth="1"/>
    <col min="3844" max="3855" width="14.85546875" customWidth="1"/>
    <col min="3856" max="3856" width="15.42578125" customWidth="1"/>
    <col min="3857" max="3857" width="15.28515625" customWidth="1"/>
    <col min="3858" max="3858" width="17.7109375" customWidth="1"/>
    <col min="3859" max="3859" width="17.5703125" customWidth="1"/>
    <col min="3860" max="3860" width="15.42578125" customWidth="1"/>
    <col min="3861" max="3861" width="17" customWidth="1"/>
    <col min="3862" max="3862" width="17.85546875" customWidth="1"/>
    <col min="3863" max="3863" width="19.42578125" customWidth="1"/>
    <col min="3864" max="3864" width="15.42578125" customWidth="1"/>
    <col min="3865" max="3865" width="17" customWidth="1"/>
    <col min="3866" max="3866" width="24.42578125" customWidth="1"/>
    <col min="3867" max="3867" width="17.85546875" customWidth="1"/>
    <col min="3868" max="3868" width="19.42578125" customWidth="1"/>
    <col min="3869" max="3869" width="16.28515625" customWidth="1"/>
    <col min="3870" max="3870" width="20.7109375" customWidth="1"/>
    <col min="3871" max="3871" width="22.7109375" customWidth="1"/>
    <col min="3872" max="3872" width="18" customWidth="1"/>
    <col min="3873" max="3873" width="18.28515625" customWidth="1"/>
    <col min="3874" max="3875" width="8.42578125" customWidth="1"/>
    <col min="3876" max="3879" width="11.7109375" customWidth="1"/>
    <col min="3880" max="3880" width="10.85546875" customWidth="1"/>
    <col min="3881" max="3882" width="8.28515625" customWidth="1"/>
    <col min="3883" max="3883" width="16.85546875" customWidth="1"/>
    <col min="3884" max="3887" width="13.42578125" customWidth="1"/>
    <col min="3888" max="3888" width="10.85546875" customWidth="1"/>
    <col min="3889" max="3890" width="8.28515625" customWidth="1"/>
    <col min="3891" max="3891" width="16.85546875" customWidth="1"/>
    <col min="3892" max="3892" width="14.7109375" customWidth="1"/>
    <col min="3893" max="3893" width="16.28515625" customWidth="1"/>
    <col min="3894" max="3894" width="20.7109375" customWidth="1"/>
    <col min="3895" max="3895" width="22.7109375" customWidth="1"/>
    <col min="3896" max="3896" width="18" customWidth="1"/>
    <col min="3897" max="3897" width="18.28515625" customWidth="1"/>
    <col min="3898" max="3898" width="16.85546875" bestFit="1" customWidth="1"/>
    <col min="3899" max="3901" width="13.42578125" customWidth="1"/>
    <col min="3902" max="3902" width="12.28515625" customWidth="1"/>
    <col min="3903" max="3904" width="9.7109375" bestFit="1" customWidth="1"/>
    <col min="3905" max="3905" width="9.7109375" customWidth="1"/>
    <col min="3906" max="3906" width="10.85546875" customWidth="1"/>
    <col min="3907" max="3908" width="8.28515625" customWidth="1"/>
    <col min="3909" max="3909" width="16.85546875" customWidth="1"/>
    <col min="3910" max="3910" width="14.7109375" bestFit="1" customWidth="1"/>
    <col min="3911" max="3911" width="16.28515625" bestFit="1" customWidth="1"/>
    <col min="3912" max="3912" width="20.7109375" bestFit="1" customWidth="1"/>
    <col min="3913" max="3913" width="22.7109375" bestFit="1" customWidth="1"/>
    <col min="3914" max="3914" width="18" bestFit="1" customWidth="1"/>
    <col min="3915" max="3915" width="18.28515625" customWidth="1"/>
    <col min="4097" max="4097" width="22.85546875" customWidth="1"/>
    <col min="4098" max="4098" width="32" bestFit="1" customWidth="1"/>
    <col min="4099" max="4099" width="20.7109375" customWidth="1"/>
    <col min="4100" max="4111" width="14.85546875" customWidth="1"/>
    <col min="4112" max="4112" width="15.42578125" customWidth="1"/>
    <col min="4113" max="4113" width="15.28515625" customWidth="1"/>
    <col min="4114" max="4114" width="17.7109375" customWidth="1"/>
    <col min="4115" max="4115" width="17.5703125" customWidth="1"/>
    <col min="4116" max="4116" width="15.42578125" customWidth="1"/>
    <col min="4117" max="4117" width="17" customWidth="1"/>
    <col min="4118" max="4118" width="17.85546875" customWidth="1"/>
    <col min="4119" max="4119" width="19.42578125" customWidth="1"/>
    <col min="4120" max="4120" width="15.42578125" customWidth="1"/>
    <col min="4121" max="4121" width="17" customWidth="1"/>
    <col min="4122" max="4122" width="24.42578125" customWidth="1"/>
    <col min="4123" max="4123" width="17.85546875" customWidth="1"/>
    <col min="4124" max="4124" width="19.42578125" customWidth="1"/>
    <col min="4125" max="4125" width="16.28515625" customWidth="1"/>
    <col min="4126" max="4126" width="20.7109375" customWidth="1"/>
    <col min="4127" max="4127" width="22.7109375" customWidth="1"/>
    <col min="4128" max="4128" width="18" customWidth="1"/>
    <col min="4129" max="4129" width="18.28515625" customWidth="1"/>
    <col min="4130" max="4131" width="8.42578125" customWidth="1"/>
    <col min="4132" max="4135" width="11.7109375" customWidth="1"/>
    <col min="4136" max="4136" width="10.85546875" customWidth="1"/>
    <col min="4137" max="4138" width="8.28515625" customWidth="1"/>
    <col min="4139" max="4139" width="16.85546875" customWidth="1"/>
    <col min="4140" max="4143" width="13.42578125" customWidth="1"/>
    <col min="4144" max="4144" width="10.85546875" customWidth="1"/>
    <col min="4145" max="4146" width="8.28515625" customWidth="1"/>
    <col min="4147" max="4147" width="16.85546875" customWidth="1"/>
    <col min="4148" max="4148" width="14.7109375" customWidth="1"/>
    <col min="4149" max="4149" width="16.28515625" customWidth="1"/>
    <col min="4150" max="4150" width="20.7109375" customWidth="1"/>
    <col min="4151" max="4151" width="22.7109375" customWidth="1"/>
    <col min="4152" max="4152" width="18" customWidth="1"/>
    <col min="4153" max="4153" width="18.28515625" customWidth="1"/>
    <col min="4154" max="4154" width="16.85546875" bestFit="1" customWidth="1"/>
    <col min="4155" max="4157" width="13.42578125" customWidth="1"/>
    <col min="4158" max="4158" width="12.28515625" customWidth="1"/>
    <col min="4159" max="4160" width="9.7109375" bestFit="1" customWidth="1"/>
    <col min="4161" max="4161" width="9.7109375" customWidth="1"/>
    <col min="4162" max="4162" width="10.85546875" customWidth="1"/>
    <col min="4163" max="4164" width="8.28515625" customWidth="1"/>
    <col min="4165" max="4165" width="16.85546875" customWidth="1"/>
    <col min="4166" max="4166" width="14.7109375" bestFit="1" customWidth="1"/>
    <col min="4167" max="4167" width="16.28515625" bestFit="1" customWidth="1"/>
    <col min="4168" max="4168" width="20.7109375" bestFit="1" customWidth="1"/>
    <col min="4169" max="4169" width="22.7109375" bestFit="1" customWidth="1"/>
    <col min="4170" max="4170" width="18" bestFit="1" customWidth="1"/>
    <col min="4171" max="4171" width="18.28515625" customWidth="1"/>
    <col min="4353" max="4353" width="22.85546875" customWidth="1"/>
    <col min="4354" max="4354" width="32" bestFit="1" customWidth="1"/>
    <col min="4355" max="4355" width="20.7109375" customWidth="1"/>
    <col min="4356" max="4367" width="14.85546875" customWidth="1"/>
    <col min="4368" max="4368" width="15.42578125" customWidth="1"/>
    <col min="4369" max="4369" width="15.28515625" customWidth="1"/>
    <col min="4370" max="4370" width="17.7109375" customWidth="1"/>
    <col min="4371" max="4371" width="17.5703125" customWidth="1"/>
    <col min="4372" max="4372" width="15.42578125" customWidth="1"/>
    <col min="4373" max="4373" width="17" customWidth="1"/>
    <col min="4374" max="4374" width="17.85546875" customWidth="1"/>
    <col min="4375" max="4375" width="19.42578125" customWidth="1"/>
    <col min="4376" max="4376" width="15.42578125" customWidth="1"/>
    <col min="4377" max="4377" width="17" customWidth="1"/>
    <col min="4378" max="4378" width="24.42578125" customWidth="1"/>
    <col min="4379" max="4379" width="17.85546875" customWidth="1"/>
    <col min="4380" max="4380" width="19.42578125" customWidth="1"/>
    <col min="4381" max="4381" width="16.28515625" customWidth="1"/>
    <col min="4382" max="4382" width="20.7109375" customWidth="1"/>
    <col min="4383" max="4383" width="22.7109375" customWidth="1"/>
    <col min="4384" max="4384" width="18" customWidth="1"/>
    <col min="4385" max="4385" width="18.28515625" customWidth="1"/>
    <col min="4386" max="4387" width="8.42578125" customWidth="1"/>
    <col min="4388" max="4391" width="11.7109375" customWidth="1"/>
    <col min="4392" max="4392" width="10.85546875" customWidth="1"/>
    <col min="4393" max="4394" width="8.28515625" customWidth="1"/>
    <col min="4395" max="4395" width="16.85546875" customWidth="1"/>
    <col min="4396" max="4399" width="13.42578125" customWidth="1"/>
    <col min="4400" max="4400" width="10.85546875" customWidth="1"/>
    <col min="4401" max="4402" width="8.28515625" customWidth="1"/>
    <col min="4403" max="4403" width="16.85546875" customWidth="1"/>
    <col min="4404" max="4404" width="14.7109375" customWidth="1"/>
    <col min="4405" max="4405" width="16.28515625" customWidth="1"/>
    <col min="4406" max="4406" width="20.7109375" customWidth="1"/>
    <col min="4407" max="4407" width="22.7109375" customWidth="1"/>
    <col min="4408" max="4408" width="18" customWidth="1"/>
    <col min="4409" max="4409" width="18.28515625" customWidth="1"/>
    <col min="4410" max="4410" width="16.85546875" bestFit="1" customWidth="1"/>
    <col min="4411" max="4413" width="13.42578125" customWidth="1"/>
    <col min="4414" max="4414" width="12.28515625" customWidth="1"/>
    <col min="4415" max="4416" width="9.7109375" bestFit="1" customWidth="1"/>
    <col min="4417" max="4417" width="9.7109375" customWidth="1"/>
    <col min="4418" max="4418" width="10.85546875" customWidth="1"/>
    <col min="4419" max="4420" width="8.28515625" customWidth="1"/>
    <col min="4421" max="4421" width="16.85546875" customWidth="1"/>
    <col min="4422" max="4422" width="14.7109375" bestFit="1" customWidth="1"/>
    <col min="4423" max="4423" width="16.28515625" bestFit="1" customWidth="1"/>
    <col min="4424" max="4424" width="20.7109375" bestFit="1" customWidth="1"/>
    <col min="4425" max="4425" width="22.7109375" bestFit="1" customWidth="1"/>
    <col min="4426" max="4426" width="18" bestFit="1" customWidth="1"/>
    <col min="4427" max="4427" width="18.28515625" customWidth="1"/>
    <col min="4609" max="4609" width="22.85546875" customWidth="1"/>
    <col min="4610" max="4610" width="32" bestFit="1" customWidth="1"/>
    <col min="4611" max="4611" width="20.7109375" customWidth="1"/>
    <col min="4612" max="4623" width="14.85546875" customWidth="1"/>
    <col min="4624" max="4624" width="15.42578125" customWidth="1"/>
    <col min="4625" max="4625" width="15.28515625" customWidth="1"/>
    <col min="4626" max="4626" width="17.7109375" customWidth="1"/>
    <col min="4627" max="4627" width="17.5703125" customWidth="1"/>
    <col min="4628" max="4628" width="15.42578125" customWidth="1"/>
    <col min="4629" max="4629" width="17" customWidth="1"/>
    <col min="4630" max="4630" width="17.85546875" customWidth="1"/>
    <col min="4631" max="4631" width="19.42578125" customWidth="1"/>
    <col min="4632" max="4632" width="15.42578125" customWidth="1"/>
    <col min="4633" max="4633" width="17" customWidth="1"/>
    <col min="4634" max="4634" width="24.42578125" customWidth="1"/>
    <col min="4635" max="4635" width="17.85546875" customWidth="1"/>
    <col min="4636" max="4636" width="19.42578125" customWidth="1"/>
    <col min="4637" max="4637" width="16.28515625" customWidth="1"/>
    <col min="4638" max="4638" width="20.7109375" customWidth="1"/>
    <col min="4639" max="4639" width="22.7109375" customWidth="1"/>
    <col min="4640" max="4640" width="18" customWidth="1"/>
    <col min="4641" max="4641" width="18.28515625" customWidth="1"/>
    <col min="4642" max="4643" width="8.42578125" customWidth="1"/>
    <col min="4644" max="4647" width="11.7109375" customWidth="1"/>
    <col min="4648" max="4648" width="10.85546875" customWidth="1"/>
    <col min="4649" max="4650" width="8.28515625" customWidth="1"/>
    <col min="4651" max="4651" width="16.85546875" customWidth="1"/>
    <col min="4652" max="4655" width="13.42578125" customWidth="1"/>
    <col min="4656" max="4656" width="10.85546875" customWidth="1"/>
    <col min="4657" max="4658" width="8.28515625" customWidth="1"/>
    <col min="4659" max="4659" width="16.85546875" customWidth="1"/>
    <col min="4660" max="4660" width="14.7109375" customWidth="1"/>
    <col min="4661" max="4661" width="16.28515625" customWidth="1"/>
    <col min="4662" max="4662" width="20.7109375" customWidth="1"/>
    <col min="4663" max="4663" width="22.7109375" customWidth="1"/>
    <col min="4664" max="4664" width="18" customWidth="1"/>
    <col min="4665" max="4665" width="18.28515625" customWidth="1"/>
    <col min="4666" max="4666" width="16.85546875" bestFit="1" customWidth="1"/>
    <col min="4667" max="4669" width="13.42578125" customWidth="1"/>
    <col min="4670" max="4670" width="12.28515625" customWidth="1"/>
    <col min="4671" max="4672" width="9.7109375" bestFit="1" customWidth="1"/>
    <col min="4673" max="4673" width="9.7109375" customWidth="1"/>
    <col min="4674" max="4674" width="10.85546875" customWidth="1"/>
    <col min="4675" max="4676" width="8.28515625" customWidth="1"/>
    <col min="4677" max="4677" width="16.85546875" customWidth="1"/>
    <col min="4678" max="4678" width="14.7109375" bestFit="1" customWidth="1"/>
    <col min="4679" max="4679" width="16.28515625" bestFit="1" customWidth="1"/>
    <col min="4680" max="4680" width="20.7109375" bestFit="1" customWidth="1"/>
    <col min="4681" max="4681" width="22.7109375" bestFit="1" customWidth="1"/>
    <col min="4682" max="4682" width="18" bestFit="1" customWidth="1"/>
    <col min="4683" max="4683" width="18.28515625" customWidth="1"/>
    <col min="4865" max="4865" width="22.85546875" customWidth="1"/>
    <col min="4866" max="4866" width="32" bestFit="1" customWidth="1"/>
    <col min="4867" max="4867" width="20.7109375" customWidth="1"/>
    <col min="4868" max="4879" width="14.85546875" customWidth="1"/>
    <col min="4880" max="4880" width="15.42578125" customWidth="1"/>
    <col min="4881" max="4881" width="15.28515625" customWidth="1"/>
    <col min="4882" max="4882" width="17.7109375" customWidth="1"/>
    <col min="4883" max="4883" width="17.5703125" customWidth="1"/>
    <col min="4884" max="4884" width="15.42578125" customWidth="1"/>
    <col min="4885" max="4885" width="17" customWidth="1"/>
    <col min="4886" max="4886" width="17.85546875" customWidth="1"/>
    <col min="4887" max="4887" width="19.42578125" customWidth="1"/>
    <col min="4888" max="4888" width="15.42578125" customWidth="1"/>
    <col min="4889" max="4889" width="17" customWidth="1"/>
    <col min="4890" max="4890" width="24.42578125" customWidth="1"/>
    <col min="4891" max="4891" width="17.85546875" customWidth="1"/>
    <col min="4892" max="4892" width="19.42578125" customWidth="1"/>
    <col min="4893" max="4893" width="16.28515625" customWidth="1"/>
    <col min="4894" max="4894" width="20.7109375" customWidth="1"/>
    <col min="4895" max="4895" width="22.7109375" customWidth="1"/>
    <col min="4896" max="4896" width="18" customWidth="1"/>
    <col min="4897" max="4897" width="18.28515625" customWidth="1"/>
    <col min="4898" max="4899" width="8.42578125" customWidth="1"/>
    <col min="4900" max="4903" width="11.7109375" customWidth="1"/>
    <col min="4904" max="4904" width="10.85546875" customWidth="1"/>
    <col min="4905" max="4906" width="8.28515625" customWidth="1"/>
    <col min="4907" max="4907" width="16.85546875" customWidth="1"/>
    <col min="4908" max="4911" width="13.42578125" customWidth="1"/>
    <col min="4912" max="4912" width="10.85546875" customWidth="1"/>
    <col min="4913" max="4914" width="8.28515625" customWidth="1"/>
    <col min="4915" max="4915" width="16.85546875" customWidth="1"/>
    <col min="4916" max="4916" width="14.7109375" customWidth="1"/>
    <col min="4917" max="4917" width="16.28515625" customWidth="1"/>
    <col min="4918" max="4918" width="20.7109375" customWidth="1"/>
    <col min="4919" max="4919" width="22.7109375" customWidth="1"/>
    <col min="4920" max="4920" width="18" customWidth="1"/>
    <col min="4921" max="4921" width="18.28515625" customWidth="1"/>
    <col min="4922" max="4922" width="16.85546875" bestFit="1" customWidth="1"/>
    <col min="4923" max="4925" width="13.42578125" customWidth="1"/>
    <col min="4926" max="4926" width="12.28515625" customWidth="1"/>
    <col min="4927" max="4928" width="9.7109375" bestFit="1" customWidth="1"/>
    <col min="4929" max="4929" width="9.7109375" customWidth="1"/>
    <col min="4930" max="4930" width="10.85546875" customWidth="1"/>
    <col min="4931" max="4932" width="8.28515625" customWidth="1"/>
    <col min="4933" max="4933" width="16.85546875" customWidth="1"/>
    <col min="4934" max="4934" width="14.7109375" bestFit="1" customWidth="1"/>
    <col min="4935" max="4935" width="16.28515625" bestFit="1" customWidth="1"/>
    <col min="4936" max="4936" width="20.7109375" bestFit="1" customWidth="1"/>
    <col min="4937" max="4937" width="22.7109375" bestFit="1" customWidth="1"/>
    <col min="4938" max="4938" width="18" bestFit="1" customWidth="1"/>
    <col min="4939" max="4939" width="18.28515625" customWidth="1"/>
    <col min="5121" max="5121" width="22.85546875" customWidth="1"/>
    <col min="5122" max="5122" width="32" bestFit="1" customWidth="1"/>
    <col min="5123" max="5123" width="20.7109375" customWidth="1"/>
    <col min="5124" max="5135" width="14.85546875" customWidth="1"/>
    <col min="5136" max="5136" width="15.42578125" customWidth="1"/>
    <col min="5137" max="5137" width="15.28515625" customWidth="1"/>
    <col min="5138" max="5138" width="17.7109375" customWidth="1"/>
    <col min="5139" max="5139" width="17.5703125" customWidth="1"/>
    <col min="5140" max="5140" width="15.42578125" customWidth="1"/>
    <col min="5141" max="5141" width="17" customWidth="1"/>
    <col min="5142" max="5142" width="17.85546875" customWidth="1"/>
    <col min="5143" max="5143" width="19.42578125" customWidth="1"/>
    <col min="5144" max="5144" width="15.42578125" customWidth="1"/>
    <col min="5145" max="5145" width="17" customWidth="1"/>
    <col min="5146" max="5146" width="24.42578125" customWidth="1"/>
    <col min="5147" max="5147" width="17.85546875" customWidth="1"/>
    <col min="5148" max="5148" width="19.42578125" customWidth="1"/>
    <col min="5149" max="5149" width="16.28515625" customWidth="1"/>
    <col min="5150" max="5150" width="20.7109375" customWidth="1"/>
    <col min="5151" max="5151" width="22.7109375" customWidth="1"/>
    <col min="5152" max="5152" width="18" customWidth="1"/>
    <col min="5153" max="5153" width="18.28515625" customWidth="1"/>
    <col min="5154" max="5155" width="8.42578125" customWidth="1"/>
    <col min="5156" max="5159" width="11.7109375" customWidth="1"/>
    <col min="5160" max="5160" width="10.85546875" customWidth="1"/>
    <col min="5161" max="5162" width="8.28515625" customWidth="1"/>
    <col min="5163" max="5163" width="16.85546875" customWidth="1"/>
    <col min="5164" max="5167" width="13.42578125" customWidth="1"/>
    <col min="5168" max="5168" width="10.85546875" customWidth="1"/>
    <col min="5169" max="5170" width="8.28515625" customWidth="1"/>
    <col min="5171" max="5171" width="16.85546875" customWidth="1"/>
    <col min="5172" max="5172" width="14.7109375" customWidth="1"/>
    <col min="5173" max="5173" width="16.28515625" customWidth="1"/>
    <col min="5174" max="5174" width="20.7109375" customWidth="1"/>
    <col min="5175" max="5175" width="22.7109375" customWidth="1"/>
    <col min="5176" max="5176" width="18" customWidth="1"/>
    <col min="5177" max="5177" width="18.28515625" customWidth="1"/>
    <col min="5178" max="5178" width="16.85546875" bestFit="1" customWidth="1"/>
    <col min="5179" max="5181" width="13.42578125" customWidth="1"/>
    <col min="5182" max="5182" width="12.28515625" customWidth="1"/>
    <col min="5183" max="5184" width="9.7109375" bestFit="1" customWidth="1"/>
    <col min="5185" max="5185" width="9.7109375" customWidth="1"/>
    <col min="5186" max="5186" width="10.85546875" customWidth="1"/>
    <col min="5187" max="5188" width="8.28515625" customWidth="1"/>
    <col min="5189" max="5189" width="16.85546875" customWidth="1"/>
    <col min="5190" max="5190" width="14.7109375" bestFit="1" customWidth="1"/>
    <col min="5191" max="5191" width="16.28515625" bestFit="1" customWidth="1"/>
    <col min="5192" max="5192" width="20.7109375" bestFit="1" customWidth="1"/>
    <col min="5193" max="5193" width="22.7109375" bestFit="1" customWidth="1"/>
    <col min="5194" max="5194" width="18" bestFit="1" customWidth="1"/>
    <col min="5195" max="5195" width="18.28515625" customWidth="1"/>
    <col min="5377" max="5377" width="22.85546875" customWidth="1"/>
    <col min="5378" max="5378" width="32" bestFit="1" customWidth="1"/>
    <col min="5379" max="5379" width="20.7109375" customWidth="1"/>
    <col min="5380" max="5391" width="14.85546875" customWidth="1"/>
    <col min="5392" max="5392" width="15.42578125" customWidth="1"/>
    <col min="5393" max="5393" width="15.28515625" customWidth="1"/>
    <col min="5394" max="5394" width="17.7109375" customWidth="1"/>
    <col min="5395" max="5395" width="17.5703125" customWidth="1"/>
    <col min="5396" max="5396" width="15.42578125" customWidth="1"/>
    <col min="5397" max="5397" width="17" customWidth="1"/>
    <col min="5398" max="5398" width="17.85546875" customWidth="1"/>
    <col min="5399" max="5399" width="19.42578125" customWidth="1"/>
    <col min="5400" max="5400" width="15.42578125" customWidth="1"/>
    <col min="5401" max="5401" width="17" customWidth="1"/>
    <col min="5402" max="5402" width="24.42578125" customWidth="1"/>
    <col min="5403" max="5403" width="17.85546875" customWidth="1"/>
    <col min="5404" max="5404" width="19.42578125" customWidth="1"/>
    <col min="5405" max="5405" width="16.28515625" customWidth="1"/>
    <col min="5406" max="5406" width="20.7109375" customWidth="1"/>
    <col min="5407" max="5407" width="22.7109375" customWidth="1"/>
    <col min="5408" max="5408" width="18" customWidth="1"/>
    <col min="5409" max="5409" width="18.28515625" customWidth="1"/>
    <col min="5410" max="5411" width="8.42578125" customWidth="1"/>
    <col min="5412" max="5415" width="11.7109375" customWidth="1"/>
    <col min="5416" max="5416" width="10.85546875" customWidth="1"/>
    <col min="5417" max="5418" width="8.28515625" customWidth="1"/>
    <col min="5419" max="5419" width="16.85546875" customWidth="1"/>
    <col min="5420" max="5423" width="13.42578125" customWidth="1"/>
    <col min="5424" max="5424" width="10.85546875" customWidth="1"/>
    <col min="5425" max="5426" width="8.28515625" customWidth="1"/>
    <col min="5427" max="5427" width="16.85546875" customWidth="1"/>
    <col min="5428" max="5428" width="14.7109375" customWidth="1"/>
    <col min="5429" max="5429" width="16.28515625" customWidth="1"/>
    <col min="5430" max="5430" width="20.7109375" customWidth="1"/>
    <col min="5431" max="5431" width="22.7109375" customWidth="1"/>
    <col min="5432" max="5432" width="18" customWidth="1"/>
    <col min="5433" max="5433" width="18.28515625" customWidth="1"/>
    <col min="5434" max="5434" width="16.85546875" bestFit="1" customWidth="1"/>
    <col min="5435" max="5437" width="13.42578125" customWidth="1"/>
    <col min="5438" max="5438" width="12.28515625" customWidth="1"/>
    <col min="5439" max="5440" width="9.7109375" bestFit="1" customWidth="1"/>
    <col min="5441" max="5441" width="9.7109375" customWidth="1"/>
    <col min="5442" max="5442" width="10.85546875" customWidth="1"/>
    <col min="5443" max="5444" width="8.28515625" customWidth="1"/>
    <col min="5445" max="5445" width="16.85546875" customWidth="1"/>
    <col min="5446" max="5446" width="14.7109375" bestFit="1" customWidth="1"/>
    <col min="5447" max="5447" width="16.28515625" bestFit="1" customWidth="1"/>
    <col min="5448" max="5448" width="20.7109375" bestFit="1" customWidth="1"/>
    <col min="5449" max="5449" width="22.7109375" bestFit="1" customWidth="1"/>
    <col min="5450" max="5450" width="18" bestFit="1" customWidth="1"/>
    <col min="5451" max="5451" width="18.28515625" customWidth="1"/>
    <col min="5633" max="5633" width="22.85546875" customWidth="1"/>
    <col min="5634" max="5634" width="32" bestFit="1" customWidth="1"/>
    <col min="5635" max="5635" width="20.7109375" customWidth="1"/>
    <col min="5636" max="5647" width="14.85546875" customWidth="1"/>
    <col min="5648" max="5648" width="15.42578125" customWidth="1"/>
    <col min="5649" max="5649" width="15.28515625" customWidth="1"/>
    <col min="5650" max="5650" width="17.7109375" customWidth="1"/>
    <col min="5651" max="5651" width="17.5703125" customWidth="1"/>
    <col min="5652" max="5652" width="15.42578125" customWidth="1"/>
    <col min="5653" max="5653" width="17" customWidth="1"/>
    <col min="5654" max="5654" width="17.85546875" customWidth="1"/>
    <col min="5655" max="5655" width="19.42578125" customWidth="1"/>
    <col min="5656" max="5656" width="15.42578125" customWidth="1"/>
    <col min="5657" max="5657" width="17" customWidth="1"/>
    <col min="5658" max="5658" width="24.42578125" customWidth="1"/>
    <col min="5659" max="5659" width="17.85546875" customWidth="1"/>
    <col min="5660" max="5660" width="19.42578125" customWidth="1"/>
    <col min="5661" max="5661" width="16.28515625" customWidth="1"/>
    <col min="5662" max="5662" width="20.7109375" customWidth="1"/>
    <col min="5663" max="5663" width="22.7109375" customWidth="1"/>
    <col min="5664" max="5664" width="18" customWidth="1"/>
    <col min="5665" max="5665" width="18.28515625" customWidth="1"/>
    <col min="5666" max="5667" width="8.42578125" customWidth="1"/>
    <col min="5668" max="5671" width="11.7109375" customWidth="1"/>
    <col min="5672" max="5672" width="10.85546875" customWidth="1"/>
    <col min="5673" max="5674" width="8.28515625" customWidth="1"/>
    <col min="5675" max="5675" width="16.85546875" customWidth="1"/>
    <col min="5676" max="5679" width="13.42578125" customWidth="1"/>
    <col min="5680" max="5680" width="10.85546875" customWidth="1"/>
    <col min="5681" max="5682" width="8.28515625" customWidth="1"/>
    <col min="5683" max="5683" width="16.85546875" customWidth="1"/>
    <col min="5684" max="5684" width="14.7109375" customWidth="1"/>
    <col min="5685" max="5685" width="16.28515625" customWidth="1"/>
    <col min="5686" max="5686" width="20.7109375" customWidth="1"/>
    <col min="5687" max="5687" width="22.7109375" customWidth="1"/>
    <col min="5688" max="5688" width="18" customWidth="1"/>
    <col min="5689" max="5689" width="18.28515625" customWidth="1"/>
    <col min="5690" max="5690" width="16.85546875" bestFit="1" customWidth="1"/>
    <col min="5691" max="5693" width="13.42578125" customWidth="1"/>
    <col min="5694" max="5694" width="12.28515625" customWidth="1"/>
    <col min="5695" max="5696" width="9.7109375" bestFit="1" customWidth="1"/>
    <col min="5697" max="5697" width="9.7109375" customWidth="1"/>
    <col min="5698" max="5698" width="10.85546875" customWidth="1"/>
    <col min="5699" max="5700" width="8.28515625" customWidth="1"/>
    <col min="5701" max="5701" width="16.85546875" customWidth="1"/>
    <col min="5702" max="5702" width="14.7109375" bestFit="1" customWidth="1"/>
    <col min="5703" max="5703" width="16.28515625" bestFit="1" customWidth="1"/>
    <col min="5704" max="5704" width="20.7109375" bestFit="1" customWidth="1"/>
    <col min="5705" max="5705" width="22.7109375" bestFit="1" customWidth="1"/>
    <col min="5706" max="5706" width="18" bestFit="1" customWidth="1"/>
    <col min="5707" max="5707" width="18.28515625" customWidth="1"/>
    <col min="5889" max="5889" width="22.85546875" customWidth="1"/>
    <col min="5890" max="5890" width="32" bestFit="1" customWidth="1"/>
    <col min="5891" max="5891" width="20.7109375" customWidth="1"/>
    <col min="5892" max="5903" width="14.85546875" customWidth="1"/>
    <col min="5904" max="5904" width="15.42578125" customWidth="1"/>
    <col min="5905" max="5905" width="15.28515625" customWidth="1"/>
    <col min="5906" max="5906" width="17.7109375" customWidth="1"/>
    <col min="5907" max="5907" width="17.5703125" customWidth="1"/>
    <col min="5908" max="5908" width="15.42578125" customWidth="1"/>
    <col min="5909" max="5909" width="17" customWidth="1"/>
    <col min="5910" max="5910" width="17.85546875" customWidth="1"/>
    <col min="5911" max="5911" width="19.42578125" customWidth="1"/>
    <col min="5912" max="5912" width="15.42578125" customWidth="1"/>
    <col min="5913" max="5913" width="17" customWidth="1"/>
    <col min="5914" max="5914" width="24.42578125" customWidth="1"/>
    <col min="5915" max="5915" width="17.85546875" customWidth="1"/>
    <col min="5916" max="5916" width="19.42578125" customWidth="1"/>
    <col min="5917" max="5917" width="16.28515625" customWidth="1"/>
    <col min="5918" max="5918" width="20.7109375" customWidth="1"/>
    <col min="5919" max="5919" width="22.7109375" customWidth="1"/>
    <col min="5920" max="5920" width="18" customWidth="1"/>
    <col min="5921" max="5921" width="18.28515625" customWidth="1"/>
    <col min="5922" max="5923" width="8.42578125" customWidth="1"/>
    <col min="5924" max="5927" width="11.7109375" customWidth="1"/>
    <col min="5928" max="5928" width="10.85546875" customWidth="1"/>
    <col min="5929" max="5930" width="8.28515625" customWidth="1"/>
    <col min="5931" max="5931" width="16.85546875" customWidth="1"/>
    <col min="5932" max="5935" width="13.42578125" customWidth="1"/>
    <col min="5936" max="5936" width="10.85546875" customWidth="1"/>
    <col min="5937" max="5938" width="8.28515625" customWidth="1"/>
    <col min="5939" max="5939" width="16.85546875" customWidth="1"/>
    <col min="5940" max="5940" width="14.7109375" customWidth="1"/>
    <col min="5941" max="5941" width="16.28515625" customWidth="1"/>
    <col min="5942" max="5942" width="20.7109375" customWidth="1"/>
    <col min="5943" max="5943" width="22.7109375" customWidth="1"/>
    <col min="5944" max="5944" width="18" customWidth="1"/>
    <col min="5945" max="5945" width="18.28515625" customWidth="1"/>
    <col min="5946" max="5946" width="16.85546875" bestFit="1" customWidth="1"/>
    <col min="5947" max="5949" width="13.42578125" customWidth="1"/>
    <col min="5950" max="5950" width="12.28515625" customWidth="1"/>
    <col min="5951" max="5952" width="9.7109375" bestFit="1" customWidth="1"/>
    <col min="5953" max="5953" width="9.7109375" customWidth="1"/>
    <col min="5954" max="5954" width="10.85546875" customWidth="1"/>
    <col min="5955" max="5956" width="8.28515625" customWidth="1"/>
    <col min="5957" max="5957" width="16.85546875" customWidth="1"/>
    <col min="5958" max="5958" width="14.7109375" bestFit="1" customWidth="1"/>
    <col min="5959" max="5959" width="16.28515625" bestFit="1" customWidth="1"/>
    <col min="5960" max="5960" width="20.7109375" bestFit="1" customWidth="1"/>
    <col min="5961" max="5961" width="22.7109375" bestFit="1" customWidth="1"/>
    <col min="5962" max="5962" width="18" bestFit="1" customWidth="1"/>
    <col min="5963" max="5963" width="18.28515625" customWidth="1"/>
    <col min="6145" max="6145" width="22.85546875" customWidth="1"/>
    <col min="6146" max="6146" width="32" bestFit="1" customWidth="1"/>
    <col min="6147" max="6147" width="20.7109375" customWidth="1"/>
    <col min="6148" max="6159" width="14.85546875" customWidth="1"/>
    <col min="6160" max="6160" width="15.42578125" customWidth="1"/>
    <col min="6161" max="6161" width="15.28515625" customWidth="1"/>
    <col min="6162" max="6162" width="17.7109375" customWidth="1"/>
    <col min="6163" max="6163" width="17.5703125" customWidth="1"/>
    <col min="6164" max="6164" width="15.42578125" customWidth="1"/>
    <col min="6165" max="6165" width="17" customWidth="1"/>
    <col min="6166" max="6166" width="17.85546875" customWidth="1"/>
    <col min="6167" max="6167" width="19.42578125" customWidth="1"/>
    <col min="6168" max="6168" width="15.42578125" customWidth="1"/>
    <col min="6169" max="6169" width="17" customWidth="1"/>
    <col min="6170" max="6170" width="24.42578125" customWidth="1"/>
    <col min="6171" max="6171" width="17.85546875" customWidth="1"/>
    <col min="6172" max="6172" width="19.42578125" customWidth="1"/>
    <col min="6173" max="6173" width="16.28515625" customWidth="1"/>
    <col min="6174" max="6174" width="20.7109375" customWidth="1"/>
    <col min="6175" max="6175" width="22.7109375" customWidth="1"/>
    <col min="6176" max="6176" width="18" customWidth="1"/>
    <col min="6177" max="6177" width="18.28515625" customWidth="1"/>
    <col min="6178" max="6179" width="8.42578125" customWidth="1"/>
    <col min="6180" max="6183" width="11.7109375" customWidth="1"/>
    <col min="6184" max="6184" width="10.85546875" customWidth="1"/>
    <col min="6185" max="6186" width="8.28515625" customWidth="1"/>
    <col min="6187" max="6187" width="16.85546875" customWidth="1"/>
    <col min="6188" max="6191" width="13.42578125" customWidth="1"/>
    <col min="6192" max="6192" width="10.85546875" customWidth="1"/>
    <col min="6193" max="6194" width="8.28515625" customWidth="1"/>
    <col min="6195" max="6195" width="16.85546875" customWidth="1"/>
    <col min="6196" max="6196" width="14.7109375" customWidth="1"/>
    <col min="6197" max="6197" width="16.28515625" customWidth="1"/>
    <col min="6198" max="6198" width="20.7109375" customWidth="1"/>
    <col min="6199" max="6199" width="22.7109375" customWidth="1"/>
    <col min="6200" max="6200" width="18" customWidth="1"/>
    <col min="6201" max="6201" width="18.28515625" customWidth="1"/>
    <col min="6202" max="6202" width="16.85546875" bestFit="1" customWidth="1"/>
    <col min="6203" max="6205" width="13.42578125" customWidth="1"/>
    <col min="6206" max="6206" width="12.28515625" customWidth="1"/>
    <col min="6207" max="6208" width="9.7109375" bestFit="1" customWidth="1"/>
    <col min="6209" max="6209" width="9.7109375" customWidth="1"/>
    <col min="6210" max="6210" width="10.85546875" customWidth="1"/>
    <col min="6211" max="6212" width="8.28515625" customWidth="1"/>
    <col min="6213" max="6213" width="16.85546875" customWidth="1"/>
    <col min="6214" max="6214" width="14.7109375" bestFit="1" customWidth="1"/>
    <col min="6215" max="6215" width="16.28515625" bestFit="1" customWidth="1"/>
    <col min="6216" max="6216" width="20.7109375" bestFit="1" customWidth="1"/>
    <col min="6217" max="6217" width="22.7109375" bestFit="1" customWidth="1"/>
    <col min="6218" max="6218" width="18" bestFit="1" customWidth="1"/>
    <col min="6219" max="6219" width="18.28515625" customWidth="1"/>
    <col min="6401" max="6401" width="22.85546875" customWidth="1"/>
    <col min="6402" max="6402" width="32" bestFit="1" customWidth="1"/>
    <col min="6403" max="6403" width="20.7109375" customWidth="1"/>
    <col min="6404" max="6415" width="14.85546875" customWidth="1"/>
    <col min="6416" max="6416" width="15.42578125" customWidth="1"/>
    <col min="6417" max="6417" width="15.28515625" customWidth="1"/>
    <col min="6418" max="6418" width="17.7109375" customWidth="1"/>
    <col min="6419" max="6419" width="17.5703125" customWidth="1"/>
    <col min="6420" max="6420" width="15.42578125" customWidth="1"/>
    <col min="6421" max="6421" width="17" customWidth="1"/>
    <col min="6422" max="6422" width="17.85546875" customWidth="1"/>
    <col min="6423" max="6423" width="19.42578125" customWidth="1"/>
    <col min="6424" max="6424" width="15.42578125" customWidth="1"/>
    <col min="6425" max="6425" width="17" customWidth="1"/>
    <col min="6426" max="6426" width="24.42578125" customWidth="1"/>
    <col min="6427" max="6427" width="17.85546875" customWidth="1"/>
    <col min="6428" max="6428" width="19.42578125" customWidth="1"/>
    <col min="6429" max="6429" width="16.28515625" customWidth="1"/>
    <col min="6430" max="6430" width="20.7109375" customWidth="1"/>
    <col min="6431" max="6431" width="22.7109375" customWidth="1"/>
    <col min="6432" max="6432" width="18" customWidth="1"/>
    <col min="6433" max="6433" width="18.28515625" customWidth="1"/>
    <col min="6434" max="6435" width="8.42578125" customWidth="1"/>
    <col min="6436" max="6439" width="11.7109375" customWidth="1"/>
    <col min="6440" max="6440" width="10.85546875" customWidth="1"/>
    <col min="6441" max="6442" width="8.28515625" customWidth="1"/>
    <col min="6443" max="6443" width="16.85546875" customWidth="1"/>
    <col min="6444" max="6447" width="13.42578125" customWidth="1"/>
    <col min="6448" max="6448" width="10.85546875" customWidth="1"/>
    <col min="6449" max="6450" width="8.28515625" customWidth="1"/>
    <col min="6451" max="6451" width="16.85546875" customWidth="1"/>
    <col min="6452" max="6452" width="14.7109375" customWidth="1"/>
    <col min="6453" max="6453" width="16.28515625" customWidth="1"/>
    <col min="6454" max="6454" width="20.7109375" customWidth="1"/>
    <col min="6455" max="6455" width="22.7109375" customWidth="1"/>
    <col min="6456" max="6456" width="18" customWidth="1"/>
    <col min="6457" max="6457" width="18.28515625" customWidth="1"/>
    <col min="6458" max="6458" width="16.85546875" bestFit="1" customWidth="1"/>
    <col min="6459" max="6461" width="13.42578125" customWidth="1"/>
    <col min="6462" max="6462" width="12.28515625" customWidth="1"/>
    <col min="6463" max="6464" width="9.7109375" bestFit="1" customWidth="1"/>
    <col min="6465" max="6465" width="9.7109375" customWidth="1"/>
    <col min="6466" max="6466" width="10.85546875" customWidth="1"/>
    <col min="6467" max="6468" width="8.28515625" customWidth="1"/>
    <col min="6469" max="6469" width="16.85546875" customWidth="1"/>
    <col min="6470" max="6470" width="14.7109375" bestFit="1" customWidth="1"/>
    <col min="6471" max="6471" width="16.28515625" bestFit="1" customWidth="1"/>
    <col min="6472" max="6472" width="20.7109375" bestFit="1" customWidth="1"/>
    <col min="6473" max="6473" width="22.7109375" bestFit="1" customWidth="1"/>
    <col min="6474" max="6474" width="18" bestFit="1" customWidth="1"/>
    <col min="6475" max="6475" width="18.28515625" customWidth="1"/>
    <col min="6657" max="6657" width="22.85546875" customWidth="1"/>
    <col min="6658" max="6658" width="32" bestFit="1" customWidth="1"/>
    <col min="6659" max="6659" width="20.7109375" customWidth="1"/>
    <col min="6660" max="6671" width="14.85546875" customWidth="1"/>
    <col min="6672" max="6672" width="15.42578125" customWidth="1"/>
    <col min="6673" max="6673" width="15.28515625" customWidth="1"/>
    <col min="6674" max="6674" width="17.7109375" customWidth="1"/>
    <col min="6675" max="6675" width="17.5703125" customWidth="1"/>
    <col min="6676" max="6676" width="15.42578125" customWidth="1"/>
    <col min="6677" max="6677" width="17" customWidth="1"/>
    <col min="6678" max="6678" width="17.85546875" customWidth="1"/>
    <col min="6679" max="6679" width="19.42578125" customWidth="1"/>
    <col min="6680" max="6680" width="15.42578125" customWidth="1"/>
    <col min="6681" max="6681" width="17" customWidth="1"/>
    <col min="6682" max="6682" width="24.42578125" customWidth="1"/>
    <col min="6683" max="6683" width="17.85546875" customWidth="1"/>
    <col min="6684" max="6684" width="19.42578125" customWidth="1"/>
    <col min="6685" max="6685" width="16.28515625" customWidth="1"/>
    <col min="6686" max="6686" width="20.7109375" customWidth="1"/>
    <col min="6687" max="6687" width="22.7109375" customWidth="1"/>
    <col min="6688" max="6688" width="18" customWidth="1"/>
    <col min="6689" max="6689" width="18.28515625" customWidth="1"/>
    <col min="6690" max="6691" width="8.42578125" customWidth="1"/>
    <col min="6692" max="6695" width="11.7109375" customWidth="1"/>
    <col min="6696" max="6696" width="10.85546875" customWidth="1"/>
    <col min="6697" max="6698" width="8.28515625" customWidth="1"/>
    <col min="6699" max="6699" width="16.85546875" customWidth="1"/>
    <col min="6700" max="6703" width="13.42578125" customWidth="1"/>
    <col min="6704" max="6704" width="10.85546875" customWidth="1"/>
    <col min="6705" max="6706" width="8.28515625" customWidth="1"/>
    <col min="6707" max="6707" width="16.85546875" customWidth="1"/>
    <col min="6708" max="6708" width="14.7109375" customWidth="1"/>
    <col min="6709" max="6709" width="16.28515625" customWidth="1"/>
    <col min="6710" max="6710" width="20.7109375" customWidth="1"/>
    <col min="6711" max="6711" width="22.7109375" customWidth="1"/>
    <col min="6712" max="6712" width="18" customWidth="1"/>
    <col min="6713" max="6713" width="18.28515625" customWidth="1"/>
    <col min="6714" max="6714" width="16.85546875" bestFit="1" customWidth="1"/>
    <col min="6715" max="6717" width="13.42578125" customWidth="1"/>
    <col min="6718" max="6718" width="12.28515625" customWidth="1"/>
    <col min="6719" max="6720" width="9.7109375" bestFit="1" customWidth="1"/>
    <col min="6721" max="6721" width="9.7109375" customWidth="1"/>
    <col min="6722" max="6722" width="10.85546875" customWidth="1"/>
    <col min="6723" max="6724" width="8.28515625" customWidth="1"/>
    <col min="6725" max="6725" width="16.85546875" customWidth="1"/>
    <col min="6726" max="6726" width="14.7109375" bestFit="1" customWidth="1"/>
    <col min="6727" max="6727" width="16.28515625" bestFit="1" customWidth="1"/>
    <col min="6728" max="6728" width="20.7109375" bestFit="1" customWidth="1"/>
    <col min="6729" max="6729" width="22.7109375" bestFit="1" customWidth="1"/>
    <col min="6730" max="6730" width="18" bestFit="1" customWidth="1"/>
    <col min="6731" max="6731" width="18.28515625" customWidth="1"/>
    <col min="6913" max="6913" width="22.85546875" customWidth="1"/>
    <col min="6914" max="6914" width="32" bestFit="1" customWidth="1"/>
    <col min="6915" max="6915" width="20.7109375" customWidth="1"/>
    <col min="6916" max="6927" width="14.85546875" customWidth="1"/>
    <col min="6928" max="6928" width="15.42578125" customWidth="1"/>
    <col min="6929" max="6929" width="15.28515625" customWidth="1"/>
    <col min="6930" max="6930" width="17.7109375" customWidth="1"/>
    <col min="6931" max="6931" width="17.5703125" customWidth="1"/>
    <col min="6932" max="6932" width="15.42578125" customWidth="1"/>
    <col min="6933" max="6933" width="17" customWidth="1"/>
    <col min="6934" max="6934" width="17.85546875" customWidth="1"/>
    <col min="6935" max="6935" width="19.42578125" customWidth="1"/>
    <col min="6936" max="6936" width="15.42578125" customWidth="1"/>
    <col min="6937" max="6937" width="17" customWidth="1"/>
    <col min="6938" max="6938" width="24.42578125" customWidth="1"/>
    <col min="6939" max="6939" width="17.85546875" customWidth="1"/>
    <col min="6940" max="6940" width="19.42578125" customWidth="1"/>
    <col min="6941" max="6941" width="16.28515625" customWidth="1"/>
    <col min="6942" max="6942" width="20.7109375" customWidth="1"/>
    <col min="6943" max="6943" width="22.7109375" customWidth="1"/>
    <col min="6944" max="6944" width="18" customWidth="1"/>
    <col min="6945" max="6945" width="18.28515625" customWidth="1"/>
    <col min="6946" max="6947" width="8.42578125" customWidth="1"/>
    <col min="6948" max="6951" width="11.7109375" customWidth="1"/>
    <col min="6952" max="6952" width="10.85546875" customWidth="1"/>
    <col min="6953" max="6954" width="8.28515625" customWidth="1"/>
    <col min="6955" max="6955" width="16.85546875" customWidth="1"/>
    <col min="6956" max="6959" width="13.42578125" customWidth="1"/>
    <col min="6960" max="6960" width="10.85546875" customWidth="1"/>
    <col min="6961" max="6962" width="8.28515625" customWidth="1"/>
    <col min="6963" max="6963" width="16.85546875" customWidth="1"/>
    <col min="6964" max="6964" width="14.7109375" customWidth="1"/>
    <col min="6965" max="6965" width="16.28515625" customWidth="1"/>
    <col min="6966" max="6966" width="20.7109375" customWidth="1"/>
    <col min="6967" max="6967" width="22.7109375" customWidth="1"/>
    <col min="6968" max="6968" width="18" customWidth="1"/>
    <col min="6969" max="6969" width="18.28515625" customWidth="1"/>
    <col min="6970" max="6970" width="16.85546875" bestFit="1" customWidth="1"/>
    <col min="6971" max="6973" width="13.42578125" customWidth="1"/>
    <col min="6974" max="6974" width="12.28515625" customWidth="1"/>
    <col min="6975" max="6976" width="9.7109375" bestFit="1" customWidth="1"/>
    <col min="6977" max="6977" width="9.7109375" customWidth="1"/>
    <col min="6978" max="6978" width="10.85546875" customWidth="1"/>
    <col min="6979" max="6980" width="8.28515625" customWidth="1"/>
    <col min="6981" max="6981" width="16.85546875" customWidth="1"/>
    <col min="6982" max="6982" width="14.7109375" bestFit="1" customWidth="1"/>
    <col min="6983" max="6983" width="16.28515625" bestFit="1" customWidth="1"/>
    <col min="6984" max="6984" width="20.7109375" bestFit="1" customWidth="1"/>
    <col min="6985" max="6985" width="22.7109375" bestFit="1" customWidth="1"/>
    <col min="6986" max="6986" width="18" bestFit="1" customWidth="1"/>
    <col min="6987" max="6987" width="18.28515625" customWidth="1"/>
    <col min="7169" max="7169" width="22.85546875" customWidth="1"/>
    <col min="7170" max="7170" width="32" bestFit="1" customWidth="1"/>
    <col min="7171" max="7171" width="20.7109375" customWidth="1"/>
    <col min="7172" max="7183" width="14.85546875" customWidth="1"/>
    <col min="7184" max="7184" width="15.42578125" customWidth="1"/>
    <col min="7185" max="7185" width="15.28515625" customWidth="1"/>
    <col min="7186" max="7186" width="17.7109375" customWidth="1"/>
    <col min="7187" max="7187" width="17.5703125" customWidth="1"/>
    <col min="7188" max="7188" width="15.42578125" customWidth="1"/>
    <col min="7189" max="7189" width="17" customWidth="1"/>
    <col min="7190" max="7190" width="17.85546875" customWidth="1"/>
    <col min="7191" max="7191" width="19.42578125" customWidth="1"/>
    <col min="7192" max="7192" width="15.42578125" customWidth="1"/>
    <col min="7193" max="7193" width="17" customWidth="1"/>
    <col min="7194" max="7194" width="24.42578125" customWidth="1"/>
    <col min="7195" max="7195" width="17.85546875" customWidth="1"/>
    <col min="7196" max="7196" width="19.42578125" customWidth="1"/>
    <col min="7197" max="7197" width="16.28515625" customWidth="1"/>
    <col min="7198" max="7198" width="20.7109375" customWidth="1"/>
    <col min="7199" max="7199" width="22.7109375" customWidth="1"/>
    <col min="7200" max="7200" width="18" customWidth="1"/>
    <col min="7201" max="7201" width="18.28515625" customWidth="1"/>
    <col min="7202" max="7203" width="8.42578125" customWidth="1"/>
    <col min="7204" max="7207" width="11.7109375" customWidth="1"/>
    <col min="7208" max="7208" width="10.85546875" customWidth="1"/>
    <col min="7209" max="7210" width="8.28515625" customWidth="1"/>
    <col min="7211" max="7211" width="16.85546875" customWidth="1"/>
    <col min="7212" max="7215" width="13.42578125" customWidth="1"/>
    <col min="7216" max="7216" width="10.85546875" customWidth="1"/>
    <col min="7217" max="7218" width="8.28515625" customWidth="1"/>
    <col min="7219" max="7219" width="16.85546875" customWidth="1"/>
    <col min="7220" max="7220" width="14.7109375" customWidth="1"/>
    <col min="7221" max="7221" width="16.28515625" customWidth="1"/>
    <col min="7222" max="7222" width="20.7109375" customWidth="1"/>
    <col min="7223" max="7223" width="22.7109375" customWidth="1"/>
    <col min="7224" max="7224" width="18" customWidth="1"/>
    <col min="7225" max="7225" width="18.28515625" customWidth="1"/>
    <col min="7226" max="7226" width="16.85546875" bestFit="1" customWidth="1"/>
    <col min="7227" max="7229" width="13.42578125" customWidth="1"/>
    <col min="7230" max="7230" width="12.28515625" customWidth="1"/>
    <col min="7231" max="7232" width="9.7109375" bestFit="1" customWidth="1"/>
    <col min="7233" max="7233" width="9.7109375" customWidth="1"/>
    <col min="7234" max="7234" width="10.85546875" customWidth="1"/>
    <col min="7235" max="7236" width="8.28515625" customWidth="1"/>
    <col min="7237" max="7237" width="16.85546875" customWidth="1"/>
    <col min="7238" max="7238" width="14.7109375" bestFit="1" customWidth="1"/>
    <col min="7239" max="7239" width="16.28515625" bestFit="1" customWidth="1"/>
    <col min="7240" max="7240" width="20.7109375" bestFit="1" customWidth="1"/>
    <col min="7241" max="7241" width="22.7109375" bestFit="1" customWidth="1"/>
    <col min="7242" max="7242" width="18" bestFit="1" customWidth="1"/>
    <col min="7243" max="7243" width="18.28515625" customWidth="1"/>
    <col min="7425" max="7425" width="22.85546875" customWidth="1"/>
    <col min="7426" max="7426" width="32" bestFit="1" customWidth="1"/>
    <col min="7427" max="7427" width="20.7109375" customWidth="1"/>
    <col min="7428" max="7439" width="14.85546875" customWidth="1"/>
    <col min="7440" max="7440" width="15.42578125" customWidth="1"/>
    <col min="7441" max="7441" width="15.28515625" customWidth="1"/>
    <col min="7442" max="7442" width="17.7109375" customWidth="1"/>
    <col min="7443" max="7443" width="17.5703125" customWidth="1"/>
    <col min="7444" max="7444" width="15.42578125" customWidth="1"/>
    <col min="7445" max="7445" width="17" customWidth="1"/>
    <col min="7446" max="7446" width="17.85546875" customWidth="1"/>
    <col min="7447" max="7447" width="19.42578125" customWidth="1"/>
    <col min="7448" max="7448" width="15.42578125" customWidth="1"/>
    <col min="7449" max="7449" width="17" customWidth="1"/>
    <col min="7450" max="7450" width="24.42578125" customWidth="1"/>
    <col min="7451" max="7451" width="17.85546875" customWidth="1"/>
    <col min="7452" max="7452" width="19.42578125" customWidth="1"/>
    <col min="7453" max="7453" width="16.28515625" customWidth="1"/>
    <col min="7454" max="7454" width="20.7109375" customWidth="1"/>
    <col min="7455" max="7455" width="22.7109375" customWidth="1"/>
    <col min="7456" max="7456" width="18" customWidth="1"/>
    <col min="7457" max="7457" width="18.28515625" customWidth="1"/>
    <col min="7458" max="7459" width="8.42578125" customWidth="1"/>
    <col min="7460" max="7463" width="11.7109375" customWidth="1"/>
    <col min="7464" max="7464" width="10.85546875" customWidth="1"/>
    <col min="7465" max="7466" width="8.28515625" customWidth="1"/>
    <col min="7467" max="7467" width="16.85546875" customWidth="1"/>
    <col min="7468" max="7471" width="13.42578125" customWidth="1"/>
    <col min="7472" max="7472" width="10.85546875" customWidth="1"/>
    <col min="7473" max="7474" width="8.28515625" customWidth="1"/>
    <col min="7475" max="7475" width="16.85546875" customWidth="1"/>
    <col min="7476" max="7476" width="14.7109375" customWidth="1"/>
    <col min="7477" max="7477" width="16.28515625" customWidth="1"/>
    <col min="7478" max="7478" width="20.7109375" customWidth="1"/>
    <col min="7479" max="7479" width="22.7109375" customWidth="1"/>
    <col min="7480" max="7480" width="18" customWidth="1"/>
    <col min="7481" max="7481" width="18.28515625" customWidth="1"/>
    <col min="7482" max="7482" width="16.85546875" bestFit="1" customWidth="1"/>
    <col min="7483" max="7485" width="13.42578125" customWidth="1"/>
    <col min="7486" max="7486" width="12.28515625" customWidth="1"/>
    <col min="7487" max="7488" width="9.7109375" bestFit="1" customWidth="1"/>
    <col min="7489" max="7489" width="9.7109375" customWidth="1"/>
    <col min="7490" max="7490" width="10.85546875" customWidth="1"/>
    <col min="7491" max="7492" width="8.28515625" customWidth="1"/>
    <col min="7493" max="7493" width="16.85546875" customWidth="1"/>
    <col min="7494" max="7494" width="14.7109375" bestFit="1" customWidth="1"/>
    <col min="7495" max="7495" width="16.28515625" bestFit="1" customWidth="1"/>
    <col min="7496" max="7496" width="20.7109375" bestFit="1" customWidth="1"/>
    <col min="7497" max="7497" width="22.7109375" bestFit="1" customWidth="1"/>
    <col min="7498" max="7498" width="18" bestFit="1" customWidth="1"/>
    <col min="7499" max="7499" width="18.28515625" customWidth="1"/>
    <col min="7681" max="7681" width="22.85546875" customWidth="1"/>
    <col min="7682" max="7682" width="32" bestFit="1" customWidth="1"/>
    <col min="7683" max="7683" width="20.7109375" customWidth="1"/>
    <col min="7684" max="7695" width="14.85546875" customWidth="1"/>
    <col min="7696" max="7696" width="15.42578125" customWidth="1"/>
    <col min="7697" max="7697" width="15.28515625" customWidth="1"/>
    <col min="7698" max="7698" width="17.7109375" customWidth="1"/>
    <col min="7699" max="7699" width="17.5703125" customWidth="1"/>
    <col min="7700" max="7700" width="15.42578125" customWidth="1"/>
    <col min="7701" max="7701" width="17" customWidth="1"/>
    <col min="7702" max="7702" width="17.85546875" customWidth="1"/>
    <col min="7703" max="7703" width="19.42578125" customWidth="1"/>
    <col min="7704" max="7704" width="15.42578125" customWidth="1"/>
    <col min="7705" max="7705" width="17" customWidth="1"/>
    <col min="7706" max="7706" width="24.42578125" customWidth="1"/>
    <col min="7707" max="7707" width="17.85546875" customWidth="1"/>
    <col min="7708" max="7708" width="19.42578125" customWidth="1"/>
    <col min="7709" max="7709" width="16.28515625" customWidth="1"/>
    <col min="7710" max="7710" width="20.7109375" customWidth="1"/>
    <col min="7711" max="7711" width="22.7109375" customWidth="1"/>
    <col min="7712" max="7712" width="18" customWidth="1"/>
    <col min="7713" max="7713" width="18.28515625" customWidth="1"/>
    <col min="7714" max="7715" width="8.42578125" customWidth="1"/>
    <col min="7716" max="7719" width="11.7109375" customWidth="1"/>
    <col min="7720" max="7720" width="10.85546875" customWidth="1"/>
    <col min="7721" max="7722" width="8.28515625" customWidth="1"/>
    <col min="7723" max="7723" width="16.85546875" customWidth="1"/>
    <col min="7724" max="7727" width="13.42578125" customWidth="1"/>
    <col min="7728" max="7728" width="10.85546875" customWidth="1"/>
    <col min="7729" max="7730" width="8.28515625" customWidth="1"/>
    <col min="7731" max="7731" width="16.85546875" customWidth="1"/>
    <col min="7732" max="7732" width="14.7109375" customWidth="1"/>
    <col min="7733" max="7733" width="16.28515625" customWidth="1"/>
    <col min="7734" max="7734" width="20.7109375" customWidth="1"/>
    <col min="7735" max="7735" width="22.7109375" customWidth="1"/>
    <col min="7736" max="7736" width="18" customWidth="1"/>
    <col min="7737" max="7737" width="18.28515625" customWidth="1"/>
    <col min="7738" max="7738" width="16.85546875" bestFit="1" customWidth="1"/>
    <col min="7739" max="7741" width="13.42578125" customWidth="1"/>
    <col min="7742" max="7742" width="12.28515625" customWidth="1"/>
    <col min="7743" max="7744" width="9.7109375" bestFit="1" customWidth="1"/>
    <col min="7745" max="7745" width="9.7109375" customWidth="1"/>
    <col min="7746" max="7746" width="10.85546875" customWidth="1"/>
    <col min="7747" max="7748" width="8.28515625" customWidth="1"/>
    <col min="7749" max="7749" width="16.85546875" customWidth="1"/>
    <col min="7750" max="7750" width="14.7109375" bestFit="1" customWidth="1"/>
    <col min="7751" max="7751" width="16.28515625" bestFit="1" customWidth="1"/>
    <col min="7752" max="7752" width="20.7109375" bestFit="1" customWidth="1"/>
    <col min="7753" max="7753" width="22.7109375" bestFit="1" customWidth="1"/>
    <col min="7754" max="7754" width="18" bestFit="1" customWidth="1"/>
    <col min="7755" max="7755" width="18.28515625" customWidth="1"/>
    <col min="7937" max="7937" width="22.85546875" customWidth="1"/>
    <col min="7938" max="7938" width="32" bestFit="1" customWidth="1"/>
    <col min="7939" max="7939" width="20.7109375" customWidth="1"/>
    <col min="7940" max="7951" width="14.85546875" customWidth="1"/>
    <col min="7952" max="7952" width="15.42578125" customWidth="1"/>
    <col min="7953" max="7953" width="15.28515625" customWidth="1"/>
    <col min="7954" max="7954" width="17.7109375" customWidth="1"/>
    <col min="7955" max="7955" width="17.5703125" customWidth="1"/>
    <col min="7956" max="7956" width="15.42578125" customWidth="1"/>
    <col min="7957" max="7957" width="17" customWidth="1"/>
    <col min="7958" max="7958" width="17.85546875" customWidth="1"/>
    <col min="7959" max="7959" width="19.42578125" customWidth="1"/>
    <col min="7960" max="7960" width="15.42578125" customWidth="1"/>
    <col min="7961" max="7961" width="17" customWidth="1"/>
    <col min="7962" max="7962" width="24.42578125" customWidth="1"/>
    <col min="7963" max="7963" width="17.85546875" customWidth="1"/>
    <col min="7964" max="7964" width="19.42578125" customWidth="1"/>
    <col min="7965" max="7965" width="16.28515625" customWidth="1"/>
    <col min="7966" max="7966" width="20.7109375" customWidth="1"/>
    <col min="7967" max="7967" width="22.7109375" customWidth="1"/>
    <col min="7968" max="7968" width="18" customWidth="1"/>
    <col min="7969" max="7969" width="18.28515625" customWidth="1"/>
    <col min="7970" max="7971" width="8.42578125" customWidth="1"/>
    <col min="7972" max="7975" width="11.7109375" customWidth="1"/>
    <col min="7976" max="7976" width="10.85546875" customWidth="1"/>
    <col min="7977" max="7978" width="8.28515625" customWidth="1"/>
    <col min="7979" max="7979" width="16.85546875" customWidth="1"/>
    <col min="7980" max="7983" width="13.42578125" customWidth="1"/>
    <col min="7984" max="7984" width="10.85546875" customWidth="1"/>
    <col min="7985" max="7986" width="8.28515625" customWidth="1"/>
    <col min="7987" max="7987" width="16.85546875" customWidth="1"/>
    <col min="7988" max="7988" width="14.7109375" customWidth="1"/>
    <col min="7989" max="7989" width="16.28515625" customWidth="1"/>
    <col min="7990" max="7990" width="20.7109375" customWidth="1"/>
    <col min="7991" max="7991" width="22.7109375" customWidth="1"/>
    <col min="7992" max="7992" width="18" customWidth="1"/>
    <col min="7993" max="7993" width="18.28515625" customWidth="1"/>
    <col min="7994" max="7994" width="16.85546875" bestFit="1" customWidth="1"/>
    <col min="7995" max="7997" width="13.42578125" customWidth="1"/>
    <col min="7998" max="7998" width="12.28515625" customWidth="1"/>
    <col min="7999" max="8000" width="9.7109375" bestFit="1" customWidth="1"/>
    <col min="8001" max="8001" width="9.7109375" customWidth="1"/>
    <col min="8002" max="8002" width="10.85546875" customWidth="1"/>
    <col min="8003" max="8004" width="8.28515625" customWidth="1"/>
    <col min="8005" max="8005" width="16.85546875" customWidth="1"/>
    <col min="8006" max="8006" width="14.7109375" bestFit="1" customWidth="1"/>
    <col min="8007" max="8007" width="16.28515625" bestFit="1" customWidth="1"/>
    <col min="8008" max="8008" width="20.7109375" bestFit="1" customWidth="1"/>
    <col min="8009" max="8009" width="22.7109375" bestFit="1" customWidth="1"/>
    <col min="8010" max="8010" width="18" bestFit="1" customWidth="1"/>
    <col min="8011" max="8011" width="18.28515625" customWidth="1"/>
    <col min="8193" max="8193" width="22.85546875" customWidth="1"/>
    <col min="8194" max="8194" width="32" bestFit="1" customWidth="1"/>
    <col min="8195" max="8195" width="20.7109375" customWidth="1"/>
    <col min="8196" max="8207" width="14.85546875" customWidth="1"/>
    <col min="8208" max="8208" width="15.42578125" customWidth="1"/>
    <col min="8209" max="8209" width="15.28515625" customWidth="1"/>
    <col min="8210" max="8210" width="17.7109375" customWidth="1"/>
    <col min="8211" max="8211" width="17.5703125" customWidth="1"/>
    <col min="8212" max="8212" width="15.42578125" customWidth="1"/>
    <col min="8213" max="8213" width="17" customWidth="1"/>
    <col min="8214" max="8214" width="17.85546875" customWidth="1"/>
    <col min="8215" max="8215" width="19.42578125" customWidth="1"/>
    <col min="8216" max="8216" width="15.42578125" customWidth="1"/>
    <col min="8217" max="8217" width="17" customWidth="1"/>
    <col min="8218" max="8218" width="24.42578125" customWidth="1"/>
    <col min="8219" max="8219" width="17.85546875" customWidth="1"/>
    <col min="8220" max="8220" width="19.42578125" customWidth="1"/>
    <col min="8221" max="8221" width="16.28515625" customWidth="1"/>
    <col min="8222" max="8222" width="20.7109375" customWidth="1"/>
    <col min="8223" max="8223" width="22.7109375" customWidth="1"/>
    <col min="8224" max="8224" width="18" customWidth="1"/>
    <col min="8225" max="8225" width="18.28515625" customWidth="1"/>
    <col min="8226" max="8227" width="8.42578125" customWidth="1"/>
    <col min="8228" max="8231" width="11.7109375" customWidth="1"/>
    <col min="8232" max="8232" width="10.85546875" customWidth="1"/>
    <col min="8233" max="8234" width="8.28515625" customWidth="1"/>
    <col min="8235" max="8235" width="16.85546875" customWidth="1"/>
    <col min="8236" max="8239" width="13.42578125" customWidth="1"/>
    <col min="8240" max="8240" width="10.85546875" customWidth="1"/>
    <col min="8241" max="8242" width="8.28515625" customWidth="1"/>
    <col min="8243" max="8243" width="16.85546875" customWidth="1"/>
    <col min="8244" max="8244" width="14.7109375" customWidth="1"/>
    <col min="8245" max="8245" width="16.28515625" customWidth="1"/>
    <col min="8246" max="8246" width="20.7109375" customWidth="1"/>
    <col min="8247" max="8247" width="22.7109375" customWidth="1"/>
    <col min="8248" max="8248" width="18" customWidth="1"/>
    <col min="8249" max="8249" width="18.28515625" customWidth="1"/>
    <col min="8250" max="8250" width="16.85546875" bestFit="1" customWidth="1"/>
    <col min="8251" max="8253" width="13.42578125" customWidth="1"/>
    <col min="8254" max="8254" width="12.28515625" customWidth="1"/>
    <col min="8255" max="8256" width="9.7109375" bestFit="1" customWidth="1"/>
    <col min="8257" max="8257" width="9.7109375" customWidth="1"/>
    <col min="8258" max="8258" width="10.85546875" customWidth="1"/>
    <col min="8259" max="8260" width="8.28515625" customWidth="1"/>
    <col min="8261" max="8261" width="16.85546875" customWidth="1"/>
    <col min="8262" max="8262" width="14.7109375" bestFit="1" customWidth="1"/>
    <col min="8263" max="8263" width="16.28515625" bestFit="1" customWidth="1"/>
    <col min="8264" max="8264" width="20.7109375" bestFit="1" customWidth="1"/>
    <col min="8265" max="8265" width="22.7109375" bestFit="1" customWidth="1"/>
    <col min="8266" max="8266" width="18" bestFit="1" customWidth="1"/>
    <col min="8267" max="8267" width="18.28515625" customWidth="1"/>
    <col min="8449" max="8449" width="22.85546875" customWidth="1"/>
    <col min="8450" max="8450" width="32" bestFit="1" customWidth="1"/>
    <col min="8451" max="8451" width="20.7109375" customWidth="1"/>
    <col min="8452" max="8463" width="14.85546875" customWidth="1"/>
    <col min="8464" max="8464" width="15.42578125" customWidth="1"/>
    <col min="8465" max="8465" width="15.28515625" customWidth="1"/>
    <col min="8466" max="8466" width="17.7109375" customWidth="1"/>
    <col min="8467" max="8467" width="17.5703125" customWidth="1"/>
    <col min="8468" max="8468" width="15.42578125" customWidth="1"/>
    <col min="8469" max="8469" width="17" customWidth="1"/>
    <col min="8470" max="8470" width="17.85546875" customWidth="1"/>
    <col min="8471" max="8471" width="19.42578125" customWidth="1"/>
    <col min="8472" max="8472" width="15.42578125" customWidth="1"/>
    <col min="8473" max="8473" width="17" customWidth="1"/>
    <col min="8474" max="8474" width="24.42578125" customWidth="1"/>
    <col min="8475" max="8475" width="17.85546875" customWidth="1"/>
    <col min="8476" max="8476" width="19.42578125" customWidth="1"/>
    <col min="8477" max="8477" width="16.28515625" customWidth="1"/>
    <col min="8478" max="8478" width="20.7109375" customWidth="1"/>
    <col min="8479" max="8479" width="22.7109375" customWidth="1"/>
    <col min="8480" max="8480" width="18" customWidth="1"/>
    <col min="8481" max="8481" width="18.28515625" customWidth="1"/>
    <col min="8482" max="8483" width="8.42578125" customWidth="1"/>
    <col min="8484" max="8487" width="11.7109375" customWidth="1"/>
    <col min="8488" max="8488" width="10.85546875" customWidth="1"/>
    <col min="8489" max="8490" width="8.28515625" customWidth="1"/>
    <col min="8491" max="8491" width="16.85546875" customWidth="1"/>
    <col min="8492" max="8495" width="13.42578125" customWidth="1"/>
    <col min="8496" max="8496" width="10.85546875" customWidth="1"/>
    <col min="8497" max="8498" width="8.28515625" customWidth="1"/>
    <col min="8499" max="8499" width="16.85546875" customWidth="1"/>
    <col min="8500" max="8500" width="14.7109375" customWidth="1"/>
    <col min="8501" max="8501" width="16.28515625" customWidth="1"/>
    <col min="8502" max="8502" width="20.7109375" customWidth="1"/>
    <col min="8503" max="8503" width="22.7109375" customWidth="1"/>
    <col min="8504" max="8504" width="18" customWidth="1"/>
    <col min="8505" max="8505" width="18.28515625" customWidth="1"/>
    <col min="8506" max="8506" width="16.85546875" bestFit="1" customWidth="1"/>
    <col min="8507" max="8509" width="13.42578125" customWidth="1"/>
    <col min="8510" max="8510" width="12.28515625" customWidth="1"/>
    <col min="8511" max="8512" width="9.7109375" bestFit="1" customWidth="1"/>
    <col min="8513" max="8513" width="9.7109375" customWidth="1"/>
    <col min="8514" max="8514" width="10.85546875" customWidth="1"/>
    <col min="8515" max="8516" width="8.28515625" customWidth="1"/>
    <col min="8517" max="8517" width="16.85546875" customWidth="1"/>
    <col min="8518" max="8518" width="14.7109375" bestFit="1" customWidth="1"/>
    <col min="8519" max="8519" width="16.28515625" bestFit="1" customWidth="1"/>
    <col min="8520" max="8520" width="20.7109375" bestFit="1" customWidth="1"/>
    <col min="8521" max="8521" width="22.7109375" bestFit="1" customWidth="1"/>
    <col min="8522" max="8522" width="18" bestFit="1" customWidth="1"/>
    <col min="8523" max="8523" width="18.28515625" customWidth="1"/>
    <col min="8705" max="8705" width="22.85546875" customWidth="1"/>
    <col min="8706" max="8706" width="32" bestFit="1" customWidth="1"/>
    <col min="8707" max="8707" width="20.7109375" customWidth="1"/>
    <col min="8708" max="8719" width="14.85546875" customWidth="1"/>
    <col min="8720" max="8720" width="15.42578125" customWidth="1"/>
    <col min="8721" max="8721" width="15.28515625" customWidth="1"/>
    <col min="8722" max="8722" width="17.7109375" customWidth="1"/>
    <col min="8723" max="8723" width="17.5703125" customWidth="1"/>
    <col min="8724" max="8724" width="15.42578125" customWidth="1"/>
    <col min="8725" max="8725" width="17" customWidth="1"/>
    <col min="8726" max="8726" width="17.85546875" customWidth="1"/>
    <col min="8727" max="8727" width="19.42578125" customWidth="1"/>
    <col min="8728" max="8728" width="15.42578125" customWidth="1"/>
    <col min="8729" max="8729" width="17" customWidth="1"/>
    <col min="8730" max="8730" width="24.42578125" customWidth="1"/>
    <col min="8731" max="8731" width="17.85546875" customWidth="1"/>
    <col min="8732" max="8732" width="19.42578125" customWidth="1"/>
    <col min="8733" max="8733" width="16.28515625" customWidth="1"/>
    <col min="8734" max="8734" width="20.7109375" customWidth="1"/>
    <col min="8735" max="8735" width="22.7109375" customWidth="1"/>
    <col min="8736" max="8736" width="18" customWidth="1"/>
    <col min="8737" max="8737" width="18.28515625" customWidth="1"/>
    <col min="8738" max="8739" width="8.42578125" customWidth="1"/>
    <col min="8740" max="8743" width="11.7109375" customWidth="1"/>
    <col min="8744" max="8744" width="10.85546875" customWidth="1"/>
    <col min="8745" max="8746" width="8.28515625" customWidth="1"/>
    <col min="8747" max="8747" width="16.85546875" customWidth="1"/>
    <col min="8748" max="8751" width="13.42578125" customWidth="1"/>
    <col min="8752" max="8752" width="10.85546875" customWidth="1"/>
    <col min="8753" max="8754" width="8.28515625" customWidth="1"/>
    <col min="8755" max="8755" width="16.85546875" customWidth="1"/>
    <col min="8756" max="8756" width="14.7109375" customWidth="1"/>
    <col min="8757" max="8757" width="16.28515625" customWidth="1"/>
    <col min="8758" max="8758" width="20.7109375" customWidth="1"/>
    <col min="8759" max="8759" width="22.7109375" customWidth="1"/>
    <col min="8760" max="8760" width="18" customWidth="1"/>
    <col min="8761" max="8761" width="18.28515625" customWidth="1"/>
    <col min="8762" max="8762" width="16.85546875" bestFit="1" customWidth="1"/>
    <col min="8763" max="8765" width="13.42578125" customWidth="1"/>
    <col min="8766" max="8766" width="12.28515625" customWidth="1"/>
    <col min="8767" max="8768" width="9.7109375" bestFit="1" customWidth="1"/>
    <col min="8769" max="8769" width="9.7109375" customWidth="1"/>
    <col min="8770" max="8770" width="10.85546875" customWidth="1"/>
    <col min="8771" max="8772" width="8.28515625" customWidth="1"/>
    <col min="8773" max="8773" width="16.85546875" customWidth="1"/>
    <col min="8774" max="8774" width="14.7109375" bestFit="1" customWidth="1"/>
    <col min="8775" max="8775" width="16.28515625" bestFit="1" customWidth="1"/>
    <col min="8776" max="8776" width="20.7109375" bestFit="1" customWidth="1"/>
    <col min="8777" max="8777" width="22.7109375" bestFit="1" customWidth="1"/>
    <col min="8778" max="8778" width="18" bestFit="1" customWidth="1"/>
    <col min="8779" max="8779" width="18.28515625" customWidth="1"/>
    <col min="8961" max="8961" width="22.85546875" customWidth="1"/>
    <col min="8962" max="8962" width="32" bestFit="1" customWidth="1"/>
    <col min="8963" max="8963" width="20.7109375" customWidth="1"/>
    <col min="8964" max="8975" width="14.85546875" customWidth="1"/>
    <col min="8976" max="8976" width="15.42578125" customWidth="1"/>
    <col min="8977" max="8977" width="15.28515625" customWidth="1"/>
    <col min="8978" max="8978" width="17.7109375" customWidth="1"/>
    <col min="8979" max="8979" width="17.5703125" customWidth="1"/>
    <col min="8980" max="8980" width="15.42578125" customWidth="1"/>
    <col min="8981" max="8981" width="17" customWidth="1"/>
    <col min="8982" max="8982" width="17.85546875" customWidth="1"/>
    <col min="8983" max="8983" width="19.42578125" customWidth="1"/>
    <col min="8984" max="8984" width="15.42578125" customWidth="1"/>
    <col min="8985" max="8985" width="17" customWidth="1"/>
    <col min="8986" max="8986" width="24.42578125" customWidth="1"/>
    <col min="8987" max="8987" width="17.85546875" customWidth="1"/>
    <col min="8988" max="8988" width="19.42578125" customWidth="1"/>
    <col min="8989" max="8989" width="16.28515625" customWidth="1"/>
    <col min="8990" max="8990" width="20.7109375" customWidth="1"/>
    <col min="8991" max="8991" width="22.7109375" customWidth="1"/>
    <col min="8992" max="8992" width="18" customWidth="1"/>
    <col min="8993" max="8993" width="18.28515625" customWidth="1"/>
    <col min="8994" max="8995" width="8.42578125" customWidth="1"/>
    <col min="8996" max="8999" width="11.7109375" customWidth="1"/>
    <col min="9000" max="9000" width="10.85546875" customWidth="1"/>
    <col min="9001" max="9002" width="8.28515625" customWidth="1"/>
    <col min="9003" max="9003" width="16.85546875" customWidth="1"/>
    <col min="9004" max="9007" width="13.42578125" customWidth="1"/>
    <col min="9008" max="9008" width="10.85546875" customWidth="1"/>
    <col min="9009" max="9010" width="8.28515625" customWidth="1"/>
    <col min="9011" max="9011" width="16.85546875" customWidth="1"/>
    <col min="9012" max="9012" width="14.7109375" customWidth="1"/>
    <col min="9013" max="9013" width="16.28515625" customWidth="1"/>
    <col min="9014" max="9014" width="20.7109375" customWidth="1"/>
    <col min="9015" max="9015" width="22.7109375" customWidth="1"/>
    <col min="9016" max="9016" width="18" customWidth="1"/>
    <col min="9017" max="9017" width="18.28515625" customWidth="1"/>
    <col min="9018" max="9018" width="16.85546875" bestFit="1" customWidth="1"/>
    <col min="9019" max="9021" width="13.42578125" customWidth="1"/>
    <col min="9022" max="9022" width="12.28515625" customWidth="1"/>
    <col min="9023" max="9024" width="9.7109375" bestFit="1" customWidth="1"/>
    <col min="9025" max="9025" width="9.7109375" customWidth="1"/>
    <col min="9026" max="9026" width="10.85546875" customWidth="1"/>
    <col min="9027" max="9028" width="8.28515625" customWidth="1"/>
    <col min="9029" max="9029" width="16.85546875" customWidth="1"/>
    <col min="9030" max="9030" width="14.7109375" bestFit="1" customWidth="1"/>
    <col min="9031" max="9031" width="16.28515625" bestFit="1" customWidth="1"/>
    <col min="9032" max="9032" width="20.7109375" bestFit="1" customWidth="1"/>
    <col min="9033" max="9033" width="22.7109375" bestFit="1" customWidth="1"/>
    <col min="9034" max="9034" width="18" bestFit="1" customWidth="1"/>
    <col min="9035" max="9035" width="18.28515625" customWidth="1"/>
    <col min="9217" max="9217" width="22.85546875" customWidth="1"/>
    <col min="9218" max="9218" width="32" bestFit="1" customWidth="1"/>
    <col min="9219" max="9219" width="20.7109375" customWidth="1"/>
    <col min="9220" max="9231" width="14.85546875" customWidth="1"/>
    <col min="9232" max="9232" width="15.42578125" customWidth="1"/>
    <col min="9233" max="9233" width="15.28515625" customWidth="1"/>
    <col min="9234" max="9234" width="17.7109375" customWidth="1"/>
    <col min="9235" max="9235" width="17.5703125" customWidth="1"/>
    <col min="9236" max="9236" width="15.42578125" customWidth="1"/>
    <col min="9237" max="9237" width="17" customWidth="1"/>
    <col min="9238" max="9238" width="17.85546875" customWidth="1"/>
    <col min="9239" max="9239" width="19.42578125" customWidth="1"/>
    <col min="9240" max="9240" width="15.42578125" customWidth="1"/>
    <col min="9241" max="9241" width="17" customWidth="1"/>
    <col min="9242" max="9242" width="24.42578125" customWidth="1"/>
    <col min="9243" max="9243" width="17.85546875" customWidth="1"/>
    <col min="9244" max="9244" width="19.42578125" customWidth="1"/>
    <col min="9245" max="9245" width="16.28515625" customWidth="1"/>
    <col min="9246" max="9246" width="20.7109375" customWidth="1"/>
    <col min="9247" max="9247" width="22.7109375" customWidth="1"/>
    <col min="9248" max="9248" width="18" customWidth="1"/>
    <col min="9249" max="9249" width="18.28515625" customWidth="1"/>
    <col min="9250" max="9251" width="8.42578125" customWidth="1"/>
    <col min="9252" max="9255" width="11.7109375" customWidth="1"/>
    <col min="9256" max="9256" width="10.85546875" customWidth="1"/>
    <col min="9257" max="9258" width="8.28515625" customWidth="1"/>
    <col min="9259" max="9259" width="16.85546875" customWidth="1"/>
    <col min="9260" max="9263" width="13.42578125" customWidth="1"/>
    <col min="9264" max="9264" width="10.85546875" customWidth="1"/>
    <col min="9265" max="9266" width="8.28515625" customWidth="1"/>
    <col min="9267" max="9267" width="16.85546875" customWidth="1"/>
    <col min="9268" max="9268" width="14.7109375" customWidth="1"/>
    <col min="9269" max="9269" width="16.28515625" customWidth="1"/>
    <col min="9270" max="9270" width="20.7109375" customWidth="1"/>
    <col min="9271" max="9271" width="22.7109375" customWidth="1"/>
    <col min="9272" max="9272" width="18" customWidth="1"/>
    <col min="9273" max="9273" width="18.28515625" customWidth="1"/>
    <col min="9274" max="9274" width="16.85546875" bestFit="1" customWidth="1"/>
    <col min="9275" max="9277" width="13.42578125" customWidth="1"/>
    <col min="9278" max="9278" width="12.28515625" customWidth="1"/>
    <col min="9279" max="9280" width="9.7109375" bestFit="1" customWidth="1"/>
    <col min="9281" max="9281" width="9.7109375" customWidth="1"/>
    <col min="9282" max="9282" width="10.85546875" customWidth="1"/>
    <col min="9283" max="9284" width="8.28515625" customWidth="1"/>
    <col min="9285" max="9285" width="16.85546875" customWidth="1"/>
    <col min="9286" max="9286" width="14.7109375" bestFit="1" customWidth="1"/>
    <col min="9287" max="9287" width="16.28515625" bestFit="1" customWidth="1"/>
    <col min="9288" max="9288" width="20.7109375" bestFit="1" customWidth="1"/>
    <col min="9289" max="9289" width="22.7109375" bestFit="1" customWidth="1"/>
    <col min="9290" max="9290" width="18" bestFit="1" customWidth="1"/>
    <col min="9291" max="9291" width="18.28515625" customWidth="1"/>
    <col min="9473" max="9473" width="22.85546875" customWidth="1"/>
    <col min="9474" max="9474" width="32" bestFit="1" customWidth="1"/>
    <col min="9475" max="9475" width="20.7109375" customWidth="1"/>
    <col min="9476" max="9487" width="14.85546875" customWidth="1"/>
    <col min="9488" max="9488" width="15.42578125" customWidth="1"/>
    <col min="9489" max="9489" width="15.28515625" customWidth="1"/>
    <col min="9490" max="9490" width="17.7109375" customWidth="1"/>
    <col min="9491" max="9491" width="17.5703125" customWidth="1"/>
    <col min="9492" max="9492" width="15.42578125" customWidth="1"/>
    <col min="9493" max="9493" width="17" customWidth="1"/>
    <col min="9494" max="9494" width="17.85546875" customWidth="1"/>
    <col min="9495" max="9495" width="19.42578125" customWidth="1"/>
    <col min="9496" max="9496" width="15.42578125" customWidth="1"/>
    <col min="9497" max="9497" width="17" customWidth="1"/>
    <col min="9498" max="9498" width="24.42578125" customWidth="1"/>
    <col min="9499" max="9499" width="17.85546875" customWidth="1"/>
    <col min="9500" max="9500" width="19.42578125" customWidth="1"/>
    <col min="9501" max="9501" width="16.28515625" customWidth="1"/>
    <col min="9502" max="9502" width="20.7109375" customWidth="1"/>
    <col min="9503" max="9503" width="22.7109375" customWidth="1"/>
    <col min="9504" max="9504" width="18" customWidth="1"/>
    <col min="9505" max="9505" width="18.28515625" customWidth="1"/>
    <col min="9506" max="9507" width="8.42578125" customWidth="1"/>
    <col min="9508" max="9511" width="11.7109375" customWidth="1"/>
    <col min="9512" max="9512" width="10.85546875" customWidth="1"/>
    <col min="9513" max="9514" width="8.28515625" customWidth="1"/>
    <col min="9515" max="9515" width="16.85546875" customWidth="1"/>
    <col min="9516" max="9519" width="13.42578125" customWidth="1"/>
    <col min="9520" max="9520" width="10.85546875" customWidth="1"/>
    <col min="9521" max="9522" width="8.28515625" customWidth="1"/>
    <col min="9523" max="9523" width="16.85546875" customWidth="1"/>
    <col min="9524" max="9524" width="14.7109375" customWidth="1"/>
    <col min="9525" max="9525" width="16.28515625" customWidth="1"/>
    <col min="9526" max="9526" width="20.7109375" customWidth="1"/>
    <col min="9527" max="9527" width="22.7109375" customWidth="1"/>
    <col min="9528" max="9528" width="18" customWidth="1"/>
    <col min="9529" max="9529" width="18.28515625" customWidth="1"/>
    <col min="9530" max="9530" width="16.85546875" bestFit="1" customWidth="1"/>
    <col min="9531" max="9533" width="13.42578125" customWidth="1"/>
    <col min="9534" max="9534" width="12.28515625" customWidth="1"/>
    <col min="9535" max="9536" width="9.7109375" bestFit="1" customWidth="1"/>
    <col min="9537" max="9537" width="9.7109375" customWidth="1"/>
    <col min="9538" max="9538" width="10.85546875" customWidth="1"/>
    <col min="9539" max="9540" width="8.28515625" customWidth="1"/>
    <col min="9541" max="9541" width="16.85546875" customWidth="1"/>
    <col min="9542" max="9542" width="14.7109375" bestFit="1" customWidth="1"/>
    <col min="9543" max="9543" width="16.28515625" bestFit="1" customWidth="1"/>
    <col min="9544" max="9544" width="20.7109375" bestFit="1" customWidth="1"/>
    <col min="9545" max="9545" width="22.7109375" bestFit="1" customWidth="1"/>
    <col min="9546" max="9546" width="18" bestFit="1" customWidth="1"/>
    <col min="9547" max="9547" width="18.28515625" customWidth="1"/>
    <col min="9729" max="9729" width="22.85546875" customWidth="1"/>
    <col min="9730" max="9730" width="32" bestFit="1" customWidth="1"/>
    <col min="9731" max="9731" width="20.7109375" customWidth="1"/>
    <col min="9732" max="9743" width="14.85546875" customWidth="1"/>
    <col min="9744" max="9744" width="15.42578125" customWidth="1"/>
    <col min="9745" max="9745" width="15.28515625" customWidth="1"/>
    <col min="9746" max="9746" width="17.7109375" customWidth="1"/>
    <col min="9747" max="9747" width="17.5703125" customWidth="1"/>
    <col min="9748" max="9748" width="15.42578125" customWidth="1"/>
    <col min="9749" max="9749" width="17" customWidth="1"/>
    <col min="9750" max="9750" width="17.85546875" customWidth="1"/>
    <col min="9751" max="9751" width="19.42578125" customWidth="1"/>
    <col min="9752" max="9752" width="15.42578125" customWidth="1"/>
    <col min="9753" max="9753" width="17" customWidth="1"/>
    <col min="9754" max="9754" width="24.42578125" customWidth="1"/>
    <col min="9755" max="9755" width="17.85546875" customWidth="1"/>
    <col min="9756" max="9756" width="19.42578125" customWidth="1"/>
    <col min="9757" max="9757" width="16.28515625" customWidth="1"/>
    <col min="9758" max="9758" width="20.7109375" customWidth="1"/>
    <col min="9759" max="9759" width="22.7109375" customWidth="1"/>
    <col min="9760" max="9760" width="18" customWidth="1"/>
    <col min="9761" max="9761" width="18.28515625" customWidth="1"/>
    <col min="9762" max="9763" width="8.42578125" customWidth="1"/>
    <col min="9764" max="9767" width="11.7109375" customWidth="1"/>
    <col min="9768" max="9768" width="10.85546875" customWidth="1"/>
    <col min="9769" max="9770" width="8.28515625" customWidth="1"/>
    <col min="9771" max="9771" width="16.85546875" customWidth="1"/>
    <col min="9772" max="9775" width="13.42578125" customWidth="1"/>
    <col min="9776" max="9776" width="10.85546875" customWidth="1"/>
    <col min="9777" max="9778" width="8.28515625" customWidth="1"/>
    <col min="9779" max="9779" width="16.85546875" customWidth="1"/>
    <col min="9780" max="9780" width="14.7109375" customWidth="1"/>
    <col min="9781" max="9781" width="16.28515625" customWidth="1"/>
    <col min="9782" max="9782" width="20.7109375" customWidth="1"/>
    <col min="9783" max="9783" width="22.7109375" customWidth="1"/>
    <col min="9784" max="9784" width="18" customWidth="1"/>
    <col min="9785" max="9785" width="18.28515625" customWidth="1"/>
    <col min="9786" max="9786" width="16.85546875" bestFit="1" customWidth="1"/>
    <col min="9787" max="9789" width="13.42578125" customWidth="1"/>
    <col min="9790" max="9790" width="12.28515625" customWidth="1"/>
    <col min="9791" max="9792" width="9.7109375" bestFit="1" customWidth="1"/>
    <col min="9793" max="9793" width="9.7109375" customWidth="1"/>
    <col min="9794" max="9794" width="10.85546875" customWidth="1"/>
    <col min="9795" max="9796" width="8.28515625" customWidth="1"/>
    <col min="9797" max="9797" width="16.85546875" customWidth="1"/>
    <col min="9798" max="9798" width="14.7109375" bestFit="1" customWidth="1"/>
    <col min="9799" max="9799" width="16.28515625" bestFit="1" customWidth="1"/>
    <col min="9800" max="9800" width="20.7109375" bestFit="1" customWidth="1"/>
    <col min="9801" max="9801" width="22.7109375" bestFit="1" customWidth="1"/>
    <col min="9802" max="9802" width="18" bestFit="1" customWidth="1"/>
    <col min="9803" max="9803" width="18.28515625" customWidth="1"/>
    <col min="9985" max="9985" width="22.85546875" customWidth="1"/>
    <col min="9986" max="9986" width="32" bestFit="1" customWidth="1"/>
    <col min="9987" max="9987" width="20.7109375" customWidth="1"/>
    <col min="9988" max="9999" width="14.85546875" customWidth="1"/>
    <col min="10000" max="10000" width="15.42578125" customWidth="1"/>
    <col min="10001" max="10001" width="15.28515625" customWidth="1"/>
    <col min="10002" max="10002" width="17.7109375" customWidth="1"/>
    <col min="10003" max="10003" width="17.5703125" customWidth="1"/>
    <col min="10004" max="10004" width="15.42578125" customWidth="1"/>
    <col min="10005" max="10005" width="17" customWidth="1"/>
    <col min="10006" max="10006" width="17.85546875" customWidth="1"/>
    <col min="10007" max="10007" width="19.42578125" customWidth="1"/>
    <col min="10008" max="10008" width="15.42578125" customWidth="1"/>
    <col min="10009" max="10009" width="17" customWidth="1"/>
    <col min="10010" max="10010" width="24.42578125" customWidth="1"/>
    <col min="10011" max="10011" width="17.85546875" customWidth="1"/>
    <col min="10012" max="10012" width="19.42578125" customWidth="1"/>
    <col min="10013" max="10013" width="16.28515625" customWidth="1"/>
    <col min="10014" max="10014" width="20.7109375" customWidth="1"/>
    <col min="10015" max="10015" width="22.7109375" customWidth="1"/>
    <col min="10016" max="10016" width="18" customWidth="1"/>
    <col min="10017" max="10017" width="18.28515625" customWidth="1"/>
    <col min="10018" max="10019" width="8.42578125" customWidth="1"/>
    <col min="10020" max="10023" width="11.7109375" customWidth="1"/>
    <col min="10024" max="10024" width="10.85546875" customWidth="1"/>
    <col min="10025" max="10026" width="8.28515625" customWidth="1"/>
    <col min="10027" max="10027" width="16.85546875" customWidth="1"/>
    <col min="10028" max="10031" width="13.42578125" customWidth="1"/>
    <col min="10032" max="10032" width="10.85546875" customWidth="1"/>
    <col min="10033" max="10034" width="8.28515625" customWidth="1"/>
    <col min="10035" max="10035" width="16.85546875" customWidth="1"/>
    <col min="10036" max="10036" width="14.7109375" customWidth="1"/>
    <col min="10037" max="10037" width="16.28515625" customWidth="1"/>
    <col min="10038" max="10038" width="20.7109375" customWidth="1"/>
    <col min="10039" max="10039" width="22.7109375" customWidth="1"/>
    <col min="10040" max="10040" width="18" customWidth="1"/>
    <col min="10041" max="10041" width="18.28515625" customWidth="1"/>
    <col min="10042" max="10042" width="16.85546875" bestFit="1" customWidth="1"/>
    <col min="10043" max="10045" width="13.42578125" customWidth="1"/>
    <col min="10046" max="10046" width="12.28515625" customWidth="1"/>
    <col min="10047" max="10048" width="9.7109375" bestFit="1" customWidth="1"/>
    <col min="10049" max="10049" width="9.7109375" customWidth="1"/>
    <col min="10050" max="10050" width="10.85546875" customWidth="1"/>
    <col min="10051" max="10052" width="8.28515625" customWidth="1"/>
    <col min="10053" max="10053" width="16.85546875" customWidth="1"/>
    <col min="10054" max="10054" width="14.7109375" bestFit="1" customWidth="1"/>
    <col min="10055" max="10055" width="16.28515625" bestFit="1" customWidth="1"/>
    <col min="10056" max="10056" width="20.7109375" bestFit="1" customWidth="1"/>
    <col min="10057" max="10057" width="22.7109375" bestFit="1" customWidth="1"/>
    <col min="10058" max="10058" width="18" bestFit="1" customWidth="1"/>
    <col min="10059" max="10059" width="18.28515625" customWidth="1"/>
    <col min="10241" max="10241" width="22.85546875" customWidth="1"/>
    <col min="10242" max="10242" width="32" bestFit="1" customWidth="1"/>
    <col min="10243" max="10243" width="20.7109375" customWidth="1"/>
    <col min="10244" max="10255" width="14.85546875" customWidth="1"/>
    <col min="10256" max="10256" width="15.42578125" customWidth="1"/>
    <col min="10257" max="10257" width="15.28515625" customWidth="1"/>
    <col min="10258" max="10258" width="17.7109375" customWidth="1"/>
    <col min="10259" max="10259" width="17.5703125" customWidth="1"/>
    <col min="10260" max="10260" width="15.42578125" customWidth="1"/>
    <col min="10261" max="10261" width="17" customWidth="1"/>
    <col min="10262" max="10262" width="17.85546875" customWidth="1"/>
    <col min="10263" max="10263" width="19.42578125" customWidth="1"/>
    <col min="10264" max="10264" width="15.42578125" customWidth="1"/>
    <col min="10265" max="10265" width="17" customWidth="1"/>
    <col min="10266" max="10266" width="24.42578125" customWidth="1"/>
    <col min="10267" max="10267" width="17.85546875" customWidth="1"/>
    <col min="10268" max="10268" width="19.42578125" customWidth="1"/>
    <col min="10269" max="10269" width="16.28515625" customWidth="1"/>
    <col min="10270" max="10270" width="20.7109375" customWidth="1"/>
    <col min="10271" max="10271" width="22.7109375" customWidth="1"/>
    <col min="10272" max="10272" width="18" customWidth="1"/>
    <col min="10273" max="10273" width="18.28515625" customWidth="1"/>
    <col min="10274" max="10275" width="8.42578125" customWidth="1"/>
    <col min="10276" max="10279" width="11.7109375" customWidth="1"/>
    <col min="10280" max="10280" width="10.85546875" customWidth="1"/>
    <col min="10281" max="10282" width="8.28515625" customWidth="1"/>
    <col min="10283" max="10283" width="16.85546875" customWidth="1"/>
    <col min="10284" max="10287" width="13.42578125" customWidth="1"/>
    <col min="10288" max="10288" width="10.85546875" customWidth="1"/>
    <col min="10289" max="10290" width="8.28515625" customWidth="1"/>
    <col min="10291" max="10291" width="16.85546875" customWidth="1"/>
    <col min="10292" max="10292" width="14.7109375" customWidth="1"/>
    <col min="10293" max="10293" width="16.28515625" customWidth="1"/>
    <col min="10294" max="10294" width="20.7109375" customWidth="1"/>
    <col min="10295" max="10295" width="22.7109375" customWidth="1"/>
    <col min="10296" max="10296" width="18" customWidth="1"/>
    <col min="10297" max="10297" width="18.28515625" customWidth="1"/>
    <col min="10298" max="10298" width="16.85546875" bestFit="1" customWidth="1"/>
    <col min="10299" max="10301" width="13.42578125" customWidth="1"/>
    <col min="10302" max="10302" width="12.28515625" customWidth="1"/>
    <col min="10303" max="10304" width="9.7109375" bestFit="1" customWidth="1"/>
    <col min="10305" max="10305" width="9.7109375" customWidth="1"/>
    <col min="10306" max="10306" width="10.85546875" customWidth="1"/>
    <col min="10307" max="10308" width="8.28515625" customWidth="1"/>
    <col min="10309" max="10309" width="16.85546875" customWidth="1"/>
    <col min="10310" max="10310" width="14.7109375" bestFit="1" customWidth="1"/>
    <col min="10311" max="10311" width="16.28515625" bestFit="1" customWidth="1"/>
    <col min="10312" max="10312" width="20.7109375" bestFit="1" customWidth="1"/>
    <col min="10313" max="10313" width="22.7109375" bestFit="1" customWidth="1"/>
    <col min="10314" max="10314" width="18" bestFit="1" customWidth="1"/>
    <col min="10315" max="10315" width="18.28515625" customWidth="1"/>
    <col min="10497" max="10497" width="22.85546875" customWidth="1"/>
    <col min="10498" max="10498" width="32" bestFit="1" customWidth="1"/>
    <col min="10499" max="10499" width="20.7109375" customWidth="1"/>
    <col min="10500" max="10511" width="14.85546875" customWidth="1"/>
    <col min="10512" max="10512" width="15.42578125" customWidth="1"/>
    <col min="10513" max="10513" width="15.28515625" customWidth="1"/>
    <col min="10514" max="10514" width="17.7109375" customWidth="1"/>
    <col min="10515" max="10515" width="17.5703125" customWidth="1"/>
    <col min="10516" max="10516" width="15.42578125" customWidth="1"/>
    <col min="10517" max="10517" width="17" customWidth="1"/>
    <col min="10518" max="10518" width="17.85546875" customWidth="1"/>
    <col min="10519" max="10519" width="19.42578125" customWidth="1"/>
    <col min="10520" max="10520" width="15.42578125" customWidth="1"/>
    <col min="10521" max="10521" width="17" customWidth="1"/>
    <col min="10522" max="10522" width="24.42578125" customWidth="1"/>
    <col min="10523" max="10523" width="17.85546875" customWidth="1"/>
    <col min="10524" max="10524" width="19.42578125" customWidth="1"/>
    <col min="10525" max="10525" width="16.28515625" customWidth="1"/>
    <col min="10526" max="10526" width="20.7109375" customWidth="1"/>
    <col min="10527" max="10527" width="22.7109375" customWidth="1"/>
    <col min="10528" max="10528" width="18" customWidth="1"/>
    <col min="10529" max="10529" width="18.28515625" customWidth="1"/>
    <col min="10530" max="10531" width="8.42578125" customWidth="1"/>
    <col min="10532" max="10535" width="11.7109375" customWidth="1"/>
    <col min="10536" max="10536" width="10.85546875" customWidth="1"/>
    <col min="10537" max="10538" width="8.28515625" customWidth="1"/>
    <col min="10539" max="10539" width="16.85546875" customWidth="1"/>
    <col min="10540" max="10543" width="13.42578125" customWidth="1"/>
    <col min="10544" max="10544" width="10.85546875" customWidth="1"/>
    <col min="10545" max="10546" width="8.28515625" customWidth="1"/>
    <col min="10547" max="10547" width="16.85546875" customWidth="1"/>
    <col min="10548" max="10548" width="14.7109375" customWidth="1"/>
    <col min="10549" max="10549" width="16.28515625" customWidth="1"/>
    <col min="10550" max="10550" width="20.7109375" customWidth="1"/>
    <col min="10551" max="10551" width="22.7109375" customWidth="1"/>
    <col min="10552" max="10552" width="18" customWidth="1"/>
    <col min="10553" max="10553" width="18.28515625" customWidth="1"/>
    <col min="10554" max="10554" width="16.85546875" bestFit="1" customWidth="1"/>
    <col min="10555" max="10557" width="13.42578125" customWidth="1"/>
    <col min="10558" max="10558" width="12.28515625" customWidth="1"/>
    <col min="10559" max="10560" width="9.7109375" bestFit="1" customWidth="1"/>
    <col min="10561" max="10561" width="9.7109375" customWidth="1"/>
    <col min="10562" max="10562" width="10.85546875" customWidth="1"/>
    <col min="10563" max="10564" width="8.28515625" customWidth="1"/>
    <col min="10565" max="10565" width="16.85546875" customWidth="1"/>
    <col min="10566" max="10566" width="14.7109375" bestFit="1" customWidth="1"/>
    <col min="10567" max="10567" width="16.28515625" bestFit="1" customWidth="1"/>
    <col min="10568" max="10568" width="20.7109375" bestFit="1" customWidth="1"/>
    <col min="10569" max="10569" width="22.7109375" bestFit="1" customWidth="1"/>
    <col min="10570" max="10570" width="18" bestFit="1" customWidth="1"/>
    <col min="10571" max="10571" width="18.28515625" customWidth="1"/>
    <col min="10753" max="10753" width="22.85546875" customWidth="1"/>
    <col min="10754" max="10754" width="32" bestFit="1" customWidth="1"/>
    <col min="10755" max="10755" width="20.7109375" customWidth="1"/>
    <col min="10756" max="10767" width="14.85546875" customWidth="1"/>
    <col min="10768" max="10768" width="15.42578125" customWidth="1"/>
    <col min="10769" max="10769" width="15.28515625" customWidth="1"/>
    <col min="10770" max="10770" width="17.7109375" customWidth="1"/>
    <col min="10771" max="10771" width="17.5703125" customWidth="1"/>
    <col min="10772" max="10772" width="15.42578125" customWidth="1"/>
    <col min="10773" max="10773" width="17" customWidth="1"/>
    <col min="10774" max="10774" width="17.85546875" customWidth="1"/>
    <col min="10775" max="10775" width="19.42578125" customWidth="1"/>
    <col min="10776" max="10776" width="15.42578125" customWidth="1"/>
    <col min="10777" max="10777" width="17" customWidth="1"/>
    <col min="10778" max="10778" width="24.42578125" customWidth="1"/>
    <col min="10779" max="10779" width="17.85546875" customWidth="1"/>
    <col min="10780" max="10780" width="19.42578125" customWidth="1"/>
    <col min="10781" max="10781" width="16.28515625" customWidth="1"/>
    <col min="10782" max="10782" width="20.7109375" customWidth="1"/>
    <col min="10783" max="10783" width="22.7109375" customWidth="1"/>
    <col min="10784" max="10784" width="18" customWidth="1"/>
    <col min="10785" max="10785" width="18.28515625" customWidth="1"/>
    <col min="10786" max="10787" width="8.42578125" customWidth="1"/>
    <col min="10788" max="10791" width="11.7109375" customWidth="1"/>
    <col min="10792" max="10792" width="10.85546875" customWidth="1"/>
    <col min="10793" max="10794" width="8.28515625" customWidth="1"/>
    <col min="10795" max="10795" width="16.85546875" customWidth="1"/>
    <col min="10796" max="10799" width="13.42578125" customWidth="1"/>
    <col min="10800" max="10800" width="10.85546875" customWidth="1"/>
    <col min="10801" max="10802" width="8.28515625" customWidth="1"/>
    <col min="10803" max="10803" width="16.85546875" customWidth="1"/>
    <col min="10804" max="10804" width="14.7109375" customWidth="1"/>
    <col min="10805" max="10805" width="16.28515625" customWidth="1"/>
    <col min="10806" max="10806" width="20.7109375" customWidth="1"/>
    <col min="10807" max="10807" width="22.7109375" customWidth="1"/>
    <col min="10808" max="10808" width="18" customWidth="1"/>
    <col min="10809" max="10809" width="18.28515625" customWidth="1"/>
    <col min="10810" max="10810" width="16.85546875" bestFit="1" customWidth="1"/>
    <col min="10811" max="10813" width="13.42578125" customWidth="1"/>
    <col min="10814" max="10814" width="12.28515625" customWidth="1"/>
    <col min="10815" max="10816" width="9.7109375" bestFit="1" customWidth="1"/>
    <col min="10817" max="10817" width="9.7109375" customWidth="1"/>
    <col min="10818" max="10818" width="10.85546875" customWidth="1"/>
    <col min="10819" max="10820" width="8.28515625" customWidth="1"/>
    <col min="10821" max="10821" width="16.85546875" customWidth="1"/>
    <col min="10822" max="10822" width="14.7109375" bestFit="1" customWidth="1"/>
    <col min="10823" max="10823" width="16.28515625" bestFit="1" customWidth="1"/>
    <col min="10824" max="10824" width="20.7109375" bestFit="1" customWidth="1"/>
    <col min="10825" max="10825" width="22.7109375" bestFit="1" customWidth="1"/>
    <col min="10826" max="10826" width="18" bestFit="1" customWidth="1"/>
    <col min="10827" max="10827" width="18.28515625" customWidth="1"/>
    <col min="11009" max="11009" width="22.85546875" customWidth="1"/>
    <col min="11010" max="11010" width="32" bestFit="1" customWidth="1"/>
    <col min="11011" max="11011" width="20.7109375" customWidth="1"/>
    <col min="11012" max="11023" width="14.85546875" customWidth="1"/>
    <col min="11024" max="11024" width="15.42578125" customWidth="1"/>
    <col min="11025" max="11025" width="15.28515625" customWidth="1"/>
    <col min="11026" max="11026" width="17.7109375" customWidth="1"/>
    <col min="11027" max="11027" width="17.5703125" customWidth="1"/>
    <col min="11028" max="11028" width="15.42578125" customWidth="1"/>
    <col min="11029" max="11029" width="17" customWidth="1"/>
    <col min="11030" max="11030" width="17.85546875" customWidth="1"/>
    <col min="11031" max="11031" width="19.42578125" customWidth="1"/>
    <col min="11032" max="11032" width="15.42578125" customWidth="1"/>
    <col min="11033" max="11033" width="17" customWidth="1"/>
    <col min="11034" max="11034" width="24.42578125" customWidth="1"/>
    <col min="11035" max="11035" width="17.85546875" customWidth="1"/>
    <col min="11036" max="11036" width="19.42578125" customWidth="1"/>
    <col min="11037" max="11037" width="16.28515625" customWidth="1"/>
    <col min="11038" max="11038" width="20.7109375" customWidth="1"/>
    <col min="11039" max="11039" width="22.7109375" customWidth="1"/>
    <col min="11040" max="11040" width="18" customWidth="1"/>
    <col min="11041" max="11041" width="18.28515625" customWidth="1"/>
    <col min="11042" max="11043" width="8.42578125" customWidth="1"/>
    <col min="11044" max="11047" width="11.7109375" customWidth="1"/>
    <col min="11048" max="11048" width="10.85546875" customWidth="1"/>
    <col min="11049" max="11050" width="8.28515625" customWidth="1"/>
    <col min="11051" max="11051" width="16.85546875" customWidth="1"/>
    <col min="11052" max="11055" width="13.42578125" customWidth="1"/>
    <col min="11056" max="11056" width="10.85546875" customWidth="1"/>
    <col min="11057" max="11058" width="8.28515625" customWidth="1"/>
    <col min="11059" max="11059" width="16.85546875" customWidth="1"/>
    <col min="11060" max="11060" width="14.7109375" customWidth="1"/>
    <col min="11061" max="11061" width="16.28515625" customWidth="1"/>
    <col min="11062" max="11062" width="20.7109375" customWidth="1"/>
    <col min="11063" max="11063" width="22.7109375" customWidth="1"/>
    <col min="11064" max="11064" width="18" customWidth="1"/>
    <col min="11065" max="11065" width="18.28515625" customWidth="1"/>
    <col min="11066" max="11066" width="16.85546875" bestFit="1" customWidth="1"/>
    <col min="11067" max="11069" width="13.42578125" customWidth="1"/>
    <col min="11070" max="11070" width="12.28515625" customWidth="1"/>
    <col min="11071" max="11072" width="9.7109375" bestFit="1" customWidth="1"/>
    <col min="11073" max="11073" width="9.7109375" customWidth="1"/>
    <col min="11074" max="11074" width="10.85546875" customWidth="1"/>
    <col min="11075" max="11076" width="8.28515625" customWidth="1"/>
    <col min="11077" max="11077" width="16.85546875" customWidth="1"/>
    <col min="11078" max="11078" width="14.7109375" bestFit="1" customWidth="1"/>
    <col min="11079" max="11079" width="16.28515625" bestFit="1" customWidth="1"/>
    <col min="11080" max="11080" width="20.7109375" bestFit="1" customWidth="1"/>
    <col min="11081" max="11081" width="22.7109375" bestFit="1" customWidth="1"/>
    <col min="11082" max="11082" width="18" bestFit="1" customWidth="1"/>
    <col min="11083" max="11083" width="18.28515625" customWidth="1"/>
    <col min="11265" max="11265" width="22.85546875" customWidth="1"/>
    <col min="11266" max="11266" width="32" bestFit="1" customWidth="1"/>
    <col min="11267" max="11267" width="20.7109375" customWidth="1"/>
    <col min="11268" max="11279" width="14.85546875" customWidth="1"/>
    <col min="11280" max="11280" width="15.42578125" customWidth="1"/>
    <col min="11281" max="11281" width="15.28515625" customWidth="1"/>
    <col min="11282" max="11282" width="17.7109375" customWidth="1"/>
    <col min="11283" max="11283" width="17.5703125" customWidth="1"/>
    <col min="11284" max="11284" width="15.42578125" customWidth="1"/>
    <col min="11285" max="11285" width="17" customWidth="1"/>
    <col min="11286" max="11286" width="17.85546875" customWidth="1"/>
    <col min="11287" max="11287" width="19.42578125" customWidth="1"/>
    <col min="11288" max="11288" width="15.42578125" customWidth="1"/>
    <col min="11289" max="11289" width="17" customWidth="1"/>
    <col min="11290" max="11290" width="24.42578125" customWidth="1"/>
    <col min="11291" max="11291" width="17.85546875" customWidth="1"/>
    <col min="11292" max="11292" width="19.42578125" customWidth="1"/>
    <col min="11293" max="11293" width="16.28515625" customWidth="1"/>
    <col min="11294" max="11294" width="20.7109375" customWidth="1"/>
    <col min="11295" max="11295" width="22.7109375" customWidth="1"/>
    <col min="11296" max="11296" width="18" customWidth="1"/>
    <col min="11297" max="11297" width="18.28515625" customWidth="1"/>
    <col min="11298" max="11299" width="8.42578125" customWidth="1"/>
    <col min="11300" max="11303" width="11.7109375" customWidth="1"/>
    <col min="11304" max="11304" width="10.85546875" customWidth="1"/>
    <col min="11305" max="11306" width="8.28515625" customWidth="1"/>
    <col min="11307" max="11307" width="16.85546875" customWidth="1"/>
    <col min="11308" max="11311" width="13.42578125" customWidth="1"/>
    <col min="11312" max="11312" width="10.85546875" customWidth="1"/>
    <col min="11313" max="11314" width="8.28515625" customWidth="1"/>
    <col min="11315" max="11315" width="16.85546875" customWidth="1"/>
    <col min="11316" max="11316" width="14.7109375" customWidth="1"/>
    <col min="11317" max="11317" width="16.28515625" customWidth="1"/>
    <col min="11318" max="11318" width="20.7109375" customWidth="1"/>
    <col min="11319" max="11319" width="22.7109375" customWidth="1"/>
    <col min="11320" max="11320" width="18" customWidth="1"/>
    <col min="11321" max="11321" width="18.28515625" customWidth="1"/>
    <col min="11322" max="11322" width="16.85546875" bestFit="1" customWidth="1"/>
    <col min="11323" max="11325" width="13.42578125" customWidth="1"/>
    <col min="11326" max="11326" width="12.28515625" customWidth="1"/>
    <col min="11327" max="11328" width="9.7109375" bestFit="1" customWidth="1"/>
    <col min="11329" max="11329" width="9.7109375" customWidth="1"/>
    <col min="11330" max="11330" width="10.85546875" customWidth="1"/>
    <col min="11331" max="11332" width="8.28515625" customWidth="1"/>
    <col min="11333" max="11333" width="16.85546875" customWidth="1"/>
    <col min="11334" max="11334" width="14.7109375" bestFit="1" customWidth="1"/>
    <col min="11335" max="11335" width="16.28515625" bestFit="1" customWidth="1"/>
    <col min="11336" max="11336" width="20.7109375" bestFit="1" customWidth="1"/>
    <col min="11337" max="11337" width="22.7109375" bestFit="1" customWidth="1"/>
    <col min="11338" max="11338" width="18" bestFit="1" customWidth="1"/>
    <col min="11339" max="11339" width="18.28515625" customWidth="1"/>
    <col min="11521" max="11521" width="22.85546875" customWidth="1"/>
    <col min="11522" max="11522" width="32" bestFit="1" customWidth="1"/>
    <col min="11523" max="11523" width="20.7109375" customWidth="1"/>
    <col min="11524" max="11535" width="14.85546875" customWidth="1"/>
    <col min="11536" max="11536" width="15.42578125" customWidth="1"/>
    <col min="11537" max="11537" width="15.28515625" customWidth="1"/>
    <col min="11538" max="11538" width="17.7109375" customWidth="1"/>
    <col min="11539" max="11539" width="17.5703125" customWidth="1"/>
    <col min="11540" max="11540" width="15.42578125" customWidth="1"/>
    <col min="11541" max="11541" width="17" customWidth="1"/>
    <col min="11542" max="11542" width="17.85546875" customWidth="1"/>
    <col min="11543" max="11543" width="19.42578125" customWidth="1"/>
    <col min="11544" max="11544" width="15.42578125" customWidth="1"/>
    <col min="11545" max="11545" width="17" customWidth="1"/>
    <col min="11546" max="11546" width="24.42578125" customWidth="1"/>
    <col min="11547" max="11547" width="17.85546875" customWidth="1"/>
    <col min="11548" max="11548" width="19.42578125" customWidth="1"/>
    <col min="11549" max="11549" width="16.28515625" customWidth="1"/>
    <col min="11550" max="11550" width="20.7109375" customWidth="1"/>
    <col min="11551" max="11551" width="22.7109375" customWidth="1"/>
    <col min="11552" max="11552" width="18" customWidth="1"/>
    <col min="11553" max="11553" width="18.28515625" customWidth="1"/>
    <col min="11554" max="11555" width="8.42578125" customWidth="1"/>
    <col min="11556" max="11559" width="11.7109375" customWidth="1"/>
    <col min="11560" max="11560" width="10.85546875" customWidth="1"/>
    <col min="11561" max="11562" width="8.28515625" customWidth="1"/>
    <col min="11563" max="11563" width="16.85546875" customWidth="1"/>
    <col min="11564" max="11567" width="13.42578125" customWidth="1"/>
    <col min="11568" max="11568" width="10.85546875" customWidth="1"/>
    <col min="11569" max="11570" width="8.28515625" customWidth="1"/>
    <col min="11571" max="11571" width="16.85546875" customWidth="1"/>
    <col min="11572" max="11572" width="14.7109375" customWidth="1"/>
    <col min="11573" max="11573" width="16.28515625" customWidth="1"/>
    <col min="11574" max="11574" width="20.7109375" customWidth="1"/>
    <col min="11575" max="11575" width="22.7109375" customWidth="1"/>
    <col min="11576" max="11576" width="18" customWidth="1"/>
    <col min="11577" max="11577" width="18.28515625" customWidth="1"/>
    <col min="11578" max="11578" width="16.85546875" bestFit="1" customWidth="1"/>
    <col min="11579" max="11581" width="13.42578125" customWidth="1"/>
    <col min="11582" max="11582" width="12.28515625" customWidth="1"/>
    <col min="11583" max="11584" width="9.7109375" bestFit="1" customWidth="1"/>
    <col min="11585" max="11585" width="9.7109375" customWidth="1"/>
    <col min="11586" max="11586" width="10.85546875" customWidth="1"/>
    <col min="11587" max="11588" width="8.28515625" customWidth="1"/>
    <col min="11589" max="11589" width="16.85546875" customWidth="1"/>
    <col min="11590" max="11590" width="14.7109375" bestFit="1" customWidth="1"/>
    <col min="11591" max="11591" width="16.28515625" bestFit="1" customWidth="1"/>
    <col min="11592" max="11592" width="20.7109375" bestFit="1" customWidth="1"/>
    <col min="11593" max="11593" width="22.7109375" bestFit="1" customWidth="1"/>
    <col min="11594" max="11594" width="18" bestFit="1" customWidth="1"/>
    <col min="11595" max="11595" width="18.28515625" customWidth="1"/>
    <col min="11777" max="11777" width="22.85546875" customWidth="1"/>
    <col min="11778" max="11778" width="32" bestFit="1" customWidth="1"/>
    <col min="11779" max="11779" width="20.7109375" customWidth="1"/>
    <col min="11780" max="11791" width="14.85546875" customWidth="1"/>
    <col min="11792" max="11792" width="15.42578125" customWidth="1"/>
    <col min="11793" max="11793" width="15.28515625" customWidth="1"/>
    <col min="11794" max="11794" width="17.7109375" customWidth="1"/>
    <col min="11795" max="11795" width="17.5703125" customWidth="1"/>
    <col min="11796" max="11796" width="15.42578125" customWidth="1"/>
    <col min="11797" max="11797" width="17" customWidth="1"/>
    <col min="11798" max="11798" width="17.85546875" customWidth="1"/>
    <col min="11799" max="11799" width="19.42578125" customWidth="1"/>
    <col min="11800" max="11800" width="15.42578125" customWidth="1"/>
    <col min="11801" max="11801" width="17" customWidth="1"/>
    <col min="11802" max="11802" width="24.42578125" customWidth="1"/>
    <col min="11803" max="11803" width="17.85546875" customWidth="1"/>
    <col min="11804" max="11804" width="19.42578125" customWidth="1"/>
    <col min="11805" max="11805" width="16.28515625" customWidth="1"/>
    <col min="11806" max="11806" width="20.7109375" customWidth="1"/>
    <col min="11807" max="11807" width="22.7109375" customWidth="1"/>
    <col min="11808" max="11808" width="18" customWidth="1"/>
    <col min="11809" max="11809" width="18.28515625" customWidth="1"/>
    <col min="11810" max="11811" width="8.42578125" customWidth="1"/>
    <col min="11812" max="11815" width="11.7109375" customWidth="1"/>
    <col min="11816" max="11816" width="10.85546875" customWidth="1"/>
    <col min="11817" max="11818" width="8.28515625" customWidth="1"/>
    <col min="11819" max="11819" width="16.85546875" customWidth="1"/>
    <col min="11820" max="11823" width="13.42578125" customWidth="1"/>
    <col min="11824" max="11824" width="10.85546875" customWidth="1"/>
    <col min="11825" max="11826" width="8.28515625" customWidth="1"/>
    <col min="11827" max="11827" width="16.85546875" customWidth="1"/>
    <col min="11828" max="11828" width="14.7109375" customWidth="1"/>
    <col min="11829" max="11829" width="16.28515625" customWidth="1"/>
    <col min="11830" max="11830" width="20.7109375" customWidth="1"/>
    <col min="11831" max="11831" width="22.7109375" customWidth="1"/>
    <col min="11832" max="11832" width="18" customWidth="1"/>
    <col min="11833" max="11833" width="18.28515625" customWidth="1"/>
    <col min="11834" max="11834" width="16.85546875" bestFit="1" customWidth="1"/>
    <col min="11835" max="11837" width="13.42578125" customWidth="1"/>
    <col min="11838" max="11838" width="12.28515625" customWidth="1"/>
    <col min="11839" max="11840" width="9.7109375" bestFit="1" customWidth="1"/>
    <col min="11841" max="11841" width="9.7109375" customWidth="1"/>
    <col min="11842" max="11842" width="10.85546875" customWidth="1"/>
    <col min="11843" max="11844" width="8.28515625" customWidth="1"/>
    <col min="11845" max="11845" width="16.85546875" customWidth="1"/>
    <col min="11846" max="11846" width="14.7109375" bestFit="1" customWidth="1"/>
    <col min="11847" max="11847" width="16.28515625" bestFit="1" customWidth="1"/>
    <col min="11848" max="11848" width="20.7109375" bestFit="1" customWidth="1"/>
    <col min="11849" max="11849" width="22.7109375" bestFit="1" customWidth="1"/>
    <col min="11850" max="11850" width="18" bestFit="1" customWidth="1"/>
    <col min="11851" max="11851" width="18.28515625" customWidth="1"/>
    <col min="12033" max="12033" width="22.85546875" customWidth="1"/>
    <col min="12034" max="12034" width="32" bestFit="1" customWidth="1"/>
    <col min="12035" max="12035" width="20.7109375" customWidth="1"/>
    <col min="12036" max="12047" width="14.85546875" customWidth="1"/>
    <col min="12048" max="12048" width="15.42578125" customWidth="1"/>
    <col min="12049" max="12049" width="15.28515625" customWidth="1"/>
    <col min="12050" max="12050" width="17.7109375" customWidth="1"/>
    <col min="12051" max="12051" width="17.5703125" customWidth="1"/>
    <col min="12052" max="12052" width="15.42578125" customWidth="1"/>
    <col min="12053" max="12053" width="17" customWidth="1"/>
    <col min="12054" max="12054" width="17.85546875" customWidth="1"/>
    <col min="12055" max="12055" width="19.42578125" customWidth="1"/>
    <col min="12056" max="12056" width="15.42578125" customWidth="1"/>
    <col min="12057" max="12057" width="17" customWidth="1"/>
    <col min="12058" max="12058" width="24.42578125" customWidth="1"/>
    <col min="12059" max="12059" width="17.85546875" customWidth="1"/>
    <col min="12060" max="12060" width="19.42578125" customWidth="1"/>
    <col min="12061" max="12061" width="16.28515625" customWidth="1"/>
    <col min="12062" max="12062" width="20.7109375" customWidth="1"/>
    <col min="12063" max="12063" width="22.7109375" customWidth="1"/>
    <col min="12064" max="12064" width="18" customWidth="1"/>
    <col min="12065" max="12065" width="18.28515625" customWidth="1"/>
    <col min="12066" max="12067" width="8.42578125" customWidth="1"/>
    <col min="12068" max="12071" width="11.7109375" customWidth="1"/>
    <col min="12072" max="12072" width="10.85546875" customWidth="1"/>
    <col min="12073" max="12074" width="8.28515625" customWidth="1"/>
    <col min="12075" max="12075" width="16.85546875" customWidth="1"/>
    <col min="12076" max="12079" width="13.42578125" customWidth="1"/>
    <col min="12080" max="12080" width="10.85546875" customWidth="1"/>
    <col min="12081" max="12082" width="8.28515625" customWidth="1"/>
    <col min="12083" max="12083" width="16.85546875" customWidth="1"/>
    <col min="12084" max="12084" width="14.7109375" customWidth="1"/>
    <col min="12085" max="12085" width="16.28515625" customWidth="1"/>
    <col min="12086" max="12086" width="20.7109375" customWidth="1"/>
    <col min="12087" max="12087" width="22.7109375" customWidth="1"/>
    <col min="12088" max="12088" width="18" customWidth="1"/>
    <col min="12089" max="12089" width="18.28515625" customWidth="1"/>
    <col min="12090" max="12090" width="16.85546875" bestFit="1" customWidth="1"/>
    <col min="12091" max="12093" width="13.42578125" customWidth="1"/>
    <col min="12094" max="12094" width="12.28515625" customWidth="1"/>
    <col min="12095" max="12096" width="9.7109375" bestFit="1" customWidth="1"/>
    <col min="12097" max="12097" width="9.7109375" customWidth="1"/>
    <col min="12098" max="12098" width="10.85546875" customWidth="1"/>
    <col min="12099" max="12100" width="8.28515625" customWidth="1"/>
    <col min="12101" max="12101" width="16.85546875" customWidth="1"/>
    <col min="12102" max="12102" width="14.7109375" bestFit="1" customWidth="1"/>
    <col min="12103" max="12103" width="16.28515625" bestFit="1" customWidth="1"/>
    <col min="12104" max="12104" width="20.7109375" bestFit="1" customWidth="1"/>
    <col min="12105" max="12105" width="22.7109375" bestFit="1" customWidth="1"/>
    <col min="12106" max="12106" width="18" bestFit="1" customWidth="1"/>
    <col min="12107" max="12107" width="18.28515625" customWidth="1"/>
    <col min="12289" max="12289" width="22.85546875" customWidth="1"/>
    <col min="12290" max="12290" width="32" bestFit="1" customWidth="1"/>
    <col min="12291" max="12291" width="20.7109375" customWidth="1"/>
    <col min="12292" max="12303" width="14.85546875" customWidth="1"/>
    <col min="12304" max="12304" width="15.42578125" customWidth="1"/>
    <col min="12305" max="12305" width="15.28515625" customWidth="1"/>
    <col min="12306" max="12306" width="17.7109375" customWidth="1"/>
    <col min="12307" max="12307" width="17.5703125" customWidth="1"/>
    <col min="12308" max="12308" width="15.42578125" customWidth="1"/>
    <col min="12309" max="12309" width="17" customWidth="1"/>
    <col min="12310" max="12310" width="17.85546875" customWidth="1"/>
    <col min="12311" max="12311" width="19.42578125" customWidth="1"/>
    <col min="12312" max="12312" width="15.42578125" customWidth="1"/>
    <col min="12313" max="12313" width="17" customWidth="1"/>
    <col min="12314" max="12314" width="24.42578125" customWidth="1"/>
    <col min="12315" max="12315" width="17.85546875" customWidth="1"/>
    <col min="12316" max="12316" width="19.42578125" customWidth="1"/>
    <col min="12317" max="12317" width="16.28515625" customWidth="1"/>
    <col min="12318" max="12318" width="20.7109375" customWidth="1"/>
    <col min="12319" max="12319" width="22.7109375" customWidth="1"/>
    <col min="12320" max="12320" width="18" customWidth="1"/>
    <col min="12321" max="12321" width="18.28515625" customWidth="1"/>
    <col min="12322" max="12323" width="8.42578125" customWidth="1"/>
    <col min="12324" max="12327" width="11.7109375" customWidth="1"/>
    <col min="12328" max="12328" width="10.85546875" customWidth="1"/>
    <col min="12329" max="12330" width="8.28515625" customWidth="1"/>
    <col min="12331" max="12331" width="16.85546875" customWidth="1"/>
    <col min="12332" max="12335" width="13.42578125" customWidth="1"/>
    <col min="12336" max="12336" width="10.85546875" customWidth="1"/>
    <col min="12337" max="12338" width="8.28515625" customWidth="1"/>
    <col min="12339" max="12339" width="16.85546875" customWidth="1"/>
    <col min="12340" max="12340" width="14.7109375" customWidth="1"/>
    <col min="12341" max="12341" width="16.28515625" customWidth="1"/>
    <col min="12342" max="12342" width="20.7109375" customWidth="1"/>
    <col min="12343" max="12343" width="22.7109375" customWidth="1"/>
    <col min="12344" max="12344" width="18" customWidth="1"/>
    <col min="12345" max="12345" width="18.28515625" customWidth="1"/>
    <col min="12346" max="12346" width="16.85546875" bestFit="1" customWidth="1"/>
    <col min="12347" max="12349" width="13.42578125" customWidth="1"/>
    <col min="12350" max="12350" width="12.28515625" customWidth="1"/>
    <col min="12351" max="12352" width="9.7109375" bestFit="1" customWidth="1"/>
    <col min="12353" max="12353" width="9.7109375" customWidth="1"/>
    <col min="12354" max="12354" width="10.85546875" customWidth="1"/>
    <col min="12355" max="12356" width="8.28515625" customWidth="1"/>
    <col min="12357" max="12357" width="16.85546875" customWidth="1"/>
    <col min="12358" max="12358" width="14.7109375" bestFit="1" customWidth="1"/>
    <col min="12359" max="12359" width="16.28515625" bestFit="1" customWidth="1"/>
    <col min="12360" max="12360" width="20.7109375" bestFit="1" customWidth="1"/>
    <col min="12361" max="12361" width="22.7109375" bestFit="1" customWidth="1"/>
    <col min="12362" max="12362" width="18" bestFit="1" customWidth="1"/>
    <col min="12363" max="12363" width="18.28515625" customWidth="1"/>
    <col min="12545" max="12545" width="22.85546875" customWidth="1"/>
    <col min="12546" max="12546" width="32" bestFit="1" customWidth="1"/>
    <col min="12547" max="12547" width="20.7109375" customWidth="1"/>
    <col min="12548" max="12559" width="14.85546875" customWidth="1"/>
    <col min="12560" max="12560" width="15.42578125" customWidth="1"/>
    <col min="12561" max="12561" width="15.28515625" customWidth="1"/>
    <col min="12562" max="12562" width="17.7109375" customWidth="1"/>
    <col min="12563" max="12563" width="17.5703125" customWidth="1"/>
    <col min="12564" max="12564" width="15.42578125" customWidth="1"/>
    <col min="12565" max="12565" width="17" customWidth="1"/>
    <col min="12566" max="12566" width="17.85546875" customWidth="1"/>
    <col min="12567" max="12567" width="19.42578125" customWidth="1"/>
    <col min="12568" max="12568" width="15.42578125" customWidth="1"/>
    <col min="12569" max="12569" width="17" customWidth="1"/>
    <col min="12570" max="12570" width="24.42578125" customWidth="1"/>
    <col min="12571" max="12571" width="17.85546875" customWidth="1"/>
    <col min="12572" max="12572" width="19.42578125" customWidth="1"/>
    <col min="12573" max="12573" width="16.28515625" customWidth="1"/>
    <col min="12574" max="12574" width="20.7109375" customWidth="1"/>
    <col min="12575" max="12575" width="22.7109375" customWidth="1"/>
    <col min="12576" max="12576" width="18" customWidth="1"/>
    <col min="12577" max="12577" width="18.28515625" customWidth="1"/>
    <col min="12578" max="12579" width="8.42578125" customWidth="1"/>
    <col min="12580" max="12583" width="11.7109375" customWidth="1"/>
    <col min="12584" max="12584" width="10.85546875" customWidth="1"/>
    <col min="12585" max="12586" width="8.28515625" customWidth="1"/>
    <col min="12587" max="12587" width="16.85546875" customWidth="1"/>
    <col min="12588" max="12591" width="13.42578125" customWidth="1"/>
    <col min="12592" max="12592" width="10.85546875" customWidth="1"/>
    <col min="12593" max="12594" width="8.28515625" customWidth="1"/>
    <col min="12595" max="12595" width="16.85546875" customWidth="1"/>
    <col min="12596" max="12596" width="14.7109375" customWidth="1"/>
    <col min="12597" max="12597" width="16.28515625" customWidth="1"/>
    <col min="12598" max="12598" width="20.7109375" customWidth="1"/>
    <col min="12599" max="12599" width="22.7109375" customWidth="1"/>
    <col min="12600" max="12600" width="18" customWidth="1"/>
    <col min="12601" max="12601" width="18.28515625" customWidth="1"/>
    <col min="12602" max="12602" width="16.85546875" bestFit="1" customWidth="1"/>
    <col min="12603" max="12605" width="13.42578125" customWidth="1"/>
    <col min="12606" max="12606" width="12.28515625" customWidth="1"/>
    <col min="12607" max="12608" width="9.7109375" bestFit="1" customWidth="1"/>
    <col min="12609" max="12609" width="9.7109375" customWidth="1"/>
    <col min="12610" max="12610" width="10.85546875" customWidth="1"/>
    <col min="12611" max="12612" width="8.28515625" customWidth="1"/>
    <col min="12613" max="12613" width="16.85546875" customWidth="1"/>
    <col min="12614" max="12614" width="14.7109375" bestFit="1" customWidth="1"/>
    <col min="12615" max="12615" width="16.28515625" bestFit="1" customWidth="1"/>
    <col min="12616" max="12616" width="20.7109375" bestFit="1" customWidth="1"/>
    <col min="12617" max="12617" width="22.7109375" bestFit="1" customWidth="1"/>
    <col min="12618" max="12618" width="18" bestFit="1" customWidth="1"/>
    <col min="12619" max="12619" width="18.28515625" customWidth="1"/>
    <col min="12801" max="12801" width="22.85546875" customWidth="1"/>
    <col min="12802" max="12802" width="32" bestFit="1" customWidth="1"/>
    <col min="12803" max="12803" width="20.7109375" customWidth="1"/>
    <col min="12804" max="12815" width="14.85546875" customWidth="1"/>
    <col min="12816" max="12816" width="15.42578125" customWidth="1"/>
    <col min="12817" max="12817" width="15.28515625" customWidth="1"/>
    <col min="12818" max="12818" width="17.7109375" customWidth="1"/>
    <col min="12819" max="12819" width="17.5703125" customWidth="1"/>
    <col min="12820" max="12820" width="15.42578125" customWidth="1"/>
    <col min="12821" max="12821" width="17" customWidth="1"/>
    <col min="12822" max="12822" width="17.85546875" customWidth="1"/>
    <col min="12823" max="12823" width="19.42578125" customWidth="1"/>
    <col min="12824" max="12824" width="15.42578125" customWidth="1"/>
    <col min="12825" max="12825" width="17" customWidth="1"/>
    <col min="12826" max="12826" width="24.42578125" customWidth="1"/>
    <col min="12827" max="12827" width="17.85546875" customWidth="1"/>
    <col min="12828" max="12828" width="19.42578125" customWidth="1"/>
    <col min="12829" max="12829" width="16.28515625" customWidth="1"/>
    <col min="12830" max="12830" width="20.7109375" customWidth="1"/>
    <col min="12831" max="12831" width="22.7109375" customWidth="1"/>
    <col min="12832" max="12832" width="18" customWidth="1"/>
    <col min="12833" max="12833" width="18.28515625" customWidth="1"/>
    <col min="12834" max="12835" width="8.42578125" customWidth="1"/>
    <col min="12836" max="12839" width="11.7109375" customWidth="1"/>
    <col min="12840" max="12840" width="10.85546875" customWidth="1"/>
    <col min="12841" max="12842" width="8.28515625" customWidth="1"/>
    <col min="12843" max="12843" width="16.85546875" customWidth="1"/>
    <col min="12844" max="12847" width="13.42578125" customWidth="1"/>
    <col min="12848" max="12848" width="10.85546875" customWidth="1"/>
    <col min="12849" max="12850" width="8.28515625" customWidth="1"/>
    <col min="12851" max="12851" width="16.85546875" customWidth="1"/>
    <col min="12852" max="12852" width="14.7109375" customWidth="1"/>
    <col min="12853" max="12853" width="16.28515625" customWidth="1"/>
    <col min="12854" max="12854" width="20.7109375" customWidth="1"/>
    <col min="12855" max="12855" width="22.7109375" customWidth="1"/>
    <col min="12856" max="12856" width="18" customWidth="1"/>
    <col min="12857" max="12857" width="18.28515625" customWidth="1"/>
    <col min="12858" max="12858" width="16.85546875" bestFit="1" customWidth="1"/>
    <col min="12859" max="12861" width="13.42578125" customWidth="1"/>
    <col min="12862" max="12862" width="12.28515625" customWidth="1"/>
    <col min="12863" max="12864" width="9.7109375" bestFit="1" customWidth="1"/>
    <col min="12865" max="12865" width="9.7109375" customWidth="1"/>
    <col min="12866" max="12866" width="10.85546875" customWidth="1"/>
    <col min="12867" max="12868" width="8.28515625" customWidth="1"/>
    <col min="12869" max="12869" width="16.85546875" customWidth="1"/>
    <col min="12870" max="12870" width="14.7109375" bestFit="1" customWidth="1"/>
    <col min="12871" max="12871" width="16.28515625" bestFit="1" customWidth="1"/>
    <col min="12872" max="12872" width="20.7109375" bestFit="1" customWidth="1"/>
    <col min="12873" max="12873" width="22.7109375" bestFit="1" customWidth="1"/>
    <col min="12874" max="12874" width="18" bestFit="1" customWidth="1"/>
    <col min="12875" max="12875" width="18.28515625" customWidth="1"/>
    <col min="13057" max="13057" width="22.85546875" customWidth="1"/>
    <col min="13058" max="13058" width="32" bestFit="1" customWidth="1"/>
    <col min="13059" max="13059" width="20.7109375" customWidth="1"/>
    <col min="13060" max="13071" width="14.85546875" customWidth="1"/>
    <col min="13072" max="13072" width="15.42578125" customWidth="1"/>
    <col min="13073" max="13073" width="15.28515625" customWidth="1"/>
    <col min="13074" max="13074" width="17.7109375" customWidth="1"/>
    <col min="13075" max="13075" width="17.5703125" customWidth="1"/>
    <col min="13076" max="13076" width="15.42578125" customWidth="1"/>
    <col min="13077" max="13077" width="17" customWidth="1"/>
    <col min="13078" max="13078" width="17.85546875" customWidth="1"/>
    <col min="13079" max="13079" width="19.42578125" customWidth="1"/>
    <col min="13080" max="13080" width="15.42578125" customWidth="1"/>
    <col min="13081" max="13081" width="17" customWidth="1"/>
    <col min="13082" max="13082" width="24.42578125" customWidth="1"/>
    <col min="13083" max="13083" width="17.85546875" customWidth="1"/>
    <col min="13084" max="13084" width="19.42578125" customWidth="1"/>
    <col min="13085" max="13085" width="16.28515625" customWidth="1"/>
    <col min="13086" max="13086" width="20.7109375" customWidth="1"/>
    <col min="13087" max="13087" width="22.7109375" customWidth="1"/>
    <col min="13088" max="13088" width="18" customWidth="1"/>
    <col min="13089" max="13089" width="18.28515625" customWidth="1"/>
    <col min="13090" max="13091" width="8.42578125" customWidth="1"/>
    <col min="13092" max="13095" width="11.7109375" customWidth="1"/>
    <col min="13096" max="13096" width="10.85546875" customWidth="1"/>
    <col min="13097" max="13098" width="8.28515625" customWidth="1"/>
    <col min="13099" max="13099" width="16.85546875" customWidth="1"/>
    <col min="13100" max="13103" width="13.42578125" customWidth="1"/>
    <col min="13104" max="13104" width="10.85546875" customWidth="1"/>
    <col min="13105" max="13106" width="8.28515625" customWidth="1"/>
    <col min="13107" max="13107" width="16.85546875" customWidth="1"/>
    <col min="13108" max="13108" width="14.7109375" customWidth="1"/>
    <col min="13109" max="13109" width="16.28515625" customWidth="1"/>
    <col min="13110" max="13110" width="20.7109375" customWidth="1"/>
    <col min="13111" max="13111" width="22.7109375" customWidth="1"/>
    <col min="13112" max="13112" width="18" customWidth="1"/>
    <col min="13113" max="13113" width="18.28515625" customWidth="1"/>
    <col min="13114" max="13114" width="16.85546875" bestFit="1" customWidth="1"/>
    <col min="13115" max="13117" width="13.42578125" customWidth="1"/>
    <col min="13118" max="13118" width="12.28515625" customWidth="1"/>
    <col min="13119" max="13120" width="9.7109375" bestFit="1" customWidth="1"/>
    <col min="13121" max="13121" width="9.7109375" customWidth="1"/>
    <col min="13122" max="13122" width="10.85546875" customWidth="1"/>
    <col min="13123" max="13124" width="8.28515625" customWidth="1"/>
    <col min="13125" max="13125" width="16.85546875" customWidth="1"/>
    <col min="13126" max="13126" width="14.7109375" bestFit="1" customWidth="1"/>
    <col min="13127" max="13127" width="16.28515625" bestFit="1" customWidth="1"/>
    <col min="13128" max="13128" width="20.7109375" bestFit="1" customWidth="1"/>
    <col min="13129" max="13129" width="22.7109375" bestFit="1" customWidth="1"/>
    <col min="13130" max="13130" width="18" bestFit="1" customWidth="1"/>
    <col min="13131" max="13131" width="18.28515625" customWidth="1"/>
    <col min="13313" max="13313" width="22.85546875" customWidth="1"/>
    <col min="13314" max="13314" width="32" bestFit="1" customWidth="1"/>
    <col min="13315" max="13315" width="20.7109375" customWidth="1"/>
    <col min="13316" max="13327" width="14.85546875" customWidth="1"/>
    <col min="13328" max="13328" width="15.42578125" customWidth="1"/>
    <col min="13329" max="13329" width="15.28515625" customWidth="1"/>
    <col min="13330" max="13330" width="17.7109375" customWidth="1"/>
    <col min="13331" max="13331" width="17.5703125" customWidth="1"/>
    <col min="13332" max="13332" width="15.42578125" customWidth="1"/>
    <col min="13333" max="13333" width="17" customWidth="1"/>
    <col min="13334" max="13334" width="17.85546875" customWidth="1"/>
    <col min="13335" max="13335" width="19.42578125" customWidth="1"/>
    <col min="13336" max="13336" width="15.42578125" customWidth="1"/>
    <col min="13337" max="13337" width="17" customWidth="1"/>
    <col min="13338" max="13338" width="24.42578125" customWidth="1"/>
    <col min="13339" max="13339" width="17.85546875" customWidth="1"/>
    <col min="13340" max="13340" width="19.42578125" customWidth="1"/>
    <col min="13341" max="13341" width="16.28515625" customWidth="1"/>
    <col min="13342" max="13342" width="20.7109375" customWidth="1"/>
    <col min="13343" max="13343" width="22.7109375" customWidth="1"/>
    <col min="13344" max="13344" width="18" customWidth="1"/>
    <col min="13345" max="13345" width="18.28515625" customWidth="1"/>
    <col min="13346" max="13347" width="8.42578125" customWidth="1"/>
    <col min="13348" max="13351" width="11.7109375" customWidth="1"/>
    <col min="13352" max="13352" width="10.85546875" customWidth="1"/>
    <col min="13353" max="13354" width="8.28515625" customWidth="1"/>
    <col min="13355" max="13355" width="16.85546875" customWidth="1"/>
    <col min="13356" max="13359" width="13.42578125" customWidth="1"/>
    <col min="13360" max="13360" width="10.85546875" customWidth="1"/>
    <col min="13361" max="13362" width="8.28515625" customWidth="1"/>
    <col min="13363" max="13363" width="16.85546875" customWidth="1"/>
    <col min="13364" max="13364" width="14.7109375" customWidth="1"/>
    <col min="13365" max="13365" width="16.28515625" customWidth="1"/>
    <col min="13366" max="13366" width="20.7109375" customWidth="1"/>
    <col min="13367" max="13367" width="22.7109375" customWidth="1"/>
    <col min="13368" max="13368" width="18" customWidth="1"/>
    <col min="13369" max="13369" width="18.28515625" customWidth="1"/>
    <col min="13370" max="13370" width="16.85546875" bestFit="1" customWidth="1"/>
    <col min="13371" max="13373" width="13.42578125" customWidth="1"/>
    <col min="13374" max="13374" width="12.28515625" customWidth="1"/>
    <col min="13375" max="13376" width="9.7109375" bestFit="1" customWidth="1"/>
    <col min="13377" max="13377" width="9.7109375" customWidth="1"/>
    <col min="13378" max="13378" width="10.85546875" customWidth="1"/>
    <col min="13379" max="13380" width="8.28515625" customWidth="1"/>
    <col min="13381" max="13381" width="16.85546875" customWidth="1"/>
    <col min="13382" max="13382" width="14.7109375" bestFit="1" customWidth="1"/>
    <col min="13383" max="13383" width="16.28515625" bestFit="1" customWidth="1"/>
    <col min="13384" max="13384" width="20.7109375" bestFit="1" customWidth="1"/>
    <col min="13385" max="13385" width="22.7109375" bestFit="1" customWidth="1"/>
    <col min="13386" max="13386" width="18" bestFit="1" customWidth="1"/>
    <col min="13387" max="13387" width="18.28515625" customWidth="1"/>
    <col min="13569" max="13569" width="22.85546875" customWidth="1"/>
    <col min="13570" max="13570" width="32" bestFit="1" customWidth="1"/>
    <col min="13571" max="13571" width="20.7109375" customWidth="1"/>
    <col min="13572" max="13583" width="14.85546875" customWidth="1"/>
    <col min="13584" max="13584" width="15.42578125" customWidth="1"/>
    <col min="13585" max="13585" width="15.28515625" customWidth="1"/>
    <col min="13586" max="13586" width="17.7109375" customWidth="1"/>
    <col min="13587" max="13587" width="17.5703125" customWidth="1"/>
    <col min="13588" max="13588" width="15.42578125" customWidth="1"/>
    <col min="13589" max="13589" width="17" customWidth="1"/>
    <col min="13590" max="13590" width="17.85546875" customWidth="1"/>
    <col min="13591" max="13591" width="19.42578125" customWidth="1"/>
    <col min="13592" max="13592" width="15.42578125" customWidth="1"/>
    <col min="13593" max="13593" width="17" customWidth="1"/>
    <col min="13594" max="13594" width="24.42578125" customWidth="1"/>
    <col min="13595" max="13595" width="17.85546875" customWidth="1"/>
    <col min="13596" max="13596" width="19.42578125" customWidth="1"/>
    <col min="13597" max="13597" width="16.28515625" customWidth="1"/>
    <col min="13598" max="13598" width="20.7109375" customWidth="1"/>
    <col min="13599" max="13599" width="22.7109375" customWidth="1"/>
    <col min="13600" max="13600" width="18" customWidth="1"/>
    <col min="13601" max="13601" width="18.28515625" customWidth="1"/>
    <col min="13602" max="13603" width="8.42578125" customWidth="1"/>
    <col min="13604" max="13607" width="11.7109375" customWidth="1"/>
    <col min="13608" max="13608" width="10.85546875" customWidth="1"/>
    <col min="13609" max="13610" width="8.28515625" customWidth="1"/>
    <col min="13611" max="13611" width="16.85546875" customWidth="1"/>
    <col min="13612" max="13615" width="13.42578125" customWidth="1"/>
    <col min="13616" max="13616" width="10.85546875" customWidth="1"/>
    <col min="13617" max="13618" width="8.28515625" customWidth="1"/>
    <col min="13619" max="13619" width="16.85546875" customWidth="1"/>
    <col min="13620" max="13620" width="14.7109375" customWidth="1"/>
    <col min="13621" max="13621" width="16.28515625" customWidth="1"/>
    <col min="13622" max="13622" width="20.7109375" customWidth="1"/>
    <col min="13623" max="13623" width="22.7109375" customWidth="1"/>
    <col min="13624" max="13624" width="18" customWidth="1"/>
    <col min="13625" max="13625" width="18.28515625" customWidth="1"/>
    <col min="13626" max="13626" width="16.85546875" bestFit="1" customWidth="1"/>
    <col min="13627" max="13629" width="13.42578125" customWidth="1"/>
    <col min="13630" max="13630" width="12.28515625" customWidth="1"/>
    <col min="13631" max="13632" width="9.7109375" bestFit="1" customWidth="1"/>
    <col min="13633" max="13633" width="9.7109375" customWidth="1"/>
    <col min="13634" max="13634" width="10.85546875" customWidth="1"/>
    <col min="13635" max="13636" width="8.28515625" customWidth="1"/>
    <col min="13637" max="13637" width="16.85546875" customWidth="1"/>
    <col min="13638" max="13638" width="14.7109375" bestFit="1" customWidth="1"/>
    <col min="13639" max="13639" width="16.28515625" bestFit="1" customWidth="1"/>
    <col min="13640" max="13640" width="20.7109375" bestFit="1" customWidth="1"/>
    <col min="13641" max="13641" width="22.7109375" bestFit="1" customWidth="1"/>
    <col min="13642" max="13642" width="18" bestFit="1" customWidth="1"/>
    <col min="13643" max="13643" width="18.28515625" customWidth="1"/>
    <col min="13825" max="13825" width="22.85546875" customWidth="1"/>
    <col min="13826" max="13826" width="32" bestFit="1" customWidth="1"/>
    <col min="13827" max="13827" width="20.7109375" customWidth="1"/>
    <col min="13828" max="13839" width="14.85546875" customWidth="1"/>
    <col min="13840" max="13840" width="15.42578125" customWidth="1"/>
    <col min="13841" max="13841" width="15.28515625" customWidth="1"/>
    <col min="13842" max="13842" width="17.7109375" customWidth="1"/>
    <col min="13843" max="13843" width="17.5703125" customWidth="1"/>
    <col min="13844" max="13844" width="15.42578125" customWidth="1"/>
    <col min="13845" max="13845" width="17" customWidth="1"/>
    <col min="13846" max="13846" width="17.85546875" customWidth="1"/>
    <col min="13847" max="13847" width="19.42578125" customWidth="1"/>
    <col min="13848" max="13848" width="15.42578125" customWidth="1"/>
    <col min="13849" max="13849" width="17" customWidth="1"/>
    <col min="13850" max="13850" width="24.42578125" customWidth="1"/>
    <col min="13851" max="13851" width="17.85546875" customWidth="1"/>
    <col min="13852" max="13852" width="19.42578125" customWidth="1"/>
    <col min="13853" max="13853" width="16.28515625" customWidth="1"/>
    <col min="13854" max="13854" width="20.7109375" customWidth="1"/>
    <col min="13855" max="13855" width="22.7109375" customWidth="1"/>
    <col min="13856" max="13856" width="18" customWidth="1"/>
    <col min="13857" max="13857" width="18.28515625" customWidth="1"/>
    <col min="13858" max="13859" width="8.42578125" customWidth="1"/>
    <col min="13860" max="13863" width="11.7109375" customWidth="1"/>
    <col min="13864" max="13864" width="10.85546875" customWidth="1"/>
    <col min="13865" max="13866" width="8.28515625" customWidth="1"/>
    <col min="13867" max="13867" width="16.85546875" customWidth="1"/>
    <col min="13868" max="13871" width="13.42578125" customWidth="1"/>
    <col min="13872" max="13872" width="10.85546875" customWidth="1"/>
    <col min="13873" max="13874" width="8.28515625" customWidth="1"/>
    <col min="13875" max="13875" width="16.85546875" customWidth="1"/>
    <col min="13876" max="13876" width="14.7109375" customWidth="1"/>
    <col min="13877" max="13877" width="16.28515625" customWidth="1"/>
    <col min="13878" max="13878" width="20.7109375" customWidth="1"/>
    <col min="13879" max="13879" width="22.7109375" customWidth="1"/>
    <col min="13880" max="13880" width="18" customWidth="1"/>
    <col min="13881" max="13881" width="18.28515625" customWidth="1"/>
    <col min="13882" max="13882" width="16.85546875" bestFit="1" customWidth="1"/>
    <col min="13883" max="13885" width="13.42578125" customWidth="1"/>
    <col min="13886" max="13886" width="12.28515625" customWidth="1"/>
    <col min="13887" max="13888" width="9.7109375" bestFit="1" customWidth="1"/>
    <col min="13889" max="13889" width="9.7109375" customWidth="1"/>
    <col min="13890" max="13890" width="10.85546875" customWidth="1"/>
    <col min="13891" max="13892" width="8.28515625" customWidth="1"/>
    <col min="13893" max="13893" width="16.85546875" customWidth="1"/>
    <col min="13894" max="13894" width="14.7109375" bestFit="1" customWidth="1"/>
    <col min="13895" max="13895" width="16.28515625" bestFit="1" customWidth="1"/>
    <col min="13896" max="13896" width="20.7109375" bestFit="1" customWidth="1"/>
    <col min="13897" max="13897" width="22.7109375" bestFit="1" customWidth="1"/>
    <col min="13898" max="13898" width="18" bestFit="1" customWidth="1"/>
    <col min="13899" max="13899" width="18.28515625" customWidth="1"/>
    <col min="14081" max="14081" width="22.85546875" customWidth="1"/>
    <col min="14082" max="14082" width="32" bestFit="1" customWidth="1"/>
    <col min="14083" max="14083" width="20.7109375" customWidth="1"/>
    <col min="14084" max="14095" width="14.85546875" customWidth="1"/>
    <col min="14096" max="14096" width="15.42578125" customWidth="1"/>
    <col min="14097" max="14097" width="15.28515625" customWidth="1"/>
    <col min="14098" max="14098" width="17.7109375" customWidth="1"/>
    <col min="14099" max="14099" width="17.5703125" customWidth="1"/>
    <col min="14100" max="14100" width="15.42578125" customWidth="1"/>
    <col min="14101" max="14101" width="17" customWidth="1"/>
    <col min="14102" max="14102" width="17.85546875" customWidth="1"/>
    <col min="14103" max="14103" width="19.42578125" customWidth="1"/>
    <col min="14104" max="14104" width="15.42578125" customWidth="1"/>
    <col min="14105" max="14105" width="17" customWidth="1"/>
    <col min="14106" max="14106" width="24.42578125" customWidth="1"/>
    <col min="14107" max="14107" width="17.85546875" customWidth="1"/>
    <col min="14108" max="14108" width="19.42578125" customWidth="1"/>
    <col min="14109" max="14109" width="16.28515625" customWidth="1"/>
    <col min="14110" max="14110" width="20.7109375" customWidth="1"/>
    <col min="14111" max="14111" width="22.7109375" customWidth="1"/>
    <col min="14112" max="14112" width="18" customWidth="1"/>
    <col min="14113" max="14113" width="18.28515625" customWidth="1"/>
    <col min="14114" max="14115" width="8.42578125" customWidth="1"/>
    <col min="14116" max="14119" width="11.7109375" customWidth="1"/>
    <col min="14120" max="14120" width="10.85546875" customWidth="1"/>
    <col min="14121" max="14122" width="8.28515625" customWidth="1"/>
    <col min="14123" max="14123" width="16.85546875" customWidth="1"/>
    <col min="14124" max="14127" width="13.42578125" customWidth="1"/>
    <col min="14128" max="14128" width="10.85546875" customWidth="1"/>
    <col min="14129" max="14130" width="8.28515625" customWidth="1"/>
    <col min="14131" max="14131" width="16.85546875" customWidth="1"/>
    <col min="14132" max="14132" width="14.7109375" customWidth="1"/>
    <col min="14133" max="14133" width="16.28515625" customWidth="1"/>
    <col min="14134" max="14134" width="20.7109375" customWidth="1"/>
    <col min="14135" max="14135" width="22.7109375" customWidth="1"/>
    <col min="14136" max="14136" width="18" customWidth="1"/>
    <col min="14137" max="14137" width="18.28515625" customWidth="1"/>
    <col min="14138" max="14138" width="16.85546875" bestFit="1" customWidth="1"/>
    <col min="14139" max="14141" width="13.42578125" customWidth="1"/>
    <col min="14142" max="14142" width="12.28515625" customWidth="1"/>
    <col min="14143" max="14144" width="9.7109375" bestFit="1" customWidth="1"/>
    <col min="14145" max="14145" width="9.7109375" customWidth="1"/>
    <col min="14146" max="14146" width="10.85546875" customWidth="1"/>
    <col min="14147" max="14148" width="8.28515625" customWidth="1"/>
    <col min="14149" max="14149" width="16.85546875" customWidth="1"/>
    <col min="14150" max="14150" width="14.7109375" bestFit="1" customWidth="1"/>
    <col min="14151" max="14151" width="16.28515625" bestFit="1" customWidth="1"/>
    <col min="14152" max="14152" width="20.7109375" bestFit="1" customWidth="1"/>
    <col min="14153" max="14153" width="22.7109375" bestFit="1" customWidth="1"/>
    <col min="14154" max="14154" width="18" bestFit="1" customWidth="1"/>
    <col min="14155" max="14155" width="18.28515625" customWidth="1"/>
    <col min="14337" max="14337" width="22.85546875" customWidth="1"/>
    <col min="14338" max="14338" width="32" bestFit="1" customWidth="1"/>
    <col min="14339" max="14339" width="20.7109375" customWidth="1"/>
    <col min="14340" max="14351" width="14.85546875" customWidth="1"/>
    <col min="14352" max="14352" width="15.42578125" customWidth="1"/>
    <col min="14353" max="14353" width="15.28515625" customWidth="1"/>
    <col min="14354" max="14354" width="17.7109375" customWidth="1"/>
    <col min="14355" max="14355" width="17.5703125" customWidth="1"/>
    <col min="14356" max="14356" width="15.42578125" customWidth="1"/>
    <col min="14357" max="14357" width="17" customWidth="1"/>
    <col min="14358" max="14358" width="17.85546875" customWidth="1"/>
    <col min="14359" max="14359" width="19.42578125" customWidth="1"/>
    <col min="14360" max="14360" width="15.42578125" customWidth="1"/>
    <col min="14361" max="14361" width="17" customWidth="1"/>
    <col min="14362" max="14362" width="24.42578125" customWidth="1"/>
    <col min="14363" max="14363" width="17.85546875" customWidth="1"/>
    <col min="14364" max="14364" width="19.42578125" customWidth="1"/>
    <col min="14365" max="14365" width="16.28515625" customWidth="1"/>
    <col min="14366" max="14366" width="20.7109375" customWidth="1"/>
    <col min="14367" max="14367" width="22.7109375" customWidth="1"/>
    <col min="14368" max="14368" width="18" customWidth="1"/>
    <col min="14369" max="14369" width="18.28515625" customWidth="1"/>
    <col min="14370" max="14371" width="8.42578125" customWidth="1"/>
    <col min="14372" max="14375" width="11.7109375" customWidth="1"/>
    <col min="14376" max="14376" width="10.85546875" customWidth="1"/>
    <col min="14377" max="14378" width="8.28515625" customWidth="1"/>
    <col min="14379" max="14379" width="16.85546875" customWidth="1"/>
    <col min="14380" max="14383" width="13.42578125" customWidth="1"/>
    <col min="14384" max="14384" width="10.85546875" customWidth="1"/>
    <col min="14385" max="14386" width="8.28515625" customWidth="1"/>
    <col min="14387" max="14387" width="16.85546875" customWidth="1"/>
    <col min="14388" max="14388" width="14.7109375" customWidth="1"/>
    <col min="14389" max="14389" width="16.28515625" customWidth="1"/>
    <col min="14390" max="14390" width="20.7109375" customWidth="1"/>
    <col min="14391" max="14391" width="22.7109375" customWidth="1"/>
    <col min="14392" max="14392" width="18" customWidth="1"/>
    <col min="14393" max="14393" width="18.28515625" customWidth="1"/>
    <col min="14394" max="14394" width="16.85546875" bestFit="1" customWidth="1"/>
    <col min="14395" max="14397" width="13.42578125" customWidth="1"/>
    <col min="14398" max="14398" width="12.28515625" customWidth="1"/>
    <col min="14399" max="14400" width="9.7109375" bestFit="1" customWidth="1"/>
    <col min="14401" max="14401" width="9.7109375" customWidth="1"/>
    <col min="14402" max="14402" width="10.85546875" customWidth="1"/>
    <col min="14403" max="14404" width="8.28515625" customWidth="1"/>
    <col min="14405" max="14405" width="16.85546875" customWidth="1"/>
    <col min="14406" max="14406" width="14.7109375" bestFit="1" customWidth="1"/>
    <col min="14407" max="14407" width="16.28515625" bestFit="1" customWidth="1"/>
    <col min="14408" max="14408" width="20.7109375" bestFit="1" customWidth="1"/>
    <col min="14409" max="14409" width="22.7109375" bestFit="1" customWidth="1"/>
    <col min="14410" max="14410" width="18" bestFit="1" customWidth="1"/>
    <col min="14411" max="14411" width="18.28515625" customWidth="1"/>
    <col min="14593" max="14593" width="22.85546875" customWidth="1"/>
    <col min="14594" max="14594" width="32" bestFit="1" customWidth="1"/>
    <col min="14595" max="14595" width="20.7109375" customWidth="1"/>
    <col min="14596" max="14607" width="14.85546875" customWidth="1"/>
    <col min="14608" max="14608" width="15.42578125" customWidth="1"/>
    <col min="14609" max="14609" width="15.28515625" customWidth="1"/>
    <col min="14610" max="14610" width="17.7109375" customWidth="1"/>
    <col min="14611" max="14611" width="17.5703125" customWidth="1"/>
    <col min="14612" max="14612" width="15.42578125" customWidth="1"/>
    <col min="14613" max="14613" width="17" customWidth="1"/>
    <col min="14614" max="14614" width="17.85546875" customWidth="1"/>
    <col min="14615" max="14615" width="19.42578125" customWidth="1"/>
    <col min="14616" max="14616" width="15.42578125" customWidth="1"/>
    <col min="14617" max="14617" width="17" customWidth="1"/>
    <col min="14618" max="14618" width="24.42578125" customWidth="1"/>
    <col min="14619" max="14619" width="17.85546875" customWidth="1"/>
    <col min="14620" max="14620" width="19.42578125" customWidth="1"/>
    <col min="14621" max="14621" width="16.28515625" customWidth="1"/>
    <col min="14622" max="14622" width="20.7109375" customWidth="1"/>
    <col min="14623" max="14623" width="22.7109375" customWidth="1"/>
    <col min="14624" max="14624" width="18" customWidth="1"/>
    <col min="14625" max="14625" width="18.28515625" customWidth="1"/>
    <col min="14626" max="14627" width="8.42578125" customWidth="1"/>
    <col min="14628" max="14631" width="11.7109375" customWidth="1"/>
    <col min="14632" max="14632" width="10.85546875" customWidth="1"/>
    <col min="14633" max="14634" width="8.28515625" customWidth="1"/>
    <col min="14635" max="14635" width="16.85546875" customWidth="1"/>
    <col min="14636" max="14639" width="13.42578125" customWidth="1"/>
    <col min="14640" max="14640" width="10.85546875" customWidth="1"/>
    <col min="14641" max="14642" width="8.28515625" customWidth="1"/>
    <col min="14643" max="14643" width="16.85546875" customWidth="1"/>
    <col min="14644" max="14644" width="14.7109375" customWidth="1"/>
    <col min="14645" max="14645" width="16.28515625" customWidth="1"/>
    <col min="14646" max="14646" width="20.7109375" customWidth="1"/>
    <col min="14647" max="14647" width="22.7109375" customWidth="1"/>
    <col min="14648" max="14648" width="18" customWidth="1"/>
    <col min="14649" max="14649" width="18.28515625" customWidth="1"/>
    <col min="14650" max="14650" width="16.85546875" bestFit="1" customWidth="1"/>
    <col min="14651" max="14653" width="13.42578125" customWidth="1"/>
    <col min="14654" max="14654" width="12.28515625" customWidth="1"/>
    <col min="14655" max="14656" width="9.7109375" bestFit="1" customWidth="1"/>
    <col min="14657" max="14657" width="9.7109375" customWidth="1"/>
    <col min="14658" max="14658" width="10.85546875" customWidth="1"/>
    <col min="14659" max="14660" width="8.28515625" customWidth="1"/>
    <col min="14661" max="14661" width="16.85546875" customWidth="1"/>
    <col min="14662" max="14662" width="14.7109375" bestFit="1" customWidth="1"/>
    <col min="14663" max="14663" width="16.28515625" bestFit="1" customWidth="1"/>
    <col min="14664" max="14664" width="20.7109375" bestFit="1" customWidth="1"/>
    <col min="14665" max="14665" width="22.7109375" bestFit="1" customWidth="1"/>
    <col min="14666" max="14666" width="18" bestFit="1" customWidth="1"/>
    <col min="14667" max="14667" width="18.28515625" customWidth="1"/>
    <col min="14849" max="14849" width="22.85546875" customWidth="1"/>
    <col min="14850" max="14850" width="32" bestFit="1" customWidth="1"/>
    <col min="14851" max="14851" width="20.7109375" customWidth="1"/>
    <col min="14852" max="14863" width="14.85546875" customWidth="1"/>
    <col min="14864" max="14864" width="15.42578125" customWidth="1"/>
    <col min="14865" max="14865" width="15.28515625" customWidth="1"/>
    <col min="14866" max="14866" width="17.7109375" customWidth="1"/>
    <col min="14867" max="14867" width="17.5703125" customWidth="1"/>
    <col min="14868" max="14868" width="15.42578125" customWidth="1"/>
    <col min="14869" max="14869" width="17" customWidth="1"/>
    <col min="14870" max="14870" width="17.85546875" customWidth="1"/>
    <col min="14871" max="14871" width="19.42578125" customWidth="1"/>
    <col min="14872" max="14872" width="15.42578125" customWidth="1"/>
    <col min="14873" max="14873" width="17" customWidth="1"/>
    <col min="14874" max="14874" width="24.42578125" customWidth="1"/>
    <col min="14875" max="14875" width="17.85546875" customWidth="1"/>
    <col min="14876" max="14876" width="19.42578125" customWidth="1"/>
    <col min="14877" max="14877" width="16.28515625" customWidth="1"/>
    <col min="14878" max="14878" width="20.7109375" customWidth="1"/>
    <col min="14879" max="14879" width="22.7109375" customWidth="1"/>
    <col min="14880" max="14880" width="18" customWidth="1"/>
    <col min="14881" max="14881" width="18.28515625" customWidth="1"/>
    <col min="14882" max="14883" width="8.42578125" customWidth="1"/>
    <col min="14884" max="14887" width="11.7109375" customWidth="1"/>
    <col min="14888" max="14888" width="10.85546875" customWidth="1"/>
    <col min="14889" max="14890" width="8.28515625" customWidth="1"/>
    <col min="14891" max="14891" width="16.85546875" customWidth="1"/>
    <col min="14892" max="14895" width="13.42578125" customWidth="1"/>
    <col min="14896" max="14896" width="10.85546875" customWidth="1"/>
    <col min="14897" max="14898" width="8.28515625" customWidth="1"/>
    <col min="14899" max="14899" width="16.85546875" customWidth="1"/>
    <col min="14900" max="14900" width="14.7109375" customWidth="1"/>
    <col min="14901" max="14901" width="16.28515625" customWidth="1"/>
    <col min="14902" max="14902" width="20.7109375" customWidth="1"/>
    <col min="14903" max="14903" width="22.7109375" customWidth="1"/>
    <col min="14904" max="14904" width="18" customWidth="1"/>
    <col min="14905" max="14905" width="18.28515625" customWidth="1"/>
    <col min="14906" max="14906" width="16.85546875" bestFit="1" customWidth="1"/>
    <col min="14907" max="14909" width="13.42578125" customWidth="1"/>
    <col min="14910" max="14910" width="12.28515625" customWidth="1"/>
    <col min="14911" max="14912" width="9.7109375" bestFit="1" customWidth="1"/>
    <col min="14913" max="14913" width="9.7109375" customWidth="1"/>
    <col min="14914" max="14914" width="10.85546875" customWidth="1"/>
    <col min="14915" max="14916" width="8.28515625" customWidth="1"/>
    <col min="14917" max="14917" width="16.85546875" customWidth="1"/>
    <col min="14918" max="14918" width="14.7109375" bestFit="1" customWidth="1"/>
    <col min="14919" max="14919" width="16.28515625" bestFit="1" customWidth="1"/>
    <col min="14920" max="14920" width="20.7109375" bestFit="1" customWidth="1"/>
    <col min="14921" max="14921" width="22.7109375" bestFit="1" customWidth="1"/>
    <col min="14922" max="14922" width="18" bestFit="1" customWidth="1"/>
    <col min="14923" max="14923" width="18.28515625" customWidth="1"/>
    <col min="15105" max="15105" width="22.85546875" customWidth="1"/>
    <col min="15106" max="15106" width="32" bestFit="1" customWidth="1"/>
    <col min="15107" max="15107" width="20.7109375" customWidth="1"/>
    <col min="15108" max="15119" width="14.85546875" customWidth="1"/>
    <col min="15120" max="15120" width="15.42578125" customWidth="1"/>
    <col min="15121" max="15121" width="15.28515625" customWidth="1"/>
    <col min="15122" max="15122" width="17.7109375" customWidth="1"/>
    <col min="15123" max="15123" width="17.5703125" customWidth="1"/>
    <col min="15124" max="15124" width="15.42578125" customWidth="1"/>
    <col min="15125" max="15125" width="17" customWidth="1"/>
    <col min="15126" max="15126" width="17.85546875" customWidth="1"/>
    <col min="15127" max="15127" width="19.42578125" customWidth="1"/>
    <col min="15128" max="15128" width="15.42578125" customWidth="1"/>
    <col min="15129" max="15129" width="17" customWidth="1"/>
    <col min="15130" max="15130" width="24.42578125" customWidth="1"/>
    <col min="15131" max="15131" width="17.85546875" customWidth="1"/>
    <col min="15132" max="15132" width="19.42578125" customWidth="1"/>
    <col min="15133" max="15133" width="16.28515625" customWidth="1"/>
    <col min="15134" max="15134" width="20.7109375" customWidth="1"/>
    <col min="15135" max="15135" width="22.7109375" customWidth="1"/>
    <col min="15136" max="15136" width="18" customWidth="1"/>
    <col min="15137" max="15137" width="18.28515625" customWidth="1"/>
    <col min="15138" max="15139" width="8.42578125" customWidth="1"/>
    <col min="15140" max="15143" width="11.7109375" customWidth="1"/>
    <col min="15144" max="15144" width="10.85546875" customWidth="1"/>
    <col min="15145" max="15146" width="8.28515625" customWidth="1"/>
    <col min="15147" max="15147" width="16.85546875" customWidth="1"/>
    <col min="15148" max="15151" width="13.42578125" customWidth="1"/>
    <col min="15152" max="15152" width="10.85546875" customWidth="1"/>
    <col min="15153" max="15154" width="8.28515625" customWidth="1"/>
    <col min="15155" max="15155" width="16.85546875" customWidth="1"/>
    <col min="15156" max="15156" width="14.7109375" customWidth="1"/>
    <col min="15157" max="15157" width="16.28515625" customWidth="1"/>
    <col min="15158" max="15158" width="20.7109375" customWidth="1"/>
    <col min="15159" max="15159" width="22.7109375" customWidth="1"/>
    <col min="15160" max="15160" width="18" customWidth="1"/>
    <col min="15161" max="15161" width="18.28515625" customWidth="1"/>
    <col min="15162" max="15162" width="16.85546875" bestFit="1" customWidth="1"/>
    <col min="15163" max="15165" width="13.42578125" customWidth="1"/>
    <col min="15166" max="15166" width="12.28515625" customWidth="1"/>
    <col min="15167" max="15168" width="9.7109375" bestFit="1" customWidth="1"/>
    <col min="15169" max="15169" width="9.7109375" customWidth="1"/>
    <col min="15170" max="15170" width="10.85546875" customWidth="1"/>
    <col min="15171" max="15172" width="8.28515625" customWidth="1"/>
    <col min="15173" max="15173" width="16.85546875" customWidth="1"/>
    <col min="15174" max="15174" width="14.7109375" bestFit="1" customWidth="1"/>
    <col min="15175" max="15175" width="16.28515625" bestFit="1" customWidth="1"/>
    <col min="15176" max="15176" width="20.7109375" bestFit="1" customWidth="1"/>
    <col min="15177" max="15177" width="22.7109375" bestFit="1" customWidth="1"/>
    <col min="15178" max="15178" width="18" bestFit="1" customWidth="1"/>
    <col min="15179" max="15179" width="18.28515625" customWidth="1"/>
    <col min="15361" max="15361" width="22.85546875" customWidth="1"/>
    <col min="15362" max="15362" width="32" bestFit="1" customWidth="1"/>
    <col min="15363" max="15363" width="20.7109375" customWidth="1"/>
    <col min="15364" max="15375" width="14.85546875" customWidth="1"/>
    <col min="15376" max="15376" width="15.42578125" customWidth="1"/>
    <col min="15377" max="15377" width="15.28515625" customWidth="1"/>
    <col min="15378" max="15378" width="17.7109375" customWidth="1"/>
    <col min="15379" max="15379" width="17.5703125" customWidth="1"/>
    <col min="15380" max="15380" width="15.42578125" customWidth="1"/>
    <col min="15381" max="15381" width="17" customWidth="1"/>
    <col min="15382" max="15382" width="17.85546875" customWidth="1"/>
    <col min="15383" max="15383" width="19.42578125" customWidth="1"/>
    <col min="15384" max="15384" width="15.42578125" customWidth="1"/>
    <col min="15385" max="15385" width="17" customWidth="1"/>
    <col min="15386" max="15386" width="24.42578125" customWidth="1"/>
    <col min="15387" max="15387" width="17.85546875" customWidth="1"/>
    <col min="15388" max="15388" width="19.42578125" customWidth="1"/>
    <col min="15389" max="15389" width="16.28515625" customWidth="1"/>
    <col min="15390" max="15390" width="20.7109375" customWidth="1"/>
    <col min="15391" max="15391" width="22.7109375" customWidth="1"/>
    <col min="15392" max="15392" width="18" customWidth="1"/>
    <col min="15393" max="15393" width="18.28515625" customWidth="1"/>
    <col min="15394" max="15395" width="8.42578125" customWidth="1"/>
    <col min="15396" max="15399" width="11.7109375" customWidth="1"/>
    <col min="15400" max="15400" width="10.85546875" customWidth="1"/>
    <col min="15401" max="15402" width="8.28515625" customWidth="1"/>
    <col min="15403" max="15403" width="16.85546875" customWidth="1"/>
    <col min="15404" max="15407" width="13.42578125" customWidth="1"/>
    <col min="15408" max="15408" width="10.85546875" customWidth="1"/>
    <col min="15409" max="15410" width="8.28515625" customWidth="1"/>
    <col min="15411" max="15411" width="16.85546875" customWidth="1"/>
    <col min="15412" max="15412" width="14.7109375" customWidth="1"/>
    <col min="15413" max="15413" width="16.28515625" customWidth="1"/>
    <col min="15414" max="15414" width="20.7109375" customWidth="1"/>
    <col min="15415" max="15415" width="22.7109375" customWidth="1"/>
    <col min="15416" max="15416" width="18" customWidth="1"/>
    <col min="15417" max="15417" width="18.28515625" customWidth="1"/>
    <col min="15418" max="15418" width="16.85546875" bestFit="1" customWidth="1"/>
    <col min="15419" max="15421" width="13.42578125" customWidth="1"/>
    <col min="15422" max="15422" width="12.28515625" customWidth="1"/>
    <col min="15423" max="15424" width="9.7109375" bestFit="1" customWidth="1"/>
    <col min="15425" max="15425" width="9.7109375" customWidth="1"/>
    <col min="15426" max="15426" width="10.85546875" customWidth="1"/>
    <col min="15427" max="15428" width="8.28515625" customWidth="1"/>
    <col min="15429" max="15429" width="16.85546875" customWidth="1"/>
    <col min="15430" max="15430" width="14.7109375" bestFit="1" customWidth="1"/>
    <col min="15431" max="15431" width="16.28515625" bestFit="1" customWidth="1"/>
    <col min="15432" max="15432" width="20.7109375" bestFit="1" customWidth="1"/>
    <col min="15433" max="15433" width="22.7109375" bestFit="1" customWidth="1"/>
    <col min="15434" max="15434" width="18" bestFit="1" customWidth="1"/>
    <col min="15435" max="15435" width="18.28515625" customWidth="1"/>
    <col min="15617" max="15617" width="22.85546875" customWidth="1"/>
    <col min="15618" max="15618" width="32" bestFit="1" customWidth="1"/>
    <col min="15619" max="15619" width="20.7109375" customWidth="1"/>
    <col min="15620" max="15631" width="14.85546875" customWidth="1"/>
    <col min="15632" max="15632" width="15.42578125" customWidth="1"/>
    <col min="15633" max="15633" width="15.28515625" customWidth="1"/>
    <col min="15634" max="15634" width="17.7109375" customWidth="1"/>
    <col min="15635" max="15635" width="17.5703125" customWidth="1"/>
    <col min="15636" max="15636" width="15.42578125" customWidth="1"/>
    <col min="15637" max="15637" width="17" customWidth="1"/>
    <col min="15638" max="15638" width="17.85546875" customWidth="1"/>
    <col min="15639" max="15639" width="19.42578125" customWidth="1"/>
    <col min="15640" max="15640" width="15.42578125" customWidth="1"/>
    <col min="15641" max="15641" width="17" customWidth="1"/>
    <col min="15642" max="15642" width="24.42578125" customWidth="1"/>
    <col min="15643" max="15643" width="17.85546875" customWidth="1"/>
    <col min="15644" max="15644" width="19.42578125" customWidth="1"/>
    <col min="15645" max="15645" width="16.28515625" customWidth="1"/>
    <col min="15646" max="15646" width="20.7109375" customWidth="1"/>
    <col min="15647" max="15647" width="22.7109375" customWidth="1"/>
    <col min="15648" max="15648" width="18" customWidth="1"/>
    <col min="15649" max="15649" width="18.28515625" customWidth="1"/>
    <col min="15650" max="15651" width="8.42578125" customWidth="1"/>
    <col min="15652" max="15655" width="11.7109375" customWidth="1"/>
    <col min="15656" max="15656" width="10.85546875" customWidth="1"/>
    <col min="15657" max="15658" width="8.28515625" customWidth="1"/>
    <col min="15659" max="15659" width="16.85546875" customWidth="1"/>
    <col min="15660" max="15663" width="13.42578125" customWidth="1"/>
    <col min="15664" max="15664" width="10.85546875" customWidth="1"/>
    <col min="15665" max="15666" width="8.28515625" customWidth="1"/>
    <col min="15667" max="15667" width="16.85546875" customWidth="1"/>
    <col min="15668" max="15668" width="14.7109375" customWidth="1"/>
    <col min="15669" max="15669" width="16.28515625" customWidth="1"/>
    <col min="15670" max="15670" width="20.7109375" customWidth="1"/>
    <col min="15671" max="15671" width="22.7109375" customWidth="1"/>
    <col min="15672" max="15672" width="18" customWidth="1"/>
    <col min="15673" max="15673" width="18.28515625" customWidth="1"/>
    <col min="15674" max="15674" width="16.85546875" bestFit="1" customWidth="1"/>
    <col min="15675" max="15677" width="13.42578125" customWidth="1"/>
    <col min="15678" max="15678" width="12.28515625" customWidth="1"/>
    <col min="15679" max="15680" width="9.7109375" bestFit="1" customWidth="1"/>
    <col min="15681" max="15681" width="9.7109375" customWidth="1"/>
    <col min="15682" max="15682" width="10.85546875" customWidth="1"/>
    <col min="15683" max="15684" width="8.28515625" customWidth="1"/>
    <col min="15685" max="15685" width="16.85546875" customWidth="1"/>
    <col min="15686" max="15686" width="14.7109375" bestFit="1" customWidth="1"/>
    <col min="15687" max="15687" width="16.28515625" bestFit="1" customWidth="1"/>
    <col min="15688" max="15688" width="20.7109375" bestFit="1" customWidth="1"/>
    <col min="15689" max="15689" width="22.7109375" bestFit="1" customWidth="1"/>
    <col min="15690" max="15690" width="18" bestFit="1" customWidth="1"/>
    <col min="15691" max="15691" width="18.28515625" customWidth="1"/>
    <col min="15873" max="15873" width="22.85546875" customWidth="1"/>
    <col min="15874" max="15874" width="32" bestFit="1" customWidth="1"/>
    <col min="15875" max="15875" width="20.7109375" customWidth="1"/>
    <col min="15876" max="15887" width="14.85546875" customWidth="1"/>
    <col min="15888" max="15888" width="15.42578125" customWidth="1"/>
    <col min="15889" max="15889" width="15.28515625" customWidth="1"/>
    <col min="15890" max="15890" width="17.7109375" customWidth="1"/>
    <col min="15891" max="15891" width="17.5703125" customWidth="1"/>
    <col min="15892" max="15892" width="15.42578125" customWidth="1"/>
    <col min="15893" max="15893" width="17" customWidth="1"/>
    <col min="15894" max="15894" width="17.85546875" customWidth="1"/>
    <col min="15895" max="15895" width="19.42578125" customWidth="1"/>
    <col min="15896" max="15896" width="15.42578125" customWidth="1"/>
    <col min="15897" max="15897" width="17" customWidth="1"/>
    <col min="15898" max="15898" width="24.42578125" customWidth="1"/>
    <col min="15899" max="15899" width="17.85546875" customWidth="1"/>
    <col min="15900" max="15900" width="19.42578125" customWidth="1"/>
    <col min="15901" max="15901" width="16.28515625" customWidth="1"/>
    <col min="15902" max="15902" width="20.7109375" customWidth="1"/>
    <col min="15903" max="15903" width="22.7109375" customWidth="1"/>
    <col min="15904" max="15904" width="18" customWidth="1"/>
    <col min="15905" max="15905" width="18.28515625" customWidth="1"/>
    <col min="15906" max="15907" width="8.42578125" customWidth="1"/>
    <col min="15908" max="15911" width="11.7109375" customWidth="1"/>
    <col min="15912" max="15912" width="10.85546875" customWidth="1"/>
    <col min="15913" max="15914" width="8.28515625" customWidth="1"/>
    <col min="15915" max="15915" width="16.85546875" customWidth="1"/>
    <col min="15916" max="15919" width="13.42578125" customWidth="1"/>
    <col min="15920" max="15920" width="10.85546875" customWidth="1"/>
    <col min="15921" max="15922" width="8.28515625" customWidth="1"/>
    <col min="15923" max="15923" width="16.85546875" customWidth="1"/>
    <col min="15924" max="15924" width="14.7109375" customWidth="1"/>
    <col min="15925" max="15925" width="16.28515625" customWidth="1"/>
    <col min="15926" max="15926" width="20.7109375" customWidth="1"/>
    <col min="15927" max="15927" width="22.7109375" customWidth="1"/>
    <col min="15928" max="15928" width="18" customWidth="1"/>
    <col min="15929" max="15929" width="18.28515625" customWidth="1"/>
    <col min="15930" max="15930" width="16.85546875" bestFit="1" customWidth="1"/>
    <col min="15931" max="15933" width="13.42578125" customWidth="1"/>
    <col min="15934" max="15934" width="12.28515625" customWidth="1"/>
    <col min="15935" max="15936" width="9.7109375" bestFit="1" customWidth="1"/>
    <col min="15937" max="15937" width="9.7109375" customWidth="1"/>
    <col min="15938" max="15938" width="10.85546875" customWidth="1"/>
    <col min="15939" max="15940" width="8.28515625" customWidth="1"/>
    <col min="15941" max="15941" width="16.85546875" customWidth="1"/>
    <col min="15942" max="15942" width="14.7109375" bestFit="1" customWidth="1"/>
    <col min="15943" max="15943" width="16.28515625" bestFit="1" customWidth="1"/>
    <col min="15944" max="15944" width="20.7109375" bestFit="1" customWidth="1"/>
    <col min="15945" max="15945" width="22.7109375" bestFit="1" customWidth="1"/>
    <col min="15946" max="15946" width="18" bestFit="1" customWidth="1"/>
    <col min="15947" max="15947" width="18.28515625" customWidth="1"/>
    <col min="16129" max="16129" width="22.85546875" customWidth="1"/>
    <col min="16130" max="16130" width="32" bestFit="1" customWidth="1"/>
    <col min="16131" max="16131" width="20.7109375" customWidth="1"/>
    <col min="16132" max="16143" width="14.85546875" customWidth="1"/>
    <col min="16144" max="16144" width="15.42578125" customWidth="1"/>
    <col min="16145" max="16145" width="15.28515625" customWidth="1"/>
    <col min="16146" max="16146" width="17.7109375" customWidth="1"/>
    <col min="16147" max="16147" width="17.5703125" customWidth="1"/>
    <col min="16148" max="16148" width="15.42578125" customWidth="1"/>
    <col min="16149" max="16149" width="17" customWidth="1"/>
    <col min="16150" max="16150" width="17.85546875" customWidth="1"/>
    <col min="16151" max="16151" width="19.42578125" customWidth="1"/>
    <col min="16152" max="16152" width="15.42578125" customWidth="1"/>
    <col min="16153" max="16153" width="17" customWidth="1"/>
    <col min="16154" max="16154" width="24.42578125" customWidth="1"/>
    <col min="16155" max="16155" width="17.85546875" customWidth="1"/>
    <col min="16156" max="16156" width="19.42578125" customWidth="1"/>
    <col min="16157" max="16157" width="16.28515625" customWidth="1"/>
    <col min="16158" max="16158" width="20.7109375" customWidth="1"/>
    <col min="16159" max="16159" width="22.7109375" customWidth="1"/>
    <col min="16160" max="16160" width="18" customWidth="1"/>
    <col min="16161" max="16161" width="18.28515625" customWidth="1"/>
    <col min="16162" max="16163" width="8.42578125" customWidth="1"/>
    <col min="16164" max="16167" width="11.7109375" customWidth="1"/>
    <col min="16168" max="16168" width="10.85546875" customWidth="1"/>
    <col min="16169" max="16170" width="8.28515625" customWidth="1"/>
    <col min="16171" max="16171" width="16.85546875" customWidth="1"/>
    <col min="16172" max="16175" width="13.42578125" customWidth="1"/>
    <col min="16176" max="16176" width="10.85546875" customWidth="1"/>
    <col min="16177" max="16178" width="8.28515625" customWidth="1"/>
    <col min="16179" max="16179" width="16.85546875" customWidth="1"/>
    <col min="16180" max="16180" width="14.7109375" customWidth="1"/>
    <col min="16181" max="16181" width="16.28515625" customWidth="1"/>
    <col min="16182" max="16182" width="20.7109375" customWidth="1"/>
    <col min="16183" max="16183" width="22.7109375" customWidth="1"/>
    <col min="16184" max="16184" width="18" customWidth="1"/>
    <col min="16185" max="16185" width="18.28515625" customWidth="1"/>
    <col min="16186" max="16186" width="16.85546875" bestFit="1" customWidth="1"/>
    <col min="16187" max="16189" width="13.42578125" customWidth="1"/>
    <col min="16190" max="16190" width="12.28515625" customWidth="1"/>
    <col min="16191" max="16192" width="9.7109375" bestFit="1" customWidth="1"/>
    <col min="16193" max="16193" width="9.7109375" customWidth="1"/>
    <col min="16194" max="16194" width="10.85546875" customWidth="1"/>
    <col min="16195" max="16196" width="8.28515625" customWidth="1"/>
    <col min="16197" max="16197" width="16.85546875" customWidth="1"/>
    <col min="16198" max="16198" width="14.7109375" bestFit="1" customWidth="1"/>
    <col min="16199" max="16199" width="16.28515625" bestFit="1" customWidth="1"/>
    <col min="16200" max="16200" width="20.7109375" bestFit="1" customWidth="1"/>
    <col min="16201" max="16201" width="22.7109375" bestFit="1" customWidth="1"/>
    <col min="16202" max="16202" width="18" bestFit="1" customWidth="1"/>
    <col min="16203" max="16203" width="18.28515625" customWidth="1"/>
  </cols>
  <sheetData>
    <row r="1" spans="1:33" x14ac:dyDescent="0.25">
      <c r="A1" s="137" t="s">
        <v>57</v>
      </c>
      <c r="B1" s="57" t="s" vm="1">
        <v>58</v>
      </c>
    </row>
    <row r="2" spans="1:33" x14ac:dyDescent="0.25">
      <c r="A2" s="137" t="s">
        <v>59</v>
      </c>
      <c r="B2" s="57" t="s" vm="2">
        <v>60</v>
      </c>
    </row>
    <row r="3" spans="1:33" x14ac:dyDescent="0.25">
      <c r="A3" s="137" t="s">
        <v>61</v>
      </c>
      <c r="B3" s="57" t="s" vm="3">
        <v>62</v>
      </c>
    </row>
    <row r="4" spans="1:33" x14ac:dyDescent="0.25">
      <c r="A4" s="137" t="s">
        <v>63</v>
      </c>
      <c r="B4" s="57" t="s" vm="4">
        <v>64</v>
      </c>
    </row>
    <row r="6" spans="1:33" x14ac:dyDescent="0.25">
      <c r="A6" s="59"/>
      <c r="B6" s="138" t="s">
        <v>65</v>
      </c>
      <c r="C6" s="136" t="s">
        <v>66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3"/>
      <c r="T6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33" x14ac:dyDescent="0.25">
      <c r="A7" s="64"/>
      <c r="B7" s="61" t="s">
        <v>67</v>
      </c>
      <c r="C7" s="62"/>
      <c r="D7" s="62"/>
      <c r="E7" s="62"/>
      <c r="F7" s="62"/>
      <c r="G7" s="59" t="s">
        <v>68</v>
      </c>
      <c r="H7" s="60"/>
      <c r="I7" s="60"/>
      <c r="J7" s="60"/>
      <c r="K7" s="60"/>
      <c r="L7" s="59" t="s">
        <v>69</v>
      </c>
      <c r="M7" s="60"/>
      <c r="N7" s="60"/>
      <c r="O7" s="60"/>
      <c r="P7" s="60"/>
      <c r="Q7" s="59" t="s">
        <v>70</v>
      </c>
      <c r="R7" s="59" t="s">
        <v>71</v>
      </c>
      <c r="S7" s="65" t="s">
        <v>72</v>
      </c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25">
      <c r="A8" s="135" t="s">
        <v>104</v>
      </c>
      <c r="B8" s="59" t="s">
        <v>74</v>
      </c>
      <c r="C8" s="66" t="s">
        <v>75</v>
      </c>
      <c r="D8" s="66" t="s">
        <v>76</v>
      </c>
      <c r="E8" s="66" t="s">
        <v>77</v>
      </c>
      <c r="F8" s="66" t="s">
        <v>144</v>
      </c>
      <c r="G8" s="59" t="s">
        <v>74</v>
      </c>
      <c r="H8" s="66" t="s">
        <v>75</v>
      </c>
      <c r="I8" s="66" t="s">
        <v>76</v>
      </c>
      <c r="J8" s="66" t="s">
        <v>77</v>
      </c>
      <c r="K8" s="66" t="s">
        <v>144</v>
      </c>
      <c r="L8" s="59" t="s">
        <v>74</v>
      </c>
      <c r="M8" s="66" t="s">
        <v>75</v>
      </c>
      <c r="N8" s="66" t="s">
        <v>76</v>
      </c>
      <c r="O8" s="66" t="s">
        <v>77</v>
      </c>
      <c r="P8" s="66" t="s">
        <v>144</v>
      </c>
      <c r="Q8" s="64"/>
      <c r="R8" s="64"/>
      <c r="S8" s="67"/>
      <c r="T8"/>
      <c r="U8"/>
      <c r="V8"/>
      <c r="W8"/>
      <c r="X8"/>
      <c r="Y8"/>
      <c r="Z8"/>
      <c r="AA8"/>
      <c r="AB8"/>
      <c r="AC8"/>
      <c r="AD8"/>
      <c r="AE8"/>
      <c r="AF8"/>
      <c r="AG8"/>
    </row>
    <row r="9" spans="1:33" x14ac:dyDescent="0.25">
      <c r="A9" s="59" t="s">
        <v>98</v>
      </c>
      <c r="B9" s="68">
        <v>2091850</v>
      </c>
      <c r="C9" s="69">
        <v>1949752</v>
      </c>
      <c r="D9" s="69">
        <v>1627769</v>
      </c>
      <c r="E9" s="69">
        <v>1059550</v>
      </c>
      <c r="F9" s="69">
        <v>53152</v>
      </c>
      <c r="G9" s="175">
        <v>33471</v>
      </c>
      <c r="H9" s="176">
        <v>30648</v>
      </c>
      <c r="I9" s="176">
        <v>27024</v>
      </c>
      <c r="J9" s="176">
        <v>19122</v>
      </c>
      <c r="K9" s="176">
        <v>1096</v>
      </c>
      <c r="L9" s="70">
        <v>9.2110415035238841E-2</v>
      </c>
      <c r="M9" s="80">
        <v>0.13410301953818829</v>
      </c>
      <c r="N9" s="80">
        <v>0.41324129275180421</v>
      </c>
      <c r="O9" s="80">
        <v>16.447080291970803</v>
      </c>
      <c r="P9" s="80">
        <v>1096</v>
      </c>
      <c r="Q9" s="71">
        <v>6782073</v>
      </c>
      <c r="R9" s="175">
        <v>111361</v>
      </c>
      <c r="S9" s="72">
        <v>111361</v>
      </c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25">
      <c r="A10" s="73" t="s">
        <v>99</v>
      </c>
      <c r="B10" s="74">
        <v>2833045</v>
      </c>
      <c r="C10" s="75">
        <v>2742240</v>
      </c>
      <c r="D10" s="75">
        <v>3000028</v>
      </c>
      <c r="E10" s="75">
        <v>2988901</v>
      </c>
      <c r="F10" s="75">
        <v>238176</v>
      </c>
      <c r="G10" s="177">
        <v>366728</v>
      </c>
      <c r="H10" s="178">
        <v>345493</v>
      </c>
      <c r="I10" s="178">
        <v>355289</v>
      </c>
      <c r="J10" s="178">
        <v>347019</v>
      </c>
      <c r="K10" s="178">
        <v>27113</v>
      </c>
      <c r="L10" s="76">
        <v>6.1462895051419275E-2</v>
      </c>
      <c r="M10" s="77">
        <v>-2.7571920324017913E-2</v>
      </c>
      <c r="N10" s="77">
        <v>2.3831548128488641E-2</v>
      </c>
      <c r="O10" s="77">
        <v>11.798989414671929</v>
      </c>
      <c r="P10" s="77">
        <v>27113</v>
      </c>
      <c r="Q10" s="78">
        <v>11802390</v>
      </c>
      <c r="R10" s="177">
        <v>1441642</v>
      </c>
      <c r="S10" s="79">
        <v>1441642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3" x14ac:dyDescent="0.25">
      <c r="A11" s="73" t="s">
        <v>100</v>
      </c>
      <c r="B11" s="74">
        <v>18186099</v>
      </c>
      <c r="C11" s="75">
        <v>18580269</v>
      </c>
      <c r="D11" s="75">
        <v>18407316</v>
      </c>
      <c r="E11" s="75">
        <v>18773517</v>
      </c>
      <c r="F11" s="75">
        <v>1495089</v>
      </c>
      <c r="G11" s="177">
        <v>995977</v>
      </c>
      <c r="H11" s="178">
        <v>986776</v>
      </c>
      <c r="I11" s="178">
        <v>955154</v>
      </c>
      <c r="J11" s="178">
        <v>959386</v>
      </c>
      <c r="K11" s="178">
        <v>77061</v>
      </c>
      <c r="L11" s="76">
        <v>9.324304604084413E-3</v>
      </c>
      <c r="M11" s="77">
        <v>3.3106703212256873E-2</v>
      </c>
      <c r="N11" s="77">
        <v>-4.4111546343181991E-3</v>
      </c>
      <c r="O11" s="77">
        <v>11.449695695617757</v>
      </c>
      <c r="P11" s="77">
        <v>77061</v>
      </c>
      <c r="Q11" s="78">
        <v>75442290</v>
      </c>
      <c r="R11" s="177">
        <v>3974354</v>
      </c>
      <c r="S11" s="79">
        <v>3974354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x14ac:dyDescent="0.25">
      <c r="A12" s="81" t="s">
        <v>78</v>
      </c>
      <c r="B12" s="82">
        <v>23110994</v>
      </c>
      <c r="C12" s="83">
        <v>23272261</v>
      </c>
      <c r="D12" s="83">
        <v>23035113</v>
      </c>
      <c r="E12" s="83">
        <v>22821968</v>
      </c>
      <c r="F12" s="83">
        <v>1786417</v>
      </c>
      <c r="G12" s="179">
        <v>1396176</v>
      </c>
      <c r="H12" s="180">
        <v>1362917</v>
      </c>
      <c r="I12" s="180">
        <v>1337467</v>
      </c>
      <c r="J12" s="180">
        <v>1325527</v>
      </c>
      <c r="K12" s="180">
        <v>105270</v>
      </c>
      <c r="L12" s="84">
        <v>2.4402806627256097E-2</v>
      </c>
      <c r="M12" s="85">
        <v>1.9028506871571409E-2</v>
      </c>
      <c r="N12" s="85">
        <v>9.0077380543738452E-3</v>
      </c>
      <c r="O12" s="85">
        <v>11.591688040277383</v>
      </c>
      <c r="P12" s="85">
        <v>105270</v>
      </c>
      <c r="Q12" s="86">
        <v>94026753</v>
      </c>
      <c r="R12" s="179">
        <v>5527357</v>
      </c>
      <c r="S12" s="87">
        <v>5527357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</row>
    <row r="13" spans="1:33" x14ac:dyDescent="0.25"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25"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</row>
    <row r="15" spans="1:33" x14ac:dyDescent="0.25">
      <c r="D15"/>
      <c r="E15"/>
      <c r="F15" s="89">
        <v>42614</v>
      </c>
      <c r="G15" t="s">
        <v>143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x14ac:dyDescent="0.25">
      <c r="D16"/>
      <c r="E16" t="s">
        <v>101</v>
      </c>
      <c r="F16" s="88">
        <f>GETPIVOTDATA("[Measures].[Tot Eaches]",$A$6,"[Time].[MAT Hierarchy]","[Time].[MAT Hierarchy].[MAT Year].&amp;[MAT 1]","[Package].[Pack Volume]","[Package].[Pack Volume].&amp;[2]")</f>
        <v>366728</v>
      </c>
      <c r="G16" s="139">
        <f>F16*1.01</f>
        <v>370395.28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</row>
    <row r="17" spans="4:33" x14ac:dyDescent="0.25">
      <c r="D17"/>
      <c r="E17" t="s">
        <v>102</v>
      </c>
      <c r="F17" s="88">
        <f>GETPIVOTDATA("[Measures].[Tot Eaches]",$A$6,"[Time].[MAT Hierarchy]","[Time].[MAT Hierarchy].[MAT Year].&amp;[MAT 1]","[Package].[Pack Volume]","[Package].[Pack Volume].&amp;[5]")</f>
        <v>995977</v>
      </c>
      <c r="G17" s="139">
        <f>F17*1.01</f>
        <v>1005936.77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4:33" x14ac:dyDescent="0.25">
      <c r="D18"/>
      <c r="E18" t="s">
        <v>103</v>
      </c>
      <c r="F18" s="88">
        <f>GETPIVOTDATA("[Measures].[Tot Eaches]",$A$6,"[Time].[MAT Hierarchy]","[Time].[MAT Hierarchy].[MAT Year].&amp;[MAT 1]","[Package].[Pack Volume]","[Package].[Pack Volume].&amp;[15]")</f>
        <v>33471</v>
      </c>
      <c r="G18" s="139">
        <f>F18*1.15</f>
        <v>38491.649999999994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</row>
    <row r="19" spans="4:33" x14ac:dyDescent="0.25"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4:33" x14ac:dyDescent="0.25"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4:33" x14ac:dyDescent="0.25"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4:33" x14ac:dyDescent="0.25"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</row>
    <row r="23" spans="4:33" x14ac:dyDescent="0.25"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4:33" x14ac:dyDescent="0.25"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</row>
    <row r="25" spans="4:33" x14ac:dyDescent="0.25"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4:33" x14ac:dyDescent="0.25"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4:33" x14ac:dyDescent="0.25"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4:33" x14ac:dyDescent="0.25"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4:33" x14ac:dyDescent="0.25"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4:33" x14ac:dyDescent="0.25"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4:33" x14ac:dyDescent="0.25"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4:33" x14ac:dyDescent="0.25"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</row>
    <row r="33" spans="4:33" x14ac:dyDescent="0.25"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4:33" x14ac:dyDescent="0.25"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4:33" x14ac:dyDescent="0.25"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4:33" x14ac:dyDescent="0.25">
      <c r="D36"/>
      <c r="E36"/>
      <c r="F36"/>
      <c r="G36"/>
      <c r="H36" s="89">
        <v>42156</v>
      </c>
      <c r="I36" s="89">
        <v>42430</v>
      </c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</row>
    <row r="37" spans="4:33" x14ac:dyDescent="0.25">
      <c r="D37"/>
      <c r="E37"/>
      <c r="F37"/>
      <c r="G37" t="s">
        <v>79</v>
      </c>
      <c r="H37" s="88" t="e">
        <f>GETPIVOTDATA("[Measures].[Tot Eaches]",$A$6,"[Strength].[Strength]","[Strength].[Strength].&amp;[40MG/2]","[ProductTypes].[Product Types]","[ProductTypes].[Product Types].[Originator].&amp;[Non-Originator]","[Time].[MAT Hierarchy]","[Time].[MAT Hierarchy].[MAT Year].&amp;[MAT 1]")</f>
        <v>#REF!</v>
      </c>
      <c r="I37" s="88" t="e">
        <f>H37*1.05</f>
        <v>#REF!</v>
      </c>
      <c r="J37" s="90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4:33" x14ac:dyDescent="0.25">
      <c r="D38"/>
      <c r="E38"/>
      <c r="F38"/>
      <c r="G38" t="s">
        <v>80</v>
      </c>
      <c r="H38" s="88" t="e">
        <f>GETPIVOTDATA("[Measures].[Tot Eaches]",$A$6,"[Strength].[Strength]","[Strength].[Strength].&amp;[100MG/]","[ProductTypes].[Product Types]","[ProductTypes].[Product Types].[Originator].&amp;[Non-Originator]","[Time].[MAT Hierarchy]","[Time].[MAT Hierarchy].[MAT Year].&amp;[MAT 1]")</f>
        <v>#REF!</v>
      </c>
      <c r="I38" s="88" t="e">
        <f>H38*1.15</f>
        <v>#REF!</v>
      </c>
      <c r="J38" s="90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</row>
    <row r="39" spans="4:33" x14ac:dyDescent="0.25"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4:33" x14ac:dyDescent="0.25"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</row>
    <row r="41" spans="4:33" x14ac:dyDescent="0.25"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4:33" x14ac:dyDescent="0.25"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r="43" spans="4:33" x14ac:dyDescent="0.25"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4:33" x14ac:dyDescent="0.25"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</row>
    <row r="45" spans="4:33" x14ac:dyDescent="0.25"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4:33" x14ac:dyDescent="0.25"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</row>
    <row r="47" spans="4:33" x14ac:dyDescent="0.25"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4:33" x14ac:dyDescent="0.25"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</row>
    <row r="49" spans="4:33" x14ac:dyDescent="0.25"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4:33" x14ac:dyDescent="0.25"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</row>
    <row r="51" spans="4:33" x14ac:dyDescent="0.25"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4:33" x14ac:dyDescent="0.25"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</row>
    <row r="53" spans="4:33" x14ac:dyDescent="0.25"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4:33" x14ac:dyDescent="0.25"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</row>
    <row r="55" spans="4:33" x14ac:dyDescent="0.25"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4:33" x14ac:dyDescent="0.25"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</row>
    <row r="57" spans="4:33" x14ac:dyDescent="0.25"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4:33" x14ac:dyDescent="0.25"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</row>
    <row r="59" spans="4:33" x14ac:dyDescent="0.25"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4:33" x14ac:dyDescent="0.25"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1" spans="4:33" x14ac:dyDescent="0.25"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4:33" x14ac:dyDescent="0.25"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</row>
    <row r="63" spans="4:33" x14ac:dyDescent="0.25"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4:33" x14ac:dyDescent="0.25"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</row>
    <row r="65" spans="4:33" x14ac:dyDescent="0.25"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4:33" x14ac:dyDescent="0.25"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</row>
    <row r="67" spans="4:33" x14ac:dyDescent="0.25"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</row>
    <row r="68" spans="4:33" x14ac:dyDescent="0.25"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topLeftCell="A4" zoomScale="80" zoomScaleNormal="80" workbookViewId="0">
      <selection activeCell="A6" sqref="A6"/>
    </sheetView>
  </sheetViews>
  <sheetFormatPr defaultColWidth="9.140625" defaultRowHeight="12.75" x14ac:dyDescent="0.2"/>
  <cols>
    <col min="1" max="1" width="16.28515625" style="1" bestFit="1" customWidth="1"/>
    <col min="2" max="2" width="13.7109375" style="1" customWidth="1"/>
    <col min="3" max="3" width="20.7109375" style="1" customWidth="1"/>
    <col min="4" max="4" width="11.5703125" style="1" customWidth="1"/>
    <col min="5" max="5" width="9.140625" style="1"/>
    <col min="6" max="6" width="15.7109375" style="1" bestFit="1" customWidth="1"/>
    <col min="7" max="11" width="9.140625" style="1"/>
    <col min="12" max="12" width="26.28515625" style="1" bestFit="1" customWidth="1"/>
    <col min="13" max="13" width="28.42578125" style="1" bestFit="1" customWidth="1"/>
    <col min="14" max="14" width="14.5703125" style="1" customWidth="1"/>
    <col min="15" max="15" width="11.28515625" style="1" bestFit="1" customWidth="1"/>
    <col min="16" max="16" width="11.7109375" style="1" customWidth="1"/>
    <col min="17" max="17" width="9.140625" style="1"/>
    <col min="18" max="18" width="10.5703125" style="1" customWidth="1"/>
    <col min="19" max="16384" width="9.140625" style="1"/>
  </cols>
  <sheetData>
    <row r="1" spans="1:16" ht="15.75" x14ac:dyDescent="0.25">
      <c r="A1" s="4" t="s">
        <v>29</v>
      </c>
      <c r="B1" s="34">
        <v>42618</v>
      </c>
    </row>
    <row r="2" spans="1:16" ht="15.75" x14ac:dyDescent="0.25">
      <c r="A2" s="33" t="s">
        <v>30</v>
      </c>
      <c r="B2" s="34">
        <v>42297</v>
      </c>
    </row>
    <row r="3" spans="1:16" ht="15.75" x14ac:dyDescent="0.25">
      <c r="A3" s="33" t="s">
        <v>31</v>
      </c>
      <c r="B3" s="34" t="s">
        <v>45</v>
      </c>
    </row>
    <row r="4" spans="1:16" ht="16.5" thickBot="1" x14ac:dyDescent="0.3">
      <c r="A4" s="33" t="s">
        <v>33</v>
      </c>
      <c r="B4" s="34">
        <v>42449</v>
      </c>
    </row>
    <row r="5" spans="1:16" ht="15.75" x14ac:dyDescent="0.2">
      <c r="A5" s="203" t="s">
        <v>46</v>
      </c>
      <c r="B5" s="204"/>
      <c r="C5" s="204"/>
      <c r="D5" s="204"/>
      <c r="E5" s="204"/>
      <c r="F5" s="204"/>
      <c r="G5" s="204"/>
      <c r="H5" s="204"/>
      <c r="I5" s="204"/>
      <c r="L5" s="40"/>
      <c r="M5" s="41"/>
      <c r="N5" s="41"/>
      <c r="O5" s="42" t="s">
        <v>35</v>
      </c>
      <c r="P5" s="43"/>
    </row>
    <row r="6" spans="1:16" ht="13.5" thickBot="1" x14ac:dyDescent="0.25">
      <c r="L6" s="217" t="s">
        <v>34</v>
      </c>
      <c r="M6" s="218"/>
      <c r="N6" s="44"/>
      <c r="O6" s="45">
        <v>0.1</v>
      </c>
      <c r="P6" s="46"/>
    </row>
    <row r="7" spans="1:16" x14ac:dyDescent="0.2">
      <c r="A7" s="208" t="s">
        <v>0</v>
      </c>
      <c r="B7" s="209"/>
      <c r="C7" s="209"/>
      <c r="D7" s="209"/>
      <c r="E7" s="209"/>
      <c r="F7" s="209"/>
      <c r="G7" s="209"/>
      <c r="H7" s="209"/>
      <c r="I7" s="210"/>
      <c r="L7" s="47"/>
      <c r="M7" s="44"/>
      <c r="N7" s="44"/>
      <c r="O7" s="48" t="s">
        <v>38</v>
      </c>
      <c r="P7" s="49" t="s">
        <v>39</v>
      </c>
    </row>
    <row r="8" spans="1:16" x14ac:dyDescent="0.2">
      <c r="A8" s="211" t="s">
        <v>51</v>
      </c>
      <c r="B8" s="212"/>
      <c r="C8" s="212"/>
      <c r="D8" s="212"/>
      <c r="E8" s="212"/>
      <c r="F8" s="212"/>
      <c r="G8" s="212"/>
      <c r="H8" s="212"/>
      <c r="I8" s="213"/>
      <c r="J8" s="2"/>
      <c r="L8" s="217" t="s">
        <v>36</v>
      </c>
      <c r="M8" s="218"/>
      <c r="N8" s="44"/>
      <c r="O8" s="45">
        <v>0.1</v>
      </c>
      <c r="P8" s="50">
        <v>0.1</v>
      </c>
    </row>
    <row r="9" spans="1:16" x14ac:dyDescent="0.2">
      <c r="A9" s="214" t="s">
        <v>52</v>
      </c>
      <c r="B9" s="215"/>
      <c r="C9" s="215"/>
      <c r="D9" s="215"/>
      <c r="E9" s="215"/>
      <c r="F9" s="215"/>
      <c r="G9" s="215"/>
      <c r="H9" s="215"/>
      <c r="I9" s="216"/>
      <c r="J9" s="2"/>
      <c r="L9" s="47"/>
      <c r="M9" s="44"/>
      <c r="N9" s="44"/>
      <c r="O9" s="48" t="s">
        <v>35</v>
      </c>
      <c r="P9" s="49" t="s">
        <v>37</v>
      </c>
    </row>
    <row r="10" spans="1:16" x14ac:dyDescent="0.2">
      <c r="A10" s="211" t="s">
        <v>55</v>
      </c>
      <c r="B10" s="212"/>
      <c r="C10" s="212"/>
      <c r="D10" s="212"/>
      <c r="E10" s="212"/>
      <c r="F10" s="212"/>
      <c r="G10" s="212"/>
      <c r="H10" s="212"/>
      <c r="I10" s="213"/>
      <c r="L10" s="217" t="s">
        <v>40</v>
      </c>
      <c r="M10" s="218"/>
      <c r="N10" s="44"/>
      <c r="O10" s="45">
        <v>0.03</v>
      </c>
      <c r="P10" s="50">
        <v>0.03</v>
      </c>
    </row>
    <row r="11" spans="1:16" x14ac:dyDescent="0.2">
      <c r="A11" s="211" t="s">
        <v>56</v>
      </c>
      <c r="B11" s="212"/>
      <c r="C11" s="212"/>
      <c r="D11" s="212"/>
      <c r="E11" s="212"/>
      <c r="F11" s="212"/>
      <c r="G11" s="212"/>
      <c r="H11" s="212"/>
      <c r="I11" s="213"/>
      <c r="L11" s="47"/>
      <c r="M11" s="44"/>
      <c r="N11" s="44"/>
      <c r="O11" s="48" t="s">
        <v>35</v>
      </c>
      <c r="P11" s="46"/>
    </row>
    <row r="12" spans="1:16" ht="13.5" thickBot="1" x14ac:dyDescent="0.25">
      <c r="A12" s="205"/>
      <c r="B12" s="206"/>
      <c r="C12" s="206"/>
      <c r="D12" s="206"/>
      <c r="E12" s="206"/>
      <c r="F12" s="206"/>
      <c r="G12" s="206"/>
      <c r="H12" s="206"/>
      <c r="I12" s="207"/>
      <c r="L12" s="217" t="s">
        <v>41</v>
      </c>
      <c r="M12" s="218"/>
      <c r="N12" s="44"/>
      <c r="O12" s="45">
        <v>0.88</v>
      </c>
      <c r="P12" s="46"/>
    </row>
    <row r="13" spans="1:16" ht="13.5" thickBot="1" x14ac:dyDescent="0.25">
      <c r="L13" s="47"/>
      <c r="M13" s="44"/>
      <c r="N13" s="44"/>
      <c r="O13" s="48" t="s">
        <v>35</v>
      </c>
      <c r="P13" s="49" t="s">
        <v>37</v>
      </c>
    </row>
    <row r="14" spans="1:16" ht="15.75" customHeight="1" x14ac:dyDescent="0.2">
      <c r="A14" s="208" t="s">
        <v>1</v>
      </c>
      <c r="B14" s="209"/>
      <c r="C14" s="209"/>
      <c r="D14" s="209"/>
      <c r="E14" s="209"/>
      <c r="F14" s="209"/>
      <c r="G14" s="209"/>
      <c r="H14" s="209"/>
      <c r="I14" s="210"/>
      <c r="L14" s="217" t="s">
        <v>42</v>
      </c>
      <c r="M14" s="218"/>
      <c r="N14" s="44"/>
      <c r="O14" s="51">
        <v>2E-3</v>
      </c>
      <c r="P14" s="52">
        <v>1E-3</v>
      </c>
    </row>
    <row r="15" spans="1:16" x14ac:dyDescent="0.2">
      <c r="A15" s="211"/>
      <c r="B15" s="212"/>
      <c r="C15" s="212"/>
      <c r="D15" s="212"/>
      <c r="E15" s="212"/>
      <c r="F15" s="212"/>
      <c r="G15" s="212"/>
      <c r="H15" s="212"/>
      <c r="I15" s="213"/>
      <c r="L15" s="35"/>
      <c r="M15" s="11"/>
      <c r="N15" s="11"/>
      <c r="O15" s="11"/>
      <c r="P15" s="36"/>
    </row>
    <row r="16" spans="1:16" ht="15.75" customHeight="1" thickBot="1" x14ac:dyDescent="0.25">
      <c r="A16" s="211"/>
      <c r="B16" s="212"/>
      <c r="C16" s="212"/>
      <c r="D16" s="212"/>
      <c r="E16" s="212"/>
      <c r="F16" s="212"/>
      <c r="G16" s="212"/>
      <c r="H16" s="212"/>
      <c r="I16" s="213"/>
      <c r="L16" s="219" t="s">
        <v>13</v>
      </c>
      <c r="M16" s="220"/>
      <c r="N16" s="37"/>
      <c r="O16" s="39">
        <v>0</v>
      </c>
      <c r="P16" s="38"/>
    </row>
    <row r="17" spans="1:19" x14ac:dyDescent="0.2">
      <c r="A17" s="211"/>
      <c r="B17" s="212"/>
      <c r="C17" s="212"/>
      <c r="D17" s="212"/>
      <c r="E17" s="212"/>
      <c r="F17" s="212"/>
      <c r="G17" s="212"/>
      <c r="H17" s="212"/>
      <c r="I17" s="213"/>
    </row>
    <row r="18" spans="1:19" ht="13.5" thickBot="1" x14ac:dyDescent="0.25">
      <c r="A18" s="205"/>
      <c r="B18" s="206"/>
      <c r="C18" s="206"/>
      <c r="D18" s="206"/>
      <c r="E18" s="206"/>
      <c r="F18" s="206"/>
      <c r="G18" s="206"/>
      <c r="H18" s="206"/>
      <c r="I18" s="207"/>
    </row>
    <row r="20" spans="1:19" x14ac:dyDescent="0.2">
      <c r="A20" s="25" t="s">
        <v>15</v>
      </c>
      <c r="B20" s="25" t="s">
        <v>2</v>
      </c>
    </row>
    <row r="22" spans="1:19" x14ac:dyDescent="0.2">
      <c r="A22" s="14" t="s">
        <v>79</v>
      </c>
      <c r="B22" s="9" t="s">
        <v>48</v>
      </c>
      <c r="C22" s="9" t="s">
        <v>3</v>
      </c>
      <c r="D22" s="5"/>
      <c r="F22" s="8" t="s">
        <v>27</v>
      </c>
      <c r="G22" s="7"/>
    </row>
    <row r="23" spans="1:19" x14ac:dyDescent="0.2">
      <c r="A23" s="10"/>
      <c r="B23" s="11"/>
      <c r="C23" s="11" t="s">
        <v>4</v>
      </c>
      <c r="D23" s="5"/>
    </row>
    <row r="24" spans="1:19" x14ac:dyDescent="0.2">
      <c r="A24" s="10"/>
      <c r="B24" s="11"/>
      <c r="C24" s="55" t="s">
        <v>89</v>
      </c>
      <c r="D24" s="110">
        <f>R70</f>
        <v>5.2238028169014088</v>
      </c>
      <c r="L24" s="56"/>
    </row>
    <row r="25" spans="1:19" x14ac:dyDescent="0.2">
      <c r="A25" s="10"/>
      <c r="B25" s="11"/>
      <c r="C25" s="11" t="s">
        <v>5</v>
      </c>
      <c r="D25" s="5">
        <v>3.6</v>
      </c>
      <c r="F25" s="8" t="s">
        <v>28</v>
      </c>
      <c r="G25" s="7">
        <v>42375</v>
      </c>
      <c r="N25" s="91"/>
      <c r="O25" s="91"/>
      <c r="P25" s="91"/>
      <c r="Q25" s="91"/>
      <c r="R25" s="91"/>
      <c r="S25" s="91"/>
    </row>
    <row r="26" spans="1:19" x14ac:dyDescent="0.2">
      <c r="A26" s="12"/>
      <c r="B26" s="13"/>
      <c r="C26" s="13" t="s">
        <v>6</v>
      </c>
      <c r="D26" s="6">
        <v>0.15</v>
      </c>
      <c r="F26" s="8" t="s">
        <v>32</v>
      </c>
      <c r="G26" s="3" t="s">
        <v>127</v>
      </c>
      <c r="N26" s="92"/>
      <c r="O26" s="93"/>
      <c r="P26" s="94"/>
      <c r="Q26" s="94"/>
      <c r="R26" s="94"/>
      <c r="S26" s="94"/>
    </row>
    <row r="27" spans="1:19" x14ac:dyDescent="0.2">
      <c r="N27" s="95"/>
      <c r="O27" s="96"/>
      <c r="P27" s="97"/>
      <c r="Q27" s="97"/>
      <c r="R27" s="97"/>
      <c r="S27" s="97"/>
    </row>
    <row r="28" spans="1:19" x14ac:dyDescent="0.2">
      <c r="A28" s="14" t="s">
        <v>80</v>
      </c>
      <c r="B28" s="9" t="s">
        <v>49</v>
      </c>
      <c r="C28" s="9" t="s">
        <v>3</v>
      </c>
      <c r="D28" s="5"/>
      <c r="N28" s="98"/>
      <c r="O28" s="99"/>
      <c r="P28" s="100"/>
      <c r="Q28" s="100"/>
      <c r="R28" s="100"/>
      <c r="S28" s="100"/>
    </row>
    <row r="29" spans="1:19" x14ac:dyDescent="0.2">
      <c r="A29" s="10"/>
      <c r="B29" s="11"/>
      <c r="C29" s="11" t="s">
        <v>4</v>
      </c>
      <c r="D29" s="5"/>
      <c r="N29" s="101"/>
      <c r="O29" s="96"/>
      <c r="P29" s="97"/>
      <c r="Q29" s="102"/>
      <c r="R29" s="102"/>
      <c r="S29" s="102"/>
    </row>
    <row r="30" spans="1:19" x14ac:dyDescent="0.2">
      <c r="A30" s="10"/>
      <c r="B30" s="11"/>
      <c r="C30" s="55" t="s">
        <v>89</v>
      </c>
      <c r="D30" s="110">
        <f>R68</f>
        <v>11.31589344100213</v>
      </c>
      <c r="N30" s="98"/>
      <c r="O30" s="99"/>
      <c r="P30" s="100"/>
      <c r="Q30" s="100"/>
      <c r="R30" s="100"/>
      <c r="S30" s="100"/>
    </row>
    <row r="31" spans="1:19" x14ac:dyDescent="0.2">
      <c r="A31" s="10"/>
      <c r="B31" s="11"/>
      <c r="C31" s="11" t="s">
        <v>5</v>
      </c>
      <c r="D31" s="5">
        <v>6.6</v>
      </c>
      <c r="N31" s="95"/>
      <c r="O31" s="103"/>
      <c r="P31" s="104"/>
      <c r="Q31" s="102"/>
      <c r="R31" s="102"/>
      <c r="S31" s="102"/>
    </row>
    <row r="32" spans="1:19" x14ac:dyDescent="0.2">
      <c r="A32" s="12"/>
      <c r="B32" s="13"/>
      <c r="C32" s="13" t="s">
        <v>6</v>
      </c>
      <c r="D32" s="6">
        <v>0.15</v>
      </c>
      <c r="N32" s="98"/>
      <c r="O32" s="105"/>
      <c r="P32" s="106"/>
      <c r="Q32" s="106"/>
      <c r="R32" s="106"/>
      <c r="S32" s="106"/>
    </row>
    <row r="33" spans="1:19" x14ac:dyDescent="0.2">
      <c r="N33" s="101"/>
      <c r="O33" s="103"/>
      <c r="P33" s="104"/>
      <c r="Q33" s="102"/>
      <c r="R33" s="102"/>
      <c r="S33" s="102"/>
    </row>
    <row r="34" spans="1:19" x14ac:dyDescent="0.2">
      <c r="A34" s="15" t="s">
        <v>44</v>
      </c>
      <c r="B34" s="9" t="s">
        <v>50</v>
      </c>
      <c r="C34" s="9" t="s">
        <v>3</v>
      </c>
      <c r="D34" s="5"/>
      <c r="G34" s="1" t="s">
        <v>121</v>
      </c>
      <c r="N34" s="98"/>
      <c r="O34" s="105"/>
      <c r="P34" s="106"/>
      <c r="Q34" s="106"/>
      <c r="R34" s="106"/>
      <c r="S34" s="106"/>
    </row>
    <row r="35" spans="1:19" x14ac:dyDescent="0.2">
      <c r="A35" s="10"/>
      <c r="B35" s="11"/>
      <c r="C35" s="11" t="s">
        <v>4</v>
      </c>
      <c r="D35" s="5"/>
      <c r="G35" s="56" t="s">
        <v>53</v>
      </c>
      <c r="H35" s="56"/>
      <c r="I35" s="56"/>
      <c r="J35" s="56"/>
      <c r="K35" s="56"/>
      <c r="N35" s="107"/>
      <c r="O35" s="108"/>
      <c r="P35" s="109"/>
      <c r="Q35" s="109"/>
      <c r="R35" s="109"/>
      <c r="S35" s="109"/>
    </row>
    <row r="36" spans="1:19" x14ac:dyDescent="0.2">
      <c r="A36" s="10"/>
      <c r="B36" s="11"/>
      <c r="C36" s="55"/>
      <c r="D36" s="5"/>
      <c r="E36" s="53"/>
    </row>
    <row r="37" spans="1:19" x14ac:dyDescent="0.2">
      <c r="A37" s="10"/>
      <c r="B37" s="11"/>
      <c r="C37" s="11" t="s">
        <v>5</v>
      </c>
      <c r="D37" s="5"/>
    </row>
    <row r="38" spans="1:19" ht="31.5" x14ac:dyDescent="0.2">
      <c r="A38" s="12"/>
      <c r="B38" s="13"/>
      <c r="C38" s="13" t="s">
        <v>6</v>
      </c>
      <c r="D38" s="6">
        <v>0</v>
      </c>
      <c r="M38" s="91" t="s">
        <v>81</v>
      </c>
      <c r="N38" s="91" t="s">
        <v>82</v>
      </c>
      <c r="O38" s="91" t="s">
        <v>83</v>
      </c>
      <c r="P38" s="111" t="s">
        <v>84</v>
      </c>
      <c r="Q38" s="111" t="s">
        <v>85</v>
      </c>
      <c r="R38" s="111" t="s">
        <v>54</v>
      </c>
    </row>
    <row r="39" spans="1:19" ht="15" x14ac:dyDescent="0.25">
      <c r="M39" s="92" t="s">
        <v>86</v>
      </c>
      <c r="N39" s="93">
        <v>4023528</v>
      </c>
      <c r="O39" s="94">
        <v>277929</v>
      </c>
      <c r="P39"/>
      <c r="Q39"/>
      <c r="R39"/>
    </row>
    <row r="40" spans="1:19" ht="15" x14ac:dyDescent="0.25">
      <c r="A40" s="15">
        <v>4</v>
      </c>
      <c r="B40" s="9">
        <v>44</v>
      </c>
      <c r="C40" s="9" t="s">
        <v>3</v>
      </c>
      <c r="D40" s="5"/>
      <c r="M40" s="95" t="s">
        <v>87</v>
      </c>
      <c r="N40" s="96">
        <v>3480798</v>
      </c>
      <c r="O40" s="97">
        <v>204226</v>
      </c>
      <c r="P40"/>
      <c r="Q40"/>
      <c r="R40"/>
    </row>
    <row r="41" spans="1:19" ht="15" x14ac:dyDescent="0.25">
      <c r="A41" s="10"/>
      <c r="B41" s="11"/>
      <c r="C41" s="11" t="s">
        <v>4</v>
      </c>
      <c r="D41" s="5">
        <f>D40*0.89999</f>
        <v>0</v>
      </c>
      <c r="M41" s="101" t="s">
        <v>90</v>
      </c>
      <c r="N41" s="103">
        <v>570414</v>
      </c>
      <c r="O41" s="104">
        <v>33035</v>
      </c>
      <c r="P41" s="112">
        <f>N41/O41</f>
        <v>17.266959285606177</v>
      </c>
      <c r="Q41" s="112">
        <f>P41*0.9</f>
        <v>15.540263357045559</v>
      </c>
      <c r="R41" s="113">
        <f>Q41*0.8</f>
        <v>12.432210685636448</v>
      </c>
    </row>
    <row r="42" spans="1:19" ht="15" x14ac:dyDescent="0.25">
      <c r="A42" s="10"/>
      <c r="B42" s="11"/>
      <c r="C42" s="11" t="s">
        <v>47</v>
      </c>
      <c r="D42" s="5">
        <f>D41*0.04</f>
        <v>0</v>
      </c>
      <c r="M42" s="114" t="s">
        <v>88</v>
      </c>
      <c r="N42" s="115">
        <v>542730</v>
      </c>
      <c r="O42" s="116">
        <v>73703</v>
      </c>
      <c r="P42" s="112"/>
      <c r="Q42" s="112"/>
      <c r="R42" s="112"/>
    </row>
    <row r="43" spans="1:19" ht="15" x14ac:dyDescent="0.25">
      <c r="A43" s="10"/>
      <c r="B43" s="11"/>
      <c r="C43" s="11" t="s">
        <v>5</v>
      </c>
      <c r="D43" s="5"/>
      <c r="M43" s="101" t="s">
        <v>90</v>
      </c>
      <c r="N43" s="117">
        <v>59799</v>
      </c>
      <c r="O43" s="118">
        <v>6471</v>
      </c>
      <c r="P43" s="112">
        <f>N43/O43</f>
        <v>9.241075567918406</v>
      </c>
      <c r="Q43" s="112">
        <f>P43*0.9</f>
        <v>8.3169680111265656</v>
      </c>
      <c r="R43" s="113">
        <f>Q43*0.8</f>
        <v>6.6535744089012532</v>
      </c>
    </row>
    <row r="44" spans="1:19" ht="15" x14ac:dyDescent="0.25">
      <c r="A44" s="12"/>
      <c r="B44" s="13"/>
      <c r="C44" s="13" t="s">
        <v>6</v>
      </c>
      <c r="D44" s="6">
        <v>0</v>
      </c>
      <c r="M44" s="119" t="s">
        <v>78</v>
      </c>
      <c r="N44" s="120">
        <v>4023528</v>
      </c>
      <c r="O44" s="121">
        <v>277929</v>
      </c>
      <c r="P44"/>
      <c r="Q44"/>
      <c r="R44"/>
    </row>
    <row r="47" spans="1:19" ht="42" x14ac:dyDescent="0.2">
      <c r="M47" s="91" t="s">
        <v>81</v>
      </c>
      <c r="N47" s="91" t="s">
        <v>122</v>
      </c>
      <c r="O47" s="91" t="s">
        <v>123</v>
      </c>
      <c r="P47" s="91" t="s">
        <v>124</v>
      </c>
      <c r="Q47" s="91" t="s">
        <v>125</v>
      </c>
      <c r="R47" s="91" t="s">
        <v>126</v>
      </c>
    </row>
    <row r="48" spans="1:19" x14ac:dyDescent="0.2">
      <c r="M48" s="92" t="s">
        <v>86</v>
      </c>
      <c r="N48" s="115">
        <v>606308</v>
      </c>
      <c r="O48" s="116">
        <v>37067</v>
      </c>
      <c r="P48" s="153"/>
      <c r="Q48" s="153"/>
      <c r="R48" s="153"/>
    </row>
    <row r="49" spans="13:18" x14ac:dyDescent="0.2">
      <c r="M49" s="95" t="s">
        <v>87</v>
      </c>
      <c r="N49" s="103">
        <v>540550</v>
      </c>
      <c r="O49" s="104">
        <v>29403</v>
      </c>
      <c r="P49" s="102"/>
      <c r="Q49" s="102"/>
      <c r="R49" s="102"/>
    </row>
    <row r="50" spans="13:18" x14ac:dyDescent="0.2">
      <c r="M50" s="98" t="s">
        <v>90</v>
      </c>
      <c r="N50" s="115">
        <v>540550</v>
      </c>
      <c r="O50" s="116">
        <v>29403</v>
      </c>
      <c r="P50" s="153">
        <f>N50/O50</f>
        <v>18.384178485188585</v>
      </c>
      <c r="Q50" s="153">
        <f>P50*0.9</f>
        <v>16.545760636669726</v>
      </c>
      <c r="R50" s="153">
        <f>Q50*0.8</f>
        <v>13.236608509335781</v>
      </c>
    </row>
    <row r="51" spans="13:18" x14ac:dyDescent="0.2">
      <c r="M51" s="95" t="s">
        <v>88</v>
      </c>
      <c r="N51" s="117">
        <v>65758</v>
      </c>
      <c r="O51" s="118">
        <v>7664</v>
      </c>
      <c r="P51" s="102"/>
      <c r="Q51" s="102"/>
      <c r="R51" s="102"/>
    </row>
    <row r="52" spans="13:18" x14ac:dyDescent="0.2">
      <c r="M52" s="98" t="s">
        <v>90</v>
      </c>
      <c r="N52" s="99">
        <v>65758</v>
      </c>
      <c r="O52" s="100">
        <v>7664</v>
      </c>
      <c r="P52" s="153">
        <f>N52/O52</f>
        <v>8.5801148225469728</v>
      </c>
      <c r="Q52" s="153">
        <f>P52*0.9</f>
        <v>7.7221033402922759</v>
      </c>
      <c r="R52" s="153">
        <f>Q52*0.8</f>
        <v>6.1776826722338214</v>
      </c>
    </row>
    <row r="53" spans="13:18" x14ac:dyDescent="0.2">
      <c r="M53" s="107" t="s">
        <v>78</v>
      </c>
      <c r="N53" s="154">
        <v>606308</v>
      </c>
      <c r="O53" s="155">
        <v>37067</v>
      </c>
      <c r="P53" s="156"/>
      <c r="Q53" s="156"/>
      <c r="R53" s="156"/>
    </row>
    <row r="56" spans="13:18" ht="31.5" x14ac:dyDescent="0.2">
      <c r="M56" s="91" t="s">
        <v>81</v>
      </c>
      <c r="N56" s="91" t="s">
        <v>135</v>
      </c>
      <c r="O56" s="91" t="s">
        <v>136</v>
      </c>
      <c r="P56" s="91" t="s">
        <v>124</v>
      </c>
      <c r="Q56" s="91" t="s">
        <v>125</v>
      </c>
      <c r="R56" s="91" t="s">
        <v>126</v>
      </c>
    </row>
    <row r="57" spans="13:18" x14ac:dyDescent="0.2">
      <c r="M57" s="92" t="s">
        <v>86</v>
      </c>
      <c r="N57" s="93">
        <v>4086435</v>
      </c>
      <c r="O57" s="94">
        <v>287027</v>
      </c>
      <c r="P57" s="153"/>
      <c r="Q57" s="153"/>
      <c r="R57" s="153"/>
    </row>
    <row r="58" spans="13:18" x14ac:dyDescent="0.2">
      <c r="M58" s="95" t="s">
        <v>87</v>
      </c>
      <c r="N58" s="96">
        <v>3495110</v>
      </c>
      <c r="O58" s="97">
        <v>208301</v>
      </c>
      <c r="P58" s="102">
        <f>N58/O58</f>
        <v>16.779132121305228</v>
      </c>
      <c r="Q58" s="102">
        <f>P58*0.9</f>
        <v>15.101218909174705</v>
      </c>
      <c r="R58" s="102">
        <f>Q58*0.8</f>
        <v>12.080975127339764</v>
      </c>
    </row>
    <row r="59" spans="13:18" x14ac:dyDescent="0.2">
      <c r="M59" s="98" t="s">
        <v>137</v>
      </c>
      <c r="N59" s="93">
        <v>3495110</v>
      </c>
      <c r="O59" s="94">
        <v>208301</v>
      </c>
      <c r="P59" s="153"/>
      <c r="Q59" s="102"/>
      <c r="R59" s="102"/>
    </row>
    <row r="60" spans="13:18" x14ac:dyDescent="0.2">
      <c r="M60" s="95" t="s">
        <v>88</v>
      </c>
      <c r="N60" s="103">
        <v>591325</v>
      </c>
      <c r="O60" s="104">
        <v>78726</v>
      </c>
      <c r="P60" s="102">
        <f>N60/O60</f>
        <v>7.5111780098061631</v>
      </c>
      <c r="Q60" s="102">
        <f t="shared" ref="Q60" si="0">P60*0.9</f>
        <v>6.7600602088255473</v>
      </c>
      <c r="R60" s="102">
        <f t="shared" ref="R60" si="1">Q60*0.8</f>
        <v>5.4080481670604383</v>
      </c>
    </row>
    <row r="61" spans="13:18" x14ac:dyDescent="0.2">
      <c r="M61" s="98" t="s">
        <v>137</v>
      </c>
      <c r="N61" s="115">
        <v>591325</v>
      </c>
      <c r="O61" s="116">
        <v>78726</v>
      </c>
      <c r="P61" s="153"/>
      <c r="Q61" s="153"/>
      <c r="R61" s="153"/>
    </row>
    <row r="62" spans="13:18" x14ac:dyDescent="0.2">
      <c r="M62" s="107" t="s">
        <v>78</v>
      </c>
      <c r="N62" s="108">
        <v>4086435</v>
      </c>
      <c r="O62" s="109">
        <v>287027</v>
      </c>
      <c r="P62" s="156"/>
      <c r="Q62" s="156"/>
      <c r="R62" s="156"/>
    </row>
    <row r="65" spans="13:18" ht="31.5" x14ac:dyDescent="0.2">
      <c r="M65" s="91" t="s">
        <v>81</v>
      </c>
      <c r="N65" s="91" t="s">
        <v>145</v>
      </c>
      <c r="O65" s="91" t="s">
        <v>146</v>
      </c>
      <c r="P65" s="91" t="s">
        <v>124</v>
      </c>
      <c r="Q65" s="91" t="s">
        <v>125</v>
      </c>
      <c r="R65" s="91" t="s">
        <v>126</v>
      </c>
    </row>
    <row r="66" spans="13:18" x14ac:dyDescent="0.2">
      <c r="M66" s="92" t="s">
        <v>86</v>
      </c>
      <c r="N66" s="93">
        <v>4173736</v>
      </c>
      <c r="O66" s="94">
        <v>305658</v>
      </c>
      <c r="P66" s="153"/>
      <c r="Q66" s="153"/>
      <c r="R66" s="153"/>
    </row>
    <row r="67" spans="13:18" x14ac:dyDescent="0.2">
      <c r="M67" s="95" t="s">
        <v>87</v>
      </c>
      <c r="N67" s="96">
        <v>3417667</v>
      </c>
      <c r="O67" s="97">
        <v>217457</v>
      </c>
      <c r="P67" s="102"/>
      <c r="Q67" s="102"/>
      <c r="R67" s="102"/>
    </row>
    <row r="68" spans="13:18" x14ac:dyDescent="0.2">
      <c r="M68" s="98" t="s">
        <v>137</v>
      </c>
      <c r="N68" s="93">
        <v>3417667</v>
      </c>
      <c r="O68" s="94">
        <v>217457</v>
      </c>
      <c r="P68" s="153">
        <f>N68/O68</f>
        <v>15.716518668058512</v>
      </c>
      <c r="Q68" s="153">
        <f>P68*0.9</f>
        <v>14.144866801252661</v>
      </c>
      <c r="R68" s="153">
        <f>Q68*0.8</f>
        <v>11.31589344100213</v>
      </c>
    </row>
    <row r="69" spans="13:18" x14ac:dyDescent="0.2">
      <c r="M69" s="95" t="s">
        <v>88</v>
      </c>
      <c r="N69" s="103">
        <v>630513</v>
      </c>
      <c r="O69" s="104">
        <v>86904</v>
      </c>
      <c r="P69" s="102"/>
      <c r="Q69" s="102"/>
      <c r="R69" s="102"/>
    </row>
    <row r="70" spans="13:18" x14ac:dyDescent="0.2">
      <c r="M70" s="98" t="s">
        <v>137</v>
      </c>
      <c r="N70" s="115">
        <v>630513</v>
      </c>
      <c r="O70" s="116">
        <v>86904</v>
      </c>
      <c r="P70" s="153">
        <f>N70/O70</f>
        <v>7.255281690140845</v>
      </c>
      <c r="Q70" s="153">
        <f>P70*0.9</f>
        <v>6.5297535211267608</v>
      </c>
      <c r="R70" s="153">
        <f>Q70*0.8</f>
        <v>5.2238028169014088</v>
      </c>
    </row>
    <row r="71" spans="13:18" x14ac:dyDescent="0.2">
      <c r="M71" s="95" t="s">
        <v>147</v>
      </c>
      <c r="N71" s="103">
        <v>125556</v>
      </c>
      <c r="O71" s="118">
        <v>1297</v>
      </c>
      <c r="P71" s="102"/>
      <c r="Q71" s="102"/>
      <c r="R71" s="102"/>
    </row>
    <row r="72" spans="13:18" x14ac:dyDescent="0.2">
      <c r="M72" s="98" t="s">
        <v>137</v>
      </c>
      <c r="N72" s="115">
        <v>125556</v>
      </c>
      <c r="O72" s="100">
        <v>1297</v>
      </c>
      <c r="P72" s="153"/>
      <c r="Q72" s="153"/>
      <c r="R72" s="153"/>
    </row>
    <row r="73" spans="13:18" x14ac:dyDescent="0.2">
      <c r="M73" s="107" t="s">
        <v>78</v>
      </c>
      <c r="N73" s="108">
        <v>4173736</v>
      </c>
      <c r="O73" s="109">
        <v>305658</v>
      </c>
      <c r="P73" s="156"/>
      <c r="Q73" s="156"/>
      <c r="R73" s="156"/>
    </row>
  </sheetData>
  <mergeCells count="18">
    <mergeCell ref="L12:M12"/>
    <mergeCell ref="A11:I11"/>
    <mergeCell ref="L14:M14"/>
    <mergeCell ref="L16:M16"/>
    <mergeCell ref="L6:M6"/>
    <mergeCell ref="L8:M8"/>
    <mergeCell ref="L10:M10"/>
    <mergeCell ref="A5:I5"/>
    <mergeCell ref="A18:I18"/>
    <mergeCell ref="A12:I12"/>
    <mergeCell ref="A14:I14"/>
    <mergeCell ref="A15:I15"/>
    <mergeCell ref="A16:I16"/>
    <mergeCell ref="A17:I17"/>
    <mergeCell ref="A9:I9"/>
    <mergeCell ref="A7:I7"/>
    <mergeCell ref="A8:I8"/>
    <mergeCell ref="A10:I10"/>
  </mergeCells>
  <conditionalFormatting sqref="N26:P35">
    <cfRule type="expression" dxfId="19" priority="17">
      <formula>MOD(ROW(),2)=1</formula>
    </cfRule>
    <cfRule type="expression" dxfId="18" priority="18">
      <formula>MOD(ROW(),2)=0</formula>
    </cfRule>
  </conditionalFormatting>
  <conditionalFormatting sqref="Q26:S35">
    <cfRule type="expression" dxfId="17" priority="15">
      <formula>MOD(ROW(),2)=1</formula>
    </cfRule>
    <cfRule type="expression" dxfId="16" priority="16">
      <formula>MOD(ROW(),2)=0</formula>
    </cfRule>
  </conditionalFormatting>
  <conditionalFormatting sqref="M39:O44">
    <cfRule type="expression" dxfId="15" priority="13">
      <formula>MOD(ROW(),2)=1</formula>
    </cfRule>
    <cfRule type="expression" dxfId="14" priority="14">
      <formula>MOD(ROW(),2)=0</formula>
    </cfRule>
  </conditionalFormatting>
  <conditionalFormatting sqref="M48:O53">
    <cfRule type="expression" dxfId="13" priority="11">
      <formula>MOD(ROW(),2)=1</formula>
    </cfRule>
    <cfRule type="expression" dxfId="12" priority="12">
      <formula>MOD(ROW(),2)=0</formula>
    </cfRule>
  </conditionalFormatting>
  <conditionalFormatting sqref="P48:R53">
    <cfRule type="expression" dxfId="11" priority="9">
      <formula>MOD(ROW(),2)=1</formula>
    </cfRule>
    <cfRule type="expression" dxfId="10" priority="10">
      <formula>MOD(ROW(),2)=0</formula>
    </cfRule>
  </conditionalFormatting>
  <conditionalFormatting sqref="M57:O62">
    <cfRule type="expression" dxfId="9" priority="7">
      <formula>MOD(ROW(),2)=1</formula>
    </cfRule>
    <cfRule type="expression" dxfId="8" priority="8">
      <formula>MOD(ROW(),2)=0</formula>
    </cfRule>
  </conditionalFormatting>
  <conditionalFormatting sqref="P57:R62">
    <cfRule type="expression" dxfId="7" priority="5">
      <formula>MOD(ROW(),2)=1</formula>
    </cfRule>
    <cfRule type="expression" dxfId="6" priority="6">
      <formula>MOD(ROW(),2)=0</formula>
    </cfRule>
  </conditionalFormatting>
  <conditionalFormatting sqref="M66:O73">
    <cfRule type="expression" dxfId="5" priority="3">
      <formula>MOD(ROW(),2)=1</formula>
    </cfRule>
    <cfRule type="expression" dxfId="4" priority="4">
      <formula>MOD(ROW(),2)=0</formula>
    </cfRule>
  </conditionalFormatting>
  <conditionalFormatting sqref="P66:R73">
    <cfRule type="expression" dxfId="3" priority="1">
      <formula>MOD(ROW(),2)=1</formula>
    </cfRule>
    <cfRule type="expression" dxfId="2" priority="2">
      <formula>MOD(ROW(),2)=0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A17" workbookViewId="0">
      <selection activeCell="B20" sqref="B20:P20"/>
    </sheetView>
  </sheetViews>
  <sheetFormatPr defaultColWidth="9.140625" defaultRowHeight="12.75" x14ac:dyDescent="0.2"/>
  <cols>
    <col min="1" max="1" width="16.28515625" style="1" bestFit="1" customWidth="1"/>
    <col min="2" max="2" width="10.140625" style="1" bestFit="1" customWidth="1"/>
    <col min="3" max="3" width="12.140625" style="1" bestFit="1" customWidth="1"/>
    <col min="4" max="15" width="11" style="1" bestFit="1" customWidth="1"/>
    <col min="16" max="16" width="10" style="1" bestFit="1" customWidth="1"/>
    <col min="17" max="17" width="9.140625" style="1"/>
    <col min="18" max="18" width="10" style="1" bestFit="1" customWidth="1"/>
    <col min="19" max="19" width="9.140625" style="1"/>
    <col min="20" max="20" width="10" style="1" bestFit="1" customWidth="1"/>
    <col min="21" max="16384" width="9.140625" style="1"/>
  </cols>
  <sheetData>
    <row r="1" spans="1:11" ht="15.75" x14ac:dyDescent="0.25">
      <c r="A1" s="4" t="s">
        <v>29</v>
      </c>
      <c r="B1" s="34">
        <v>42689</v>
      </c>
      <c r="C1" s="21"/>
    </row>
    <row r="2" spans="1:11" ht="15.75" x14ac:dyDescent="0.25">
      <c r="A2" s="33" t="s">
        <v>30</v>
      </c>
      <c r="B2" s="34">
        <f>'Master Data File'!B2</f>
        <v>42297</v>
      </c>
      <c r="C2" s="21"/>
    </row>
    <row r="3" spans="1:11" ht="15.75" x14ac:dyDescent="0.25">
      <c r="A3" s="33" t="s">
        <v>31</v>
      </c>
      <c r="B3" s="34" t="str">
        <f>'Master Data File'!B3</f>
        <v>Cristina</v>
      </c>
      <c r="C3" s="21"/>
    </row>
    <row r="4" spans="1:11" ht="15.75" x14ac:dyDescent="0.25">
      <c r="A4" s="33" t="s">
        <v>33</v>
      </c>
      <c r="B4" s="34">
        <f>'Master Data File'!B4</f>
        <v>42449</v>
      </c>
      <c r="C4" s="21"/>
    </row>
    <row r="5" spans="1:11" ht="15.75" x14ac:dyDescent="0.2">
      <c r="A5" s="203" t="str">
        <f>'Master Data File'!A5</f>
        <v>Product: Irinotecan Injection (Camptosar/Pfizer) Project ID# 3568</v>
      </c>
      <c r="B5" s="204"/>
      <c r="C5" s="204"/>
      <c r="D5" s="204"/>
      <c r="E5" s="204"/>
      <c r="F5" s="204"/>
      <c r="G5" s="204"/>
      <c r="H5" s="204"/>
      <c r="I5" s="204"/>
      <c r="J5" s="204"/>
    </row>
    <row r="6" spans="1:11" ht="13.5" thickBot="1" x14ac:dyDescent="0.25"/>
    <row r="7" spans="1:11" x14ac:dyDescent="0.2">
      <c r="A7" s="208" t="s">
        <v>0</v>
      </c>
      <c r="B7" s="209"/>
      <c r="C7" s="209"/>
      <c r="D7" s="209"/>
      <c r="E7" s="209"/>
      <c r="F7" s="209"/>
      <c r="G7" s="209"/>
      <c r="H7" s="209"/>
      <c r="I7" s="209"/>
      <c r="J7" s="210"/>
    </row>
    <row r="8" spans="1:11" x14ac:dyDescent="0.2">
      <c r="A8" s="211" t="str">
        <f>'Master Data File'!A8:I8</f>
        <v>Delayed launch with 7 competitors in the market</v>
      </c>
      <c r="B8" s="212"/>
      <c r="C8" s="212"/>
      <c r="D8" s="212"/>
      <c r="E8" s="212"/>
      <c r="F8" s="212"/>
      <c r="G8" s="212"/>
      <c r="H8" s="212"/>
      <c r="I8" s="212"/>
      <c r="J8" s="213"/>
      <c r="K8" s="2"/>
    </row>
    <row r="9" spans="1:11" x14ac:dyDescent="0.2">
      <c r="A9" s="211" t="str">
        <f>'Master Data File'!A9:I9</f>
        <v>APP, Hospira, Heritage, Teva, Sandoz, Sagent, Westward</v>
      </c>
      <c r="B9" s="212"/>
      <c r="C9" s="212"/>
      <c r="D9" s="212"/>
      <c r="E9" s="212"/>
      <c r="F9" s="212"/>
      <c r="G9" s="212"/>
      <c r="H9" s="212"/>
      <c r="I9" s="212"/>
      <c r="J9" s="213"/>
      <c r="K9" s="2"/>
    </row>
    <row r="10" spans="1:11" x14ac:dyDescent="0.2">
      <c r="A10" s="211" t="str">
        <f>'Master Data File'!A10:I10</f>
        <v>10% market and target share</v>
      </c>
      <c r="B10" s="212"/>
      <c r="C10" s="212"/>
      <c r="D10" s="212"/>
      <c r="E10" s="212"/>
      <c r="F10" s="212"/>
      <c r="G10" s="212"/>
      <c r="H10" s="212"/>
      <c r="I10" s="212"/>
      <c r="J10" s="213"/>
    </row>
    <row r="11" spans="1:11" x14ac:dyDescent="0.2">
      <c r="A11" s="211" t="str">
        <f>'Master Data File'!A11:I11</f>
        <v>No pipeline</v>
      </c>
      <c r="B11" s="212"/>
      <c r="C11" s="212"/>
      <c r="D11" s="212"/>
      <c r="E11" s="212"/>
      <c r="F11" s="212"/>
      <c r="G11" s="212"/>
      <c r="H11" s="212"/>
      <c r="I11" s="212"/>
      <c r="J11" s="213"/>
    </row>
    <row r="12" spans="1:11" ht="13.5" thickBot="1" x14ac:dyDescent="0.25">
      <c r="A12" s="205">
        <f>'Master Data File'!A12:I12</f>
        <v>0</v>
      </c>
      <c r="B12" s="206"/>
      <c r="C12" s="206"/>
      <c r="D12" s="206"/>
      <c r="E12" s="206"/>
      <c r="F12" s="206"/>
      <c r="G12" s="206"/>
      <c r="H12" s="206"/>
      <c r="I12" s="206"/>
      <c r="J12" s="207"/>
    </row>
    <row r="13" spans="1:11" ht="13.5" thickBot="1" x14ac:dyDescent="0.25"/>
    <row r="14" spans="1:11" x14ac:dyDescent="0.2">
      <c r="A14" s="208" t="s">
        <v>1</v>
      </c>
      <c r="B14" s="209"/>
      <c r="C14" s="209"/>
      <c r="D14" s="209"/>
      <c r="E14" s="209"/>
      <c r="F14" s="209"/>
      <c r="G14" s="209"/>
      <c r="H14" s="209"/>
      <c r="I14" s="209"/>
      <c r="J14" s="210"/>
    </row>
    <row r="15" spans="1:11" x14ac:dyDescent="0.2">
      <c r="A15" s="211">
        <f>'Master Data File'!A15</f>
        <v>0</v>
      </c>
      <c r="B15" s="212"/>
      <c r="C15" s="212"/>
      <c r="D15" s="212"/>
      <c r="E15" s="212"/>
      <c r="F15" s="212"/>
      <c r="G15" s="212"/>
      <c r="H15" s="212"/>
      <c r="I15" s="212"/>
      <c r="J15" s="213"/>
    </row>
    <row r="16" spans="1:11" x14ac:dyDescent="0.2">
      <c r="A16" s="211">
        <f>'Master Data File'!A16</f>
        <v>0</v>
      </c>
      <c r="B16" s="212"/>
      <c r="C16" s="212"/>
      <c r="D16" s="212"/>
      <c r="E16" s="212"/>
      <c r="F16" s="212"/>
      <c r="G16" s="212"/>
      <c r="H16" s="212"/>
      <c r="I16" s="212"/>
      <c r="J16" s="213"/>
    </row>
    <row r="17" spans="1:20" x14ac:dyDescent="0.2">
      <c r="A17" s="211">
        <f>'Master Data File'!A17</f>
        <v>0</v>
      </c>
      <c r="B17" s="212"/>
      <c r="C17" s="212"/>
      <c r="D17" s="212"/>
      <c r="E17" s="212"/>
      <c r="F17" s="212"/>
      <c r="G17" s="212"/>
      <c r="H17" s="212"/>
      <c r="I17" s="212"/>
      <c r="J17" s="213"/>
    </row>
    <row r="18" spans="1:20" ht="13.5" thickBot="1" x14ac:dyDescent="0.25">
      <c r="A18" s="205">
        <f>'Master Data File'!A18</f>
        <v>0</v>
      </c>
      <c r="B18" s="206"/>
      <c r="C18" s="206"/>
      <c r="D18" s="206"/>
      <c r="E18" s="206"/>
      <c r="F18" s="206"/>
      <c r="G18" s="206"/>
      <c r="H18" s="206"/>
      <c r="I18" s="206"/>
      <c r="J18" s="207"/>
    </row>
    <row r="20" spans="1:20" x14ac:dyDescent="0.2">
      <c r="B20" s="25" t="s">
        <v>15</v>
      </c>
      <c r="C20" s="25" t="s">
        <v>2</v>
      </c>
      <c r="D20" s="22">
        <v>42675</v>
      </c>
      <c r="E20" s="22">
        <f>EOMONTH(D20,1)</f>
        <v>42735</v>
      </c>
      <c r="F20" s="22">
        <f t="shared" ref="F20:O20" si="0">EOMONTH(E20,1)</f>
        <v>42766</v>
      </c>
      <c r="G20" s="22">
        <f t="shared" si="0"/>
        <v>42794</v>
      </c>
      <c r="H20" s="22">
        <f t="shared" si="0"/>
        <v>42825</v>
      </c>
      <c r="I20" s="22">
        <f t="shared" si="0"/>
        <v>42855</v>
      </c>
      <c r="J20" s="22">
        <f t="shared" si="0"/>
        <v>42886</v>
      </c>
      <c r="K20" s="22">
        <f t="shared" si="0"/>
        <v>42916</v>
      </c>
      <c r="L20" s="22">
        <f t="shared" si="0"/>
        <v>42947</v>
      </c>
      <c r="M20" s="22">
        <f t="shared" si="0"/>
        <v>42978</v>
      </c>
      <c r="N20" s="22">
        <f t="shared" si="0"/>
        <v>43008</v>
      </c>
      <c r="O20" s="22">
        <f t="shared" si="0"/>
        <v>43039</v>
      </c>
      <c r="P20" s="25" t="s">
        <v>14</v>
      </c>
    </row>
    <row r="21" spans="1:20" x14ac:dyDescent="0.2">
      <c r="A21" s="1" t="s">
        <v>7</v>
      </c>
      <c r="D21" s="16">
        <f>'Master Data File'!O10/12</f>
        <v>2.5000000000000001E-3</v>
      </c>
      <c r="E21" s="16">
        <f>D21</f>
        <v>2.5000000000000001E-3</v>
      </c>
      <c r="F21" s="16">
        <f>E21</f>
        <v>2.5000000000000001E-3</v>
      </c>
      <c r="G21" s="16">
        <f t="shared" ref="G21:O22" si="1">F21</f>
        <v>2.5000000000000001E-3</v>
      </c>
      <c r="H21" s="16">
        <f t="shared" si="1"/>
        <v>2.5000000000000001E-3</v>
      </c>
      <c r="I21" s="16">
        <f t="shared" si="1"/>
        <v>2.5000000000000001E-3</v>
      </c>
      <c r="J21" s="16">
        <f t="shared" si="1"/>
        <v>2.5000000000000001E-3</v>
      </c>
      <c r="K21" s="16">
        <f t="shared" si="1"/>
        <v>2.5000000000000001E-3</v>
      </c>
      <c r="L21" s="16">
        <f t="shared" si="1"/>
        <v>2.5000000000000001E-3</v>
      </c>
      <c r="M21" s="16">
        <f t="shared" si="1"/>
        <v>2.5000000000000001E-3</v>
      </c>
      <c r="N21" s="16">
        <f t="shared" si="1"/>
        <v>2.5000000000000001E-3</v>
      </c>
      <c r="O21" s="16">
        <f t="shared" si="1"/>
        <v>2.5000000000000001E-3</v>
      </c>
    </row>
    <row r="22" spans="1:20" x14ac:dyDescent="0.2">
      <c r="A22" s="1" t="s">
        <v>8</v>
      </c>
      <c r="D22" s="17">
        <v>1</v>
      </c>
      <c r="E22" s="17">
        <f>D22</f>
        <v>1</v>
      </c>
      <c r="F22" s="17">
        <f t="shared" ref="F22" si="2">E22</f>
        <v>1</v>
      </c>
      <c r="G22" s="17">
        <f t="shared" si="1"/>
        <v>1</v>
      </c>
      <c r="H22" s="17">
        <f t="shared" si="1"/>
        <v>1</v>
      </c>
      <c r="I22" s="17">
        <f t="shared" si="1"/>
        <v>1</v>
      </c>
      <c r="J22" s="17">
        <f t="shared" si="1"/>
        <v>1</v>
      </c>
      <c r="K22" s="17">
        <f t="shared" si="1"/>
        <v>1</v>
      </c>
      <c r="L22" s="17">
        <f t="shared" si="1"/>
        <v>1</v>
      </c>
      <c r="M22" s="17">
        <f t="shared" si="1"/>
        <v>1</v>
      </c>
      <c r="N22" s="17">
        <f t="shared" si="1"/>
        <v>1</v>
      </c>
      <c r="O22" s="17">
        <f t="shared" si="1"/>
        <v>1</v>
      </c>
    </row>
    <row r="23" spans="1:20" x14ac:dyDescent="0.2">
      <c r="A23" s="1" t="s">
        <v>9</v>
      </c>
      <c r="D23" s="18">
        <v>0.1</v>
      </c>
      <c r="E23" s="18">
        <f>D23</f>
        <v>0.1</v>
      </c>
      <c r="F23" s="18">
        <f>E23</f>
        <v>0.1</v>
      </c>
      <c r="G23" s="18">
        <f>F23</f>
        <v>0.1</v>
      </c>
      <c r="H23" s="18">
        <f t="shared" ref="H23:O23" si="3">G23</f>
        <v>0.1</v>
      </c>
      <c r="I23" s="18">
        <f t="shared" si="3"/>
        <v>0.1</v>
      </c>
      <c r="J23" s="18">
        <f t="shared" si="3"/>
        <v>0.1</v>
      </c>
      <c r="K23" s="18">
        <f t="shared" si="3"/>
        <v>0.1</v>
      </c>
      <c r="L23" s="18">
        <f t="shared" si="3"/>
        <v>0.1</v>
      </c>
      <c r="M23" s="18">
        <f t="shared" si="3"/>
        <v>0.1</v>
      </c>
      <c r="N23" s="18">
        <f t="shared" si="3"/>
        <v>0.1</v>
      </c>
      <c r="O23" s="18">
        <f t="shared" si="3"/>
        <v>0.1</v>
      </c>
    </row>
    <row r="25" spans="1:20" x14ac:dyDescent="0.2">
      <c r="A25" s="1" t="s">
        <v>10</v>
      </c>
      <c r="B25" s="14" t="s">
        <v>79</v>
      </c>
      <c r="C25" s="14" t="str">
        <f>'Master Data File'!B22</f>
        <v>2mL (x1 Vial)</v>
      </c>
      <c r="D25" s="19">
        <f>'Cube Data'!G16/12</f>
        <v>31783.093333333334</v>
      </c>
      <c r="E25" s="19">
        <f>D25*(1+E21)</f>
        <v>31862.551066666667</v>
      </c>
      <c r="F25" s="19">
        <f t="shared" ref="F25:O25" si="4">E25*(1+F21)</f>
        <v>31942.207444333333</v>
      </c>
      <c r="G25" s="19">
        <f t="shared" si="4"/>
        <v>32022.062962944165</v>
      </c>
      <c r="H25" s="19">
        <f t="shared" si="4"/>
        <v>32102.118120351523</v>
      </c>
      <c r="I25" s="19">
        <f t="shared" si="4"/>
        <v>32182.373415652401</v>
      </c>
      <c r="J25" s="19">
        <f t="shared" si="4"/>
        <v>32262.829349191528</v>
      </c>
      <c r="K25" s="19">
        <f t="shared" si="4"/>
        <v>32343.486422564507</v>
      </c>
      <c r="L25" s="19">
        <f t="shared" si="4"/>
        <v>32424.345138620916</v>
      </c>
      <c r="M25" s="19">
        <f t="shared" si="4"/>
        <v>32505.406001467465</v>
      </c>
      <c r="N25" s="19">
        <f t="shared" si="4"/>
        <v>32586.669516471131</v>
      </c>
      <c r="O25" s="19">
        <f t="shared" si="4"/>
        <v>32668.136190262307</v>
      </c>
      <c r="P25" s="20">
        <f>SUM(D25:O25)</f>
        <v>386685.27896185941</v>
      </c>
      <c r="R25" s="54">
        <f>P25</f>
        <v>386685.27896185941</v>
      </c>
    </row>
    <row r="26" spans="1:20" x14ac:dyDescent="0.2">
      <c r="A26" s="1" t="s">
        <v>11</v>
      </c>
      <c r="D26" s="20">
        <f>D25*D22</f>
        <v>31783.093333333334</v>
      </c>
      <c r="E26" s="20">
        <f t="shared" ref="E26:O26" si="5">E25*E22</f>
        <v>31862.551066666667</v>
      </c>
      <c r="F26" s="20">
        <f t="shared" si="5"/>
        <v>31942.207444333333</v>
      </c>
      <c r="G26" s="20">
        <f t="shared" si="5"/>
        <v>32022.062962944165</v>
      </c>
      <c r="H26" s="20">
        <f t="shared" si="5"/>
        <v>32102.118120351523</v>
      </c>
      <c r="I26" s="20">
        <f t="shared" si="5"/>
        <v>32182.373415652401</v>
      </c>
      <c r="J26" s="20">
        <f t="shared" si="5"/>
        <v>32262.829349191528</v>
      </c>
      <c r="K26" s="20">
        <f t="shared" si="5"/>
        <v>32343.486422564507</v>
      </c>
      <c r="L26" s="20">
        <f t="shared" si="5"/>
        <v>32424.345138620916</v>
      </c>
      <c r="M26" s="20">
        <f t="shared" si="5"/>
        <v>32505.406001467465</v>
      </c>
      <c r="N26" s="20">
        <f t="shared" si="5"/>
        <v>32586.669516471131</v>
      </c>
      <c r="O26" s="20">
        <f t="shared" si="5"/>
        <v>32668.136190262307</v>
      </c>
      <c r="P26" s="20">
        <f t="shared" ref="P26:P27" si="6">SUM(D26:O26)</f>
        <v>386685.27896185941</v>
      </c>
    </row>
    <row r="27" spans="1:20" x14ac:dyDescent="0.2">
      <c r="A27" s="1" t="s">
        <v>12</v>
      </c>
      <c r="D27" s="23">
        <f>(D26*D23)+D28</f>
        <v>3178.3093333333336</v>
      </c>
      <c r="E27" s="24">
        <f>E26*E23</f>
        <v>3186.255106666667</v>
      </c>
      <c r="F27" s="24">
        <f t="shared" ref="F27:O27" si="7">F26*F23</f>
        <v>3194.2207444333335</v>
      </c>
      <c r="G27" s="24">
        <f t="shared" si="7"/>
        <v>3202.2062962944165</v>
      </c>
      <c r="H27" s="24">
        <f t="shared" si="7"/>
        <v>3210.2118120351524</v>
      </c>
      <c r="I27" s="24">
        <f t="shared" si="7"/>
        <v>3218.2373415652401</v>
      </c>
      <c r="J27" s="24">
        <f t="shared" si="7"/>
        <v>3226.2829349191529</v>
      </c>
      <c r="K27" s="24">
        <f t="shared" si="7"/>
        <v>3234.3486422564511</v>
      </c>
      <c r="L27" s="24">
        <f t="shared" si="7"/>
        <v>3242.434513862092</v>
      </c>
      <c r="M27" s="24">
        <f t="shared" si="7"/>
        <v>3250.5406001467468</v>
      </c>
      <c r="N27" s="24">
        <f t="shared" si="7"/>
        <v>3258.6669516471134</v>
      </c>
      <c r="O27" s="24">
        <f t="shared" si="7"/>
        <v>3266.8136190262308</v>
      </c>
      <c r="P27" s="24">
        <f t="shared" si="6"/>
        <v>38668.527896185929</v>
      </c>
    </row>
    <row r="28" spans="1:20" x14ac:dyDescent="0.2">
      <c r="A28" s="1" t="s">
        <v>13</v>
      </c>
      <c r="D28" s="19">
        <f>(D26*D23)*0</f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20" x14ac:dyDescent="0.2">
      <c r="T29" s="54">
        <f>SUM(R25,R30,R35)</f>
        <v>1406569.5940962834</v>
      </c>
    </row>
    <row r="30" spans="1:20" x14ac:dyDescent="0.2">
      <c r="A30" s="1" t="s">
        <v>10</v>
      </c>
      <c r="B30" s="14" t="s">
        <v>80</v>
      </c>
      <c r="C30" s="14" t="str">
        <f>'Master Data File'!B28</f>
        <v>5mL (x1 Vial)</v>
      </c>
      <c r="D30" s="19">
        <f>'Cube Data'!G17/12</f>
        <v>83828.064166666663</v>
      </c>
      <c r="E30" s="19">
        <f>D30*(1+E21)</f>
        <v>84037.634327083331</v>
      </c>
      <c r="F30" s="19">
        <f t="shared" ref="F30:O30" si="8">E30*(1+F21)</f>
        <v>84247.728412901037</v>
      </c>
      <c r="G30" s="19">
        <f t="shared" si="8"/>
        <v>84458.347733933289</v>
      </c>
      <c r="H30" s="19">
        <f t="shared" si="8"/>
        <v>84669.493603268114</v>
      </c>
      <c r="I30" s="19">
        <f t="shared" si="8"/>
        <v>84881.167337276274</v>
      </c>
      <c r="J30" s="19">
        <f t="shared" si="8"/>
        <v>85093.370255619462</v>
      </c>
      <c r="K30" s="19">
        <f t="shared" si="8"/>
        <v>85306.103681258508</v>
      </c>
      <c r="L30" s="19">
        <f t="shared" si="8"/>
        <v>85519.368940461645</v>
      </c>
      <c r="M30" s="19">
        <f t="shared" si="8"/>
        <v>85733.16736281279</v>
      </c>
      <c r="N30" s="19">
        <f t="shared" si="8"/>
        <v>85947.500281219822</v>
      </c>
      <c r="O30" s="19">
        <f t="shared" si="8"/>
        <v>86162.369031922863</v>
      </c>
      <c r="P30" s="20">
        <f>SUM(D30:O30)</f>
        <v>1019884.3151344239</v>
      </c>
      <c r="R30" s="54">
        <f>P30</f>
        <v>1019884.3151344239</v>
      </c>
    </row>
    <row r="31" spans="1:20" x14ac:dyDescent="0.2">
      <c r="A31" s="1" t="s">
        <v>11</v>
      </c>
      <c r="D31" s="20">
        <f>D30*D22</f>
        <v>83828.064166666663</v>
      </c>
      <c r="E31" s="20">
        <f t="shared" ref="E31:O31" si="9">E30*E22</f>
        <v>84037.634327083331</v>
      </c>
      <c r="F31" s="20">
        <f t="shared" si="9"/>
        <v>84247.728412901037</v>
      </c>
      <c r="G31" s="20">
        <f t="shared" si="9"/>
        <v>84458.347733933289</v>
      </c>
      <c r="H31" s="20">
        <f t="shared" si="9"/>
        <v>84669.493603268114</v>
      </c>
      <c r="I31" s="20">
        <f t="shared" si="9"/>
        <v>84881.167337276274</v>
      </c>
      <c r="J31" s="20">
        <f t="shared" si="9"/>
        <v>85093.370255619462</v>
      </c>
      <c r="K31" s="20">
        <f t="shared" si="9"/>
        <v>85306.103681258508</v>
      </c>
      <c r="L31" s="20">
        <f t="shared" si="9"/>
        <v>85519.368940461645</v>
      </c>
      <c r="M31" s="20">
        <f t="shared" si="9"/>
        <v>85733.16736281279</v>
      </c>
      <c r="N31" s="20">
        <f t="shared" si="9"/>
        <v>85947.500281219822</v>
      </c>
      <c r="O31" s="20">
        <f t="shared" si="9"/>
        <v>86162.369031922863</v>
      </c>
      <c r="P31" s="20">
        <f t="shared" ref="P31:P32" si="10">SUM(D31:O31)</f>
        <v>1019884.3151344239</v>
      </c>
    </row>
    <row r="32" spans="1:20" x14ac:dyDescent="0.2">
      <c r="A32" s="1" t="s">
        <v>12</v>
      </c>
      <c r="D32" s="23">
        <f>(D31*D23)+D33</f>
        <v>8382.8064166666663</v>
      </c>
      <c r="E32" s="24">
        <f>E31*E23</f>
        <v>8403.7634327083342</v>
      </c>
      <c r="F32" s="24">
        <f t="shared" ref="F32:O32" si="11">F31*F23</f>
        <v>8424.7728412901033</v>
      </c>
      <c r="G32" s="24">
        <f t="shared" si="11"/>
        <v>8445.8347733933297</v>
      </c>
      <c r="H32" s="24">
        <f t="shared" si="11"/>
        <v>8466.9493603268111</v>
      </c>
      <c r="I32" s="24">
        <f t="shared" si="11"/>
        <v>8488.1167337276274</v>
      </c>
      <c r="J32" s="24">
        <f t="shared" si="11"/>
        <v>8509.3370255619466</v>
      </c>
      <c r="K32" s="24">
        <f t="shared" si="11"/>
        <v>8530.6103681258519</v>
      </c>
      <c r="L32" s="24">
        <f t="shared" si="11"/>
        <v>8551.9368940461645</v>
      </c>
      <c r="M32" s="24">
        <f t="shared" si="11"/>
        <v>8573.3167362812801</v>
      </c>
      <c r="N32" s="24">
        <f t="shared" si="11"/>
        <v>8594.7500281219818</v>
      </c>
      <c r="O32" s="24">
        <f t="shared" si="11"/>
        <v>8616.2369031922863</v>
      </c>
      <c r="P32" s="24">
        <f t="shared" si="10"/>
        <v>101988.4315134424</v>
      </c>
    </row>
    <row r="33" spans="1:18" x14ac:dyDescent="0.2">
      <c r="A33" s="1" t="s">
        <v>13</v>
      </c>
      <c r="B33" s="168"/>
      <c r="D33" s="19">
        <f>(D31*D23)*0</f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5" spans="1:18" x14ac:dyDescent="0.2">
      <c r="A35" s="1" t="s">
        <v>10</v>
      </c>
      <c r="B35" s="3" t="str">
        <f>'Master Data File'!A34</f>
        <v>20mg/mL</v>
      </c>
      <c r="C35" s="3" t="str">
        <f>'Master Data File'!B34</f>
        <v>15mL (x1 Vial)</v>
      </c>
      <c r="D35" s="19"/>
      <c r="E35" s="19">
        <f>D35*(1+E21)</f>
        <v>0</v>
      </c>
      <c r="F35" s="19">
        <f t="shared" ref="F35:O35" si="12">E35*(1+F21)</f>
        <v>0</v>
      </c>
      <c r="G35" s="19">
        <f t="shared" si="12"/>
        <v>0</v>
      </c>
      <c r="H35" s="19">
        <f t="shared" si="12"/>
        <v>0</v>
      </c>
      <c r="I35" s="19">
        <f t="shared" si="12"/>
        <v>0</v>
      </c>
      <c r="J35" s="19">
        <f t="shared" si="12"/>
        <v>0</v>
      </c>
      <c r="K35" s="19">
        <f t="shared" si="12"/>
        <v>0</v>
      </c>
      <c r="L35" s="19">
        <f t="shared" si="12"/>
        <v>0</v>
      </c>
      <c r="M35" s="19">
        <f t="shared" si="12"/>
        <v>0</v>
      </c>
      <c r="N35" s="19">
        <f t="shared" si="12"/>
        <v>0</v>
      </c>
      <c r="O35" s="19">
        <f t="shared" si="12"/>
        <v>0</v>
      </c>
      <c r="P35" s="20">
        <f>SUM(D35:O35)</f>
        <v>0</v>
      </c>
      <c r="R35" s="54">
        <f>P35</f>
        <v>0</v>
      </c>
    </row>
    <row r="36" spans="1:18" x14ac:dyDescent="0.2">
      <c r="A36" s="1" t="s">
        <v>11</v>
      </c>
      <c r="D36" s="19">
        <f>D35*D22</f>
        <v>0</v>
      </c>
      <c r="E36" s="19">
        <f t="shared" ref="E36:O36" si="13">E35*E22</f>
        <v>0</v>
      </c>
      <c r="F36" s="19">
        <f t="shared" si="13"/>
        <v>0</v>
      </c>
      <c r="G36" s="19">
        <f t="shared" si="13"/>
        <v>0</v>
      </c>
      <c r="H36" s="19">
        <f t="shared" si="13"/>
        <v>0</v>
      </c>
      <c r="I36" s="19">
        <f t="shared" si="13"/>
        <v>0</v>
      </c>
      <c r="J36" s="19">
        <f t="shared" si="13"/>
        <v>0</v>
      </c>
      <c r="K36" s="19">
        <f t="shared" si="13"/>
        <v>0</v>
      </c>
      <c r="L36" s="19">
        <f t="shared" si="13"/>
        <v>0</v>
      </c>
      <c r="M36" s="19">
        <f t="shared" si="13"/>
        <v>0</v>
      </c>
      <c r="N36" s="19">
        <f t="shared" si="13"/>
        <v>0</v>
      </c>
      <c r="O36" s="19">
        <f t="shared" si="13"/>
        <v>0</v>
      </c>
      <c r="P36" s="20">
        <f t="shared" ref="P36:P37" si="14">SUM(D36:O36)</f>
        <v>0</v>
      </c>
    </row>
    <row r="37" spans="1:18" x14ac:dyDescent="0.2">
      <c r="A37" s="1" t="s">
        <v>12</v>
      </c>
      <c r="D37" s="23">
        <f>(D36*D23)+D38</f>
        <v>0</v>
      </c>
      <c r="E37" s="24">
        <f>E36*E23</f>
        <v>0</v>
      </c>
      <c r="F37" s="24">
        <f t="shared" ref="F37:O37" si="15">F36*F23</f>
        <v>0</v>
      </c>
      <c r="G37" s="24">
        <f t="shared" si="15"/>
        <v>0</v>
      </c>
      <c r="H37" s="24">
        <f t="shared" si="15"/>
        <v>0</v>
      </c>
      <c r="I37" s="24">
        <f t="shared" si="15"/>
        <v>0</v>
      </c>
      <c r="J37" s="24">
        <f t="shared" si="15"/>
        <v>0</v>
      </c>
      <c r="K37" s="24">
        <f t="shared" si="15"/>
        <v>0</v>
      </c>
      <c r="L37" s="24">
        <f t="shared" si="15"/>
        <v>0</v>
      </c>
      <c r="M37" s="24">
        <f t="shared" si="15"/>
        <v>0</v>
      </c>
      <c r="N37" s="24">
        <f t="shared" si="15"/>
        <v>0</v>
      </c>
      <c r="O37" s="24">
        <f t="shared" si="15"/>
        <v>0</v>
      </c>
      <c r="P37" s="24">
        <f t="shared" si="14"/>
        <v>0</v>
      </c>
    </row>
    <row r="38" spans="1:18" x14ac:dyDescent="0.2">
      <c r="A38" s="1" t="s">
        <v>13</v>
      </c>
      <c r="D38" s="19">
        <f>(D36*D23)*0</f>
        <v>0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40" spans="1:18" x14ac:dyDescent="0.2">
      <c r="A40" s="1" t="s">
        <v>10</v>
      </c>
      <c r="B40" s="3">
        <f>'Master Data File'!A40</f>
        <v>4</v>
      </c>
      <c r="C40" s="3">
        <f>'Master Data File'!B40</f>
        <v>44</v>
      </c>
      <c r="D40" s="19"/>
      <c r="E40" s="19">
        <f>D40*(1+E21)</f>
        <v>0</v>
      </c>
      <c r="F40" s="19">
        <f t="shared" ref="F40:O40" si="16">E40*(1+F21)</f>
        <v>0</v>
      </c>
      <c r="G40" s="19">
        <f t="shared" si="16"/>
        <v>0</v>
      </c>
      <c r="H40" s="19">
        <f t="shared" si="16"/>
        <v>0</v>
      </c>
      <c r="I40" s="19">
        <f t="shared" si="16"/>
        <v>0</v>
      </c>
      <c r="J40" s="19">
        <f t="shared" si="16"/>
        <v>0</v>
      </c>
      <c r="K40" s="19">
        <f t="shared" si="16"/>
        <v>0</v>
      </c>
      <c r="L40" s="19">
        <f t="shared" si="16"/>
        <v>0</v>
      </c>
      <c r="M40" s="19">
        <f t="shared" si="16"/>
        <v>0</v>
      </c>
      <c r="N40" s="19">
        <f t="shared" si="16"/>
        <v>0</v>
      </c>
      <c r="O40" s="19">
        <f t="shared" si="16"/>
        <v>0</v>
      </c>
      <c r="P40" s="20">
        <f>SUM(D40:O40)</f>
        <v>0</v>
      </c>
    </row>
    <row r="41" spans="1:18" x14ac:dyDescent="0.2">
      <c r="A41" s="1" t="s">
        <v>11</v>
      </c>
      <c r="D41" s="19">
        <f>D40*D22</f>
        <v>0</v>
      </c>
      <c r="E41" s="19">
        <f t="shared" ref="E41:O41" si="17">E40*E22</f>
        <v>0</v>
      </c>
      <c r="F41" s="19">
        <f t="shared" si="17"/>
        <v>0</v>
      </c>
      <c r="G41" s="19">
        <f t="shared" si="17"/>
        <v>0</v>
      </c>
      <c r="H41" s="19">
        <f t="shared" si="17"/>
        <v>0</v>
      </c>
      <c r="I41" s="19">
        <f t="shared" si="17"/>
        <v>0</v>
      </c>
      <c r="J41" s="19">
        <f t="shared" si="17"/>
        <v>0</v>
      </c>
      <c r="K41" s="19">
        <f t="shared" si="17"/>
        <v>0</v>
      </c>
      <c r="L41" s="19">
        <f t="shared" si="17"/>
        <v>0</v>
      </c>
      <c r="M41" s="19">
        <f t="shared" si="17"/>
        <v>0</v>
      </c>
      <c r="N41" s="19">
        <f t="shared" si="17"/>
        <v>0</v>
      </c>
      <c r="O41" s="19">
        <f t="shared" si="17"/>
        <v>0</v>
      </c>
      <c r="P41" s="20">
        <f t="shared" ref="P41:P42" si="18">SUM(D41:O41)</f>
        <v>0</v>
      </c>
    </row>
    <row r="42" spans="1:18" x14ac:dyDescent="0.2">
      <c r="A42" s="1" t="s">
        <v>12</v>
      </c>
      <c r="D42" s="23">
        <f>(D41*D23)+D43</f>
        <v>0</v>
      </c>
      <c r="E42" s="24">
        <f>E41*E23</f>
        <v>0</v>
      </c>
      <c r="F42" s="24">
        <f t="shared" ref="F42:O42" si="19">F41*F23</f>
        <v>0</v>
      </c>
      <c r="G42" s="24">
        <f t="shared" si="19"/>
        <v>0</v>
      </c>
      <c r="H42" s="24">
        <f t="shared" si="19"/>
        <v>0</v>
      </c>
      <c r="I42" s="24">
        <f t="shared" si="19"/>
        <v>0</v>
      </c>
      <c r="J42" s="24">
        <f t="shared" si="19"/>
        <v>0</v>
      </c>
      <c r="K42" s="24">
        <f t="shared" si="19"/>
        <v>0</v>
      </c>
      <c r="L42" s="24">
        <f t="shared" si="19"/>
        <v>0</v>
      </c>
      <c r="M42" s="24">
        <f t="shared" si="19"/>
        <v>0</v>
      </c>
      <c r="N42" s="24">
        <f t="shared" si="19"/>
        <v>0</v>
      </c>
      <c r="O42" s="24">
        <f t="shared" si="19"/>
        <v>0</v>
      </c>
      <c r="P42" s="24">
        <f t="shared" si="18"/>
        <v>0</v>
      </c>
    </row>
    <row r="43" spans="1:18" x14ac:dyDescent="0.2">
      <c r="A43" s="1" t="s">
        <v>13</v>
      </c>
      <c r="D43" s="19">
        <f>(D41*D23)*0</f>
        <v>0</v>
      </c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</row>
    <row r="48" spans="1:18" x14ac:dyDescent="0.2">
      <c r="O48" s="1" t="s">
        <v>12</v>
      </c>
    </row>
    <row r="49" spans="15:15" x14ac:dyDescent="0.2">
      <c r="O49" s="54">
        <f>P27+P32</f>
        <v>140656.95940962833</v>
      </c>
    </row>
  </sheetData>
  <mergeCells count="12">
    <mergeCell ref="A5:J5"/>
    <mergeCell ref="A18:J18"/>
    <mergeCell ref="A12:J12"/>
    <mergeCell ref="A14:J14"/>
    <mergeCell ref="A15:J15"/>
    <mergeCell ref="A16:J16"/>
    <mergeCell ref="A17:J17"/>
    <mergeCell ref="A7:J7"/>
    <mergeCell ref="A8:J8"/>
    <mergeCell ref="A10:J10"/>
    <mergeCell ref="A11:J11"/>
    <mergeCell ref="A9:J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opLeftCell="A13" workbookViewId="0">
      <selection activeCell="E23" sqref="E23"/>
    </sheetView>
  </sheetViews>
  <sheetFormatPr defaultColWidth="9.140625" defaultRowHeight="12.75" x14ac:dyDescent="0.2"/>
  <cols>
    <col min="1" max="1" width="16.28515625" style="1" bestFit="1" customWidth="1"/>
    <col min="2" max="2" width="11.5703125" style="1" customWidth="1"/>
    <col min="3" max="3" width="15.85546875" style="1" customWidth="1"/>
    <col min="4" max="4" width="12.28515625" style="1" bestFit="1" customWidth="1"/>
    <col min="5" max="6" width="11" style="1" bestFit="1" customWidth="1"/>
    <col min="7" max="16" width="12" style="1" bestFit="1" customWidth="1"/>
    <col min="17" max="17" width="11.7109375" style="1" bestFit="1" customWidth="1"/>
    <col min="18" max="16384" width="9.140625" style="1"/>
  </cols>
  <sheetData>
    <row r="1" spans="1:10" ht="15.75" x14ac:dyDescent="0.25">
      <c r="A1" s="4" t="s">
        <v>29</v>
      </c>
      <c r="B1" s="34">
        <f>'Master Data File'!B1</f>
        <v>42618</v>
      </c>
    </row>
    <row r="2" spans="1:10" ht="15.75" x14ac:dyDescent="0.25">
      <c r="A2" s="33" t="s">
        <v>30</v>
      </c>
      <c r="B2" s="34">
        <f>'Master Data File'!B2</f>
        <v>42297</v>
      </c>
    </row>
    <row r="3" spans="1:10" ht="15.75" x14ac:dyDescent="0.25">
      <c r="A3" s="33" t="s">
        <v>31</v>
      </c>
      <c r="B3" s="34" t="str">
        <f>'Master Data File'!B3</f>
        <v>Cristina</v>
      </c>
    </row>
    <row r="4" spans="1:10" ht="15.75" x14ac:dyDescent="0.25">
      <c r="A4" s="33" t="s">
        <v>33</v>
      </c>
      <c r="B4" s="34">
        <f>'Master Data File'!B4</f>
        <v>42449</v>
      </c>
    </row>
    <row r="5" spans="1:10" ht="15.75" x14ac:dyDescent="0.2">
      <c r="A5" s="203" t="str">
        <f>'Master Data File'!A5</f>
        <v>Product: Irinotecan Injection (Camptosar/Pfizer) Project ID# 3568</v>
      </c>
      <c r="B5" s="204"/>
      <c r="C5" s="204"/>
      <c r="D5" s="204"/>
      <c r="E5" s="204"/>
      <c r="F5" s="204"/>
      <c r="G5" s="204"/>
      <c r="H5" s="204"/>
      <c r="I5" s="204"/>
    </row>
    <row r="6" spans="1:10" ht="13.5" thickBot="1" x14ac:dyDescent="0.25"/>
    <row r="7" spans="1:10" x14ac:dyDescent="0.2">
      <c r="A7" s="208" t="s">
        <v>0</v>
      </c>
      <c r="B7" s="209"/>
      <c r="C7" s="209"/>
      <c r="D7" s="209"/>
      <c r="E7" s="209"/>
      <c r="F7" s="209"/>
      <c r="G7" s="209"/>
      <c r="H7" s="209"/>
      <c r="I7" s="210"/>
    </row>
    <row r="8" spans="1:10" x14ac:dyDescent="0.2">
      <c r="A8" s="211" t="str">
        <f>'Master Data File'!A8:I8</f>
        <v>Delayed launch with 7 competitors in the market</v>
      </c>
      <c r="B8" s="212"/>
      <c r="C8" s="212"/>
      <c r="D8" s="212"/>
      <c r="E8" s="212"/>
      <c r="F8" s="212"/>
      <c r="G8" s="212"/>
      <c r="H8" s="212"/>
      <c r="I8" s="213"/>
      <c r="J8" s="2"/>
    </row>
    <row r="9" spans="1:10" x14ac:dyDescent="0.2">
      <c r="A9" s="211" t="str">
        <f>'Master Data File'!A9:I9</f>
        <v>APP, Hospira, Heritage, Teva, Sandoz, Sagent, Westward</v>
      </c>
      <c r="B9" s="212"/>
      <c r="C9" s="212"/>
      <c r="D9" s="212"/>
      <c r="E9" s="212"/>
      <c r="F9" s="212"/>
      <c r="G9" s="212"/>
      <c r="H9" s="212"/>
      <c r="I9" s="213"/>
      <c r="J9" s="2"/>
    </row>
    <row r="10" spans="1:10" x14ac:dyDescent="0.2">
      <c r="A10" s="211" t="str">
        <f>'Master Data File'!A10:I10</f>
        <v>10% market and target share</v>
      </c>
      <c r="B10" s="212"/>
      <c r="C10" s="212"/>
      <c r="D10" s="212"/>
      <c r="E10" s="212"/>
      <c r="F10" s="212"/>
      <c r="G10" s="212"/>
      <c r="H10" s="212"/>
      <c r="I10" s="213"/>
    </row>
    <row r="11" spans="1:10" x14ac:dyDescent="0.2">
      <c r="A11" s="211" t="str">
        <f>'Master Data File'!A11:I11</f>
        <v>No pipeline</v>
      </c>
      <c r="B11" s="212"/>
      <c r="C11" s="212"/>
      <c r="D11" s="212"/>
      <c r="E11" s="212"/>
      <c r="F11" s="212"/>
      <c r="G11" s="212"/>
      <c r="H11" s="212"/>
      <c r="I11" s="213"/>
    </row>
    <row r="12" spans="1:10" ht="13.5" thickBot="1" x14ac:dyDescent="0.25">
      <c r="A12" s="205">
        <f>'Master Data File'!A12:I12</f>
        <v>0</v>
      </c>
      <c r="B12" s="206"/>
      <c r="C12" s="206"/>
      <c r="D12" s="206"/>
      <c r="E12" s="206"/>
      <c r="F12" s="206"/>
      <c r="G12" s="206"/>
      <c r="H12" s="206"/>
      <c r="I12" s="207"/>
    </row>
    <row r="13" spans="1:10" ht="13.5" thickBot="1" x14ac:dyDescent="0.25"/>
    <row r="14" spans="1:10" x14ac:dyDescent="0.2">
      <c r="A14" s="208" t="s">
        <v>1</v>
      </c>
      <c r="B14" s="209"/>
      <c r="C14" s="209"/>
      <c r="D14" s="209"/>
      <c r="E14" s="209"/>
      <c r="F14" s="209"/>
      <c r="G14" s="209"/>
      <c r="H14" s="209"/>
      <c r="I14" s="210"/>
    </row>
    <row r="15" spans="1:10" x14ac:dyDescent="0.2">
      <c r="A15" s="211">
        <f>'Master Data File'!A15</f>
        <v>0</v>
      </c>
      <c r="B15" s="212"/>
      <c r="C15" s="212"/>
      <c r="D15" s="212"/>
      <c r="E15" s="212"/>
      <c r="F15" s="212"/>
      <c r="G15" s="212"/>
      <c r="H15" s="212"/>
      <c r="I15" s="213"/>
    </row>
    <row r="16" spans="1:10" x14ac:dyDescent="0.2">
      <c r="A16" s="211">
        <f>'Master Data File'!A16</f>
        <v>0</v>
      </c>
      <c r="B16" s="212"/>
      <c r="C16" s="212"/>
      <c r="D16" s="212"/>
      <c r="E16" s="212"/>
      <c r="F16" s="212"/>
      <c r="G16" s="212"/>
      <c r="H16" s="212"/>
      <c r="I16" s="213"/>
    </row>
    <row r="17" spans="1:17" x14ac:dyDescent="0.2">
      <c r="A17" s="211">
        <f>'Master Data File'!A17</f>
        <v>0</v>
      </c>
      <c r="B17" s="212"/>
      <c r="C17" s="212"/>
      <c r="D17" s="212"/>
      <c r="E17" s="212"/>
      <c r="F17" s="212"/>
      <c r="G17" s="212"/>
      <c r="H17" s="212"/>
      <c r="I17" s="213"/>
    </row>
    <row r="18" spans="1:17" ht="13.5" thickBot="1" x14ac:dyDescent="0.25">
      <c r="A18" s="205">
        <f>'Master Data File'!A18</f>
        <v>0</v>
      </c>
      <c r="B18" s="206"/>
      <c r="C18" s="206"/>
      <c r="D18" s="206"/>
      <c r="E18" s="206"/>
      <c r="F18" s="206"/>
      <c r="G18" s="206"/>
      <c r="H18" s="206"/>
      <c r="I18" s="207"/>
    </row>
    <row r="20" spans="1:17" x14ac:dyDescent="0.2">
      <c r="A20" s="25" t="s">
        <v>15</v>
      </c>
      <c r="B20" s="25" t="s">
        <v>2</v>
      </c>
      <c r="D20" s="22">
        <v>42675</v>
      </c>
      <c r="E20" s="22">
        <v>42705</v>
      </c>
      <c r="F20" s="22">
        <v>42736</v>
      </c>
      <c r="G20" s="22">
        <v>42767</v>
      </c>
      <c r="H20" s="22">
        <v>42795</v>
      </c>
      <c r="I20" s="22">
        <v>42826</v>
      </c>
      <c r="J20" s="22">
        <v>42856</v>
      </c>
      <c r="K20" s="22">
        <v>42887</v>
      </c>
      <c r="L20" s="22">
        <v>42917</v>
      </c>
      <c r="M20" s="22">
        <v>42948</v>
      </c>
      <c r="N20" s="22">
        <v>42979</v>
      </c>
      <c r="O20" s="22">
        <v>43009</v>
      </c>
      <c r="P20" s="25" t="s">
        <v>14</v>
      </c>
      <c r="Q20" s="25" t="s">
        <v>43</v>
      </c>
    </row>
    <row r="22" spans="1:17" x14ac:dyDescent="0.2">
      <c r="A22" s="1" t="str">
        <f>'Master Data File'!A22</f>
        <v>40mg/2mL</v>
      </c>
      <c r="B22" s="1" t="str">
        <f>'Master Data File'!B22</f>
        <v>2mL (x1 Vial)</v>
      </c>
      <c r="C22" s="1" t="s">
        <v>16</v>
      </c>
      <c r="D22" s="19">
        <f>'YR 1 - Target'!D27</f>
        <v>3178.3093333333336</v>
      </c>
      <c r="E22" s="19">
        <f>'YR 1 - Target'!E27</f>
        <v>3186.255106666667</v>
      </c>
      <c r="F22" s="19">
        <f>'YR 1 - Target'!F27</f>
        <v>3194.2207444333335</v>
      </c>
      <c r="G22" s="19">
        <f>'YR 1 - Target'!G27</f>
        <v>3202.2062962944165</v>
      </c>
      <c r="H22" s="19">
        <f>'YR 1 - Target'!H27</f>
        <v>3210.2118120351524</v>
      </c>
      <c r="I22" s="19">
        <f>'YR 1 - Target'!I27</f>
        <v>3218.2373415652401</v>
      </c>
      <c r="J22" s="19">
        <f>'YR 1 - Target'!J27</f>
        <v>3226.2829349191529</v>
      </c>
      <c r="K22" s="19">
        <f>'YR 1 - Target'!K27</f>
        <v>3234.3486422564511</v>
      </c>
      <c r="L22" s="19">
        <f>'YR 1 - Target'!L27</f>
        <v>3242.434513862092</v>
      </c>
      <c r="M22" s="19">
        <f>'YR 1 - Target'!M27</f>
        <v>3250.5406001467468</v>
      </c>
      <c r="N22" s="19">
        <f>'YR 1 - Target'!N27</f>
        <v>3258.6669516471134</v>
      </c>
      <c r="O22" s="19">
        <f>'YR 1 - Target'!O27</f>
        <v>3266.8136190262308</v>
      </c>
      <c r="P22" s="19">
        <f>SUM(D22:O22)</f>
        <v>38668.527896185929</v>
      </c>
    </row>
    <row r="23" spans="1:17" x14ac:dyDescent="0.2">
      <c r="C23" s="1" t="s">
        <v>17</v>
      </c>
      <c r="D23" s="26">
        <f>'Master Data File'!D24</f>
        <v>5.2238028169014088</v>
      </c>
      <c r="E23" s="26">
        <f>D23*0.995</f>
        <v>5.1976838028169015</v>
      </c>
      <c r="F23" s="26">
        <f>E23*0.995</f>
        <v>5.1716953838028168</v>
      </c>
      <c r="G23" s="26">
        <f t="shared" ref="G23:O23" si="0">F23*0.995</f>
        <v>5.1458369068838028</v>
      </c>
      <c r="H23" s="26">
        <f t="shared" si="0"/>
        <v>5.1201077223493838</v>
      </c>
      <c r="I23" s="26">
        <f t="shared" si="0"/>
        <v>5.0945071837376368</v>
      </c>
      <c r="J23" s="26">
        <f t="shared" si="0"/>
        <v>5.069034647818949</v>
      </c>
      <c r="K23" s="26">
        <f t="shared" si="0"/>
        <v>5.0436894745798542</v>
      </c>
      <c r="L23" s="26">
        <f t="shared" si="0"/>
        <v>5.0184710272069548</v>
      </c>
      <c r="M23" s="26">
        <f t="shared" si="0"/>
        <v>4.9933786720709197</v>
      </c>
      <c r="N23" s="26">
        <f t="shared" si="0"/>
        <v>4.9684117787105651</v>
      </c>
      <c r="O23" s="26">
        <f t="shared" si="0"/>
        <v>4.9435697198170123</v>
      </c>
      <c r="P23" s="3"/>
      <c r="Q23" s="53">
        <f>AVERAGE(D23:O23)</f>
        <v>5.0825157613913508</v>
      </c>
    </row>
    <row r="24" spans="1:17" x14ac:dyDescent="0.2">
      <c r="C24" s="1" t="s">
        <v>18</v>
      </c>
      <c r="D24" s="29">
        <f>D23*D22</f>
        <v>16602.861248450707</v>
      </c>
      <c r="E24" s="29">
        <f t="shared" ref="E24:O24" si="1">E23*E22</f>
        <v>16561.146559563975</v>
      </c>
      <c r="F24" s="29">
        <f t="shared" si="1"/>
        <v>16519.536678833068</v>
      </c>
      <c r="G24" s="29">
        <f t="shared" si="1"/>
        <v>16478.031342927497</v>
      </c>
      <c r="H24" s="29">
        <f t="shared" si="1"/>
        <v>16436.630289178393</v>
      </c>
      <c r="I24" s="29">
        <f t="shared" si="1"/>
        <v>16395.333255576828</v>
      </c>
      <c r="J24" s="29">
        <f t="shared" si="1"/>
        <v>16354.139980772194</v>
      </c>
      <c r="K24" s="29">
        <f t="shared" si="1"/>
        <v>16313.050204070505</v>
      </c>
      <c r="L24" s="29">
        <f t="shared" si="1"/>
        <v>16272.063665432775</v>
      </c>
      <c r="M24" s="29">
        <f t="shared" si="1"/>
        <v>16231.180105473373</v>
      </c>
      <c r="N24" s="29">
        <f t="shared" si="1"/>
        <v>16190.399265458369</v>
      </c>
      <c r="O24" s="29">
        <f t="shared" si="1"/>
        <v>16149.720887303904</v>
      </c>
      <c r="P24" s="30">
        <f>SUM(D24:O24)</f>
        <v>196504.09348304159</v>
      </c>
    </row>
    <row r="25" spans="1:17" x14ac:dyDescent="0.2">
      <c r="C25" s="1" t="s">
        <v>19</v>
      </c>
      <c r="D25" s="28">
        <f>D24*'Master Data File'!$D$26</f>
        <v>2490.4291872676058</v>
      </c>
      <c r="E25" s="28">
        <f>E24*'Master Data File'!$D$26</f>
        <v>2484.171983934596</v>
      </c>
      <c r="F25" s="28">
        <f>F24*'Master Data File'!$D$26</f>
        <v>2477.9305018249602</v>
      </c>
      <c r="G25" s="28">
        <f>G24*'Master Data File'!$D$26</f>
        <v>2471.7047014391246</v>
      </c>
      <c r="H25" s="28">
        <f>H24*'Master Data File'!$D$26</f>
        <v>2465.4945433767589</v>
      </c>
      <c r="I25" s="28">
        <f>I24*'Master Data File'!$D$26</f>
        <v>2459.2999883365242</v>
      </c>
      <c r="J25" s="28">
        <f>J24*'Master Data File'!$D$26</f>
        <v>2453.1209971158291</v>
      </c>
      <c r="K25" s="28">
        <f>K24*'Master Data File'!$D$26</f>
        <v>2446.9575306105758</v>
      </c>
      <c r="L25" s="28">
        <f>L24*'Master Data File'!$D$26</f>
        <v>2440.8095498149164</v>
      </c>
      <c r="M25" s="28">
        <f>M24*'Master Data File'!$D$26</f>
        <v>2434.6770158210061</v>
      </c>
      <c r="N25" s="28">
        <f>N24*'Master Data File'!$D$26</f>
        <v>2428.5598898187554</v>
      </c>
      <c r="O25" s="28">
        <f>O24*'Master Data File'!$D$26</f>
        <v>2422.4581330955853</v>
      </c>
      <c r="P25" s="28">
        <f>SUM(D25:O25)</f>
        <v>29475.614022456237</v>
      </c>
    </row>
    <row r="26" spans="1:17" x14ac:dyDescent="0.2">
      <c r="C26" s="1" t="s">
        <v>20</v>
      </c>
      <c r="D26" s="169">
        <f>D24-D25</f>
        <v>14112.432061183101</v>
      </c>
      <c r="E26" s="169">
        <f t="shared" ref="E26:O26" si="2">E24-E25</f>
        <v>14076.974575629378</v>
      </c>
      <c r="F26" s="169">
        <f t="shared" si="2"/>
        <v>14041.606177008109</v>
      </c>
      <c r="G26" s="169">
        <f t="shared" si="2"/>
        <v>14006.326641488373</v>
      </c>
      <c r="H26" s="169">
        <f t="shared" si="2"/>
        <v>13971.135745801634</v>
      </c>
      <c r="I26" s="157">
        <f t="shared" si="2"/>
        <v>13936.033267240304</v>
      </c>
      <c r="J26" s="157">
        <f t="shared" si="2"/>
        <v>13901.018983656364</v>
      </c>
      <c r="K26" s="157">
        <f t="shared" si="2"/>
        <v>13866.092673459929</v>
      </c>
      <c r="L26" s="157">
        <f t="shared" si="2"/>
        <v>13831.254115617859</v>
      </c>
      <c r="M26" s="157">
        <f t="shared" si="2"/>
        <v>13796.503089652368</v>
      </c>
      <c r="N26" s="157">
        <f t="shared" si="2"/>
        <v>13761.839375639614</v>
      </c>
      <c r="O26" s="157">
        <f t="shared" si="2"/>
        <v>13727.262754208317</v>
      </c>
      <c r="P26" s="30">
        <f>SUM(D26:O26)</f>
        <v>167028.47946058537</v>
      </c>
    </row>
    <row r="27" spans="1:17" x14ac:dyDescent="0.2">
      <c r="C27" s="1" t="s">
        <v>21</v>
      </c>
      <c r="D27" s="26">
        <f>'Master Data File'!D25</f>
        <v>3.6</v>
      </c>
      <c r="E27" s="26">
        <f>D27</f>
        <v>3.6</v>
      </c>
      <c r="F27" s="26">
        <f t="shared" ref="F27:O27" si="3">E27</f>
        <v>3.6</v>
      </c>
      <c r="G27" s="26">
        <f t="shared" si="3"/>
        <v>3.6</v>
      </c>
      <c r="H27" s="26">
        <f t="shared" si="3"/>
        <v>3.6</v>
      </c>
      <c r="I27" s="26">
        <f t="shared" si="3"/>
        <v>3.6</v>
      </c>
      <c r="J27" s="26">
        <f t="shared" si="3"/>
        <v>3.6</v>
      </c>
      <c r="K27" s="26">
        <f t="shared" si="3"/>
        <v>3.6</v>
      </c>
      <c r="L27" s="26">
        <f t="shared" si="3"/>
        <v>3.6</v>
      </c>
      <c r="M27" s="26">
        <f t="shared" si="3"/>
        <v>3.6</v>
      </c>
      <c r="N27" s="26">
        <f t="shared" si="3"/>
        <v>3.6</v>
      </c>
      <c r="O27" s="26">
        <f t="shared" si="3"/>
        <v>3.6</v>
      </c>
      <c r="P27" s="26"/>
    </row>
    <row r="28" spans="1:17" x14ac:dyDescent="0.2">
      <c r="C28" s="1" t="s">
        <v>22</v>
      </c>
      <c r="D28" s="27">
        <f>D27*D22</f>
        <v>11441.913600000002</v>
      </c>
      <c r="E28" s="27">
        <f t="shared" ref="E28:O28" si="4">E27*E22</f>
        <v>11470.518384000001</v>
      </c>
      <c r="F28" s="27">
        <f t="shared" si="4"/>
        <v>11499.194679960001</v>
      </c>
      <c r="G28" s="27">
        <f t="shared" si="4"/>
        <v>11527.942666659899</v>
      </c>
      <c r="H28" s="27">
        <f t="shared" si="4"/>
        <v>11556.76252332655</v>
      </c>
      <c r="I28" s="27">
        <f t="shared" si="4"/>
        <v>11585.654429634864</v>
      </c>
      <c r="J28" s="27">
        <f t="shared" si="4"/>
        <v>11614.61856570895</v>
      </c>
      <c r="K28" s="27">
        <f t="shared" si="4"/>
        <v>11643.655112123224</v>
      </c>
      <c r="L28" s="27">
        <f t="shared" si="4"/>
        <v>11672.764249903532</v>
      </c>
      <c r="M28" s="27">
        <f t="shared" si="4"/>
        <v>11701.946160528289</v>
      </c>
      <c r="N28" s="27">
        <f t="shared" si="4"/>
        <v>11731.201025929608</v>
      </c>
      <c r="O28" s="27">
        <f t="shared" si="4"/>
        <v>11760.529028494431</v>
      </c>
      <c r="P28" s="28">
        <f>SUM(D28:O28)</f>
        <v>139206.70042626935</v>
      </c>
    </row>
    <row r="29" spans="1:17" x14ac:dyDescent="0.2">
      <c r="C29" s="1" t="s">
        <v>23</v>
      </c>
      <c r="D29" s="31">
        <f>D26-D28</f>
        <v>2670.5184611830991</v>
      </c>
      <c r="E29" s="31">
        <f t="shared" ref="E29:O29" si="5">E26-E28</f>
        <v>2606.4561916293769</v>
      </c>
      <c r="F29" s="31">
        <f t="shared" si="5"/>
        <v>2542.4114970481078</v>
      </c>
      <c r="G29" s="31">
        <f t="shared" si="5"/>
        <v>2478.3839748284736</v>
      </c>
      <c r="H29" s="31">
        <f t="shared" si="5"/>
        <v>2414.3732224750838</v>
      </c>
      <c r="I29" s="31">
        <f t="shared" si="5"/>
        <v>2350.3788376054399</v>
      </c>
      <c r="J29" s="31">
        <f t="shared" si="5"/>
        <v>2286.4004179474141</v>
      </c>
      <c r="K29" s="31">
        <f t="shared" si="5"/>
        <v>2222.4375613367047</v>
      </c>
      <c r="L29" s="31">
        <f t="shared" si="5"/>
        <v>2158.4898657143276</v>
      </c>
      <c r="M29" s="31">
        <f t="shared" si="5"/>
        <v>2094.556929124079</v>
      </c>
      <c r="N29" s="31">
        <f t="shared" si="5"/>
        <v>2030.6383497100069</v>
      </c>
      <c r="O29" s="31">
        <f t="shared" si="5"/>
        <v>1966.7337257138861</v>
      </c>
      <c r="P29" s="31">
        <f>SUM(D29:O29)</f>
        <v>27821.779034315998</v>
      </c>
    </row>
    <row r="31" spans="1:17" x14ac:dyDescent="0.2">
      <c r="A31" s="1" t="str">
        <f>'Master Data File'!A28</f>
        <v>100mg/5mL</v>
      </c>
      <c r="B31" s="1" t="str">
        <f>'Master Data File'!B28</f>
        <v>5mL (x1 Vial)</v>
      </c>
      <c r="C31" s="1" t="s">
        <v>16</v>
      </c>
      <c r="D31" s="19">
        <f>'YR 1 - Target'!D32</f>
        <v>8382.8064166666663</v>
      </c>
      <c r="E31" s="19">
        <f>'YR 1 - Target'!E32</f>
        <v>8403.7634327083342</v>
      </c>
      <c r="F31" s="19">
        <f>'YR 1 - Target'!F32</f>
        <v>8424.7728412901033</v>
      </c>
      <c r="G31" s="19">
        <f>'YR 1 - Target'!G32</f>
        <v>8445.8347733933297</v>
      </c>
      <c r="H31" s="19">
        <f>'YR 1 - Target'!H32</f>
        <v>8466.9493603268111</v>
      </c>
      <c r="I31" s="19">
        <f>'YR 1 - Target'!I32</f>
        <v>8488.1167337276274</v>
      </c>
      <c r="J31" s="19">
        <f>'YR 1 - Target'!J32</f>
        <v>8509.3370255619466</v>
      </c>
      <c r="K31" s="19">
        <f>'YR 1 - Target'!K32</f>
        <v>8530.6103681258519</v>
      </c>
      <c r="L31" s="19">
        <f>'YR 1 - Target'!L32</f>
        <v>8551.9368940461645</v>
      </c>
      <c r="M31" s="19">
        <f>'YR 1 - Target'!M32</f>
        <v>8573.3167362812801</v>
      </c>
      <c r="N31" s="19">
        <f>'YR 1 - Target'!N32</f>
        <v>8594.7500281219818</v>
      </c>
      <c r="O31" s="19">
        <f>'YR 1 - Target'!O32</f>
        <v>8616.2369031922863</v>
      </c>
      <c r="P31" s="19">
        <f>SUM(D31:O31)</f>
        <v>101988.4315134424</v>
      </c>
    </row>
    <row r="32" spans="1:17" x14ac:dyDescent="0.2">
      <c r="C32" s="1" t="s">
        <v>17</v>
      </c>
      <c r="D32" s="26">
        <f>'Master Data File'!D30</f>
        <v>11.31589344100213</v>
      </c>
      <c r="E32" s="26">
        <f>D32*0.995</f>
        <v>11.25931397379712</v>
      </c>
      <c r="F32" s="26">
        <f>E32*0.995</f>
        <v>11.203017403928134</v>
      </c>
      <c r="G32" s="26">
        <f t="shared" ref="G32:O32" si="6">F32*0.995</f>
        <v>11.147002316908495</v>
      </c>
      <c r="H32" s="26">
        <f t="shared" si="6"/>
        <v>11.091267305323953</v>
      </c>
      <c r="I32" s="26">
        <f t="shared" si="6"/>
        <v>11.035810968797334</v>
      </c>
      <c r="J32" s="26">
        <f t="shared" si="6"/>
        <v>10.980631913953347</v>
      </c>
      <c r="K32" s="26">
        <f t="shared" si="6"/>
        <v>10.925728754383581</v>
      </c>
      <c r="L32" s="26">
        <f t="shared" si="6"/>
        <v>10.871100110611662</v>
      </c>
      <c r="M32" s="26">
        <f t="shared" si="6"/>
        <v>10.816744610058604</v>
      </c>
      <c r="N32" s="26">
        <f t="shared" si="6"/>
        <v>10.762660887008311</v>
      </c>
      <c r="O32" s="26">
        <f t="shared" si="6"/>
        <v>10.708847582573268</v>
      </c>
      <c r="P32" s="3"/>
      <c r="Q32" s="53">
        <f>AVERAGE(D32:O32)</f>
        <v>11.009834939028828</v>
      </c>
    </row>
    <row r="33" spans="1:17" x14ac:dyDescent="0.2">
      <c r="C33" s="1" t="s">
        <v>18</v>
      </c>
      <c r="D33" s="29">
        <f>D32*D31</f>
        <v>94858.9441475489</v>
      </c>
      <c r="E33" s="29">
        <f t="shared" ref="E33" si="7">E32*E31</f>
        <v>94620.611050378197</v>
      </c>
      <c r="F33" s="29">
        <f t="shared" ref="F33" si="8">F32*F31</f>
        <v>94382.87676511411</v>
      </c>
      <c r="G33" s="29">
        <f t="shared" ref="G33" si="9">G32*G31</f>
        <v>94145.739787241779</v>
      </c>
      <c r="H33" s="29">
        <f t="shared" ref="H33" si="10">H32*H31</f>
        <v>93909.198616026319</v>
      </c>
      <c r="I33" s="29">
        <f t="shared" ref="I33" si="11">I32*I31</f>
        <v>93673.251754503552</v>
      </c>
      <c r="J33" s="29">
        <f t="shared" ref="J33" si="12">J32*J31</f>
        <v>93437.897709470359</v>
      </c>
      <c r="K33" s="29">
        <f t="shared" ref="K33" si="13">K32*K31</f>
        <v>93203.134991475323</v>
      </c>
      <c r="L33" s="29">
        <f t="shared" ref="L33" si="14">L32*L31</f>
        <v>92968.962114809212</v>
      </c>
      <c r="M33" s="29">
        <f t="shared" ref="M33" si="15">M32*M31</f>
        <v>92735.377597495768</v>
      </c>
      <c r="N33" s="29">
        <f t="shared" ref="N33" si="16">N32*N31</f>
        <v>92502.379961282029</v>
      </c>
      <c r="O33" s="29">
        <f t="shared" ref="O33" si="17">O32*O31</f>
        <v>92269.967731629295</v>
      </c>
      <c r="P33" s="30">
        <f>SUM(D33:O33)</f>
        <v>1122708.3422269749</v>
      </c>
    </row>
    <row r="34" spans="1:17" x14ac:dyDescent="0.2">
      <c r="C34" s="1" t="s">
        <v>19</v>
      </c>
      <c r="D34" s="28">
        <f>D33*'Master Data File'!$D$32</f>
        <v>14228.841622132335</v>
      </c>
      <c r="E34" s="28">
        <f>E33*'Master Data File'!$D$32</f>
        <v>14193.09165755673</v>
      </c>
      <c r="F34" s="28">
        <f>F33*'Master Data File'!$D$32</f>
        <v>14157.431514767117</v>
      </c>
      <c r="G34" s="28">
        <f>G33*'Master Data File'!$D$32</f>
        <v>14121.860968086266</v>
      </c>
      <c r="H34" s="28">
        <f>H33*'Master Data File'!$D$32</f>
        <v>14086.379792403948</v>
      </c>
      <c r="I34" s="28">
        <f>I33*'Master Data File'!$D$32</f>
        <v>14050.987763175532</v>
      </c>
      <c r="J34" s="28">
        <f>J33*'Master Data File'!$D$32</f>
        <v>14015.684656420553</v>
      </c>
      <c r="K34" s="28">
        <f>K33*'Master Data File'!$D$32</f>
        <v>13980.470248721298</v>
      </c>
      <c r="L34" s="28">
        <f>L33*'Master Data File'!$D$32</f>
        <v>13945.344317221381</v>
      </c>
      <c r="M34" s="28">
        <f>M33*'Master Data File'!$D$32</f>
        <v>13910.306639624365</v>
      </c>
      <c r="N34" s="28">
        <f>N33*'Master Data File'!$D$32</f>
        <v>13875.356994192303</v>
      </c>
      <c r="O34" s="28">
        <f>O33*'Master Data File'!$D$32</f>
        <v>13840.495159744394</v>
      </c>
      <c r="P34" s="28">
        <f>SUM(D34:O34)</f>
        <v>168406.25133404619</v>
      </c>
    </row>
    <row r="35" spans="1:17" x14ac:dyDescent="0.2">
      <c r="C35" s="1" t="s">
        <v>20</v>
      </c>
      <c r="D35" s="169">
        <f>D33-D34</f>
        <v>80630.102525416558</v>
      </c>
      <c r="E35" s="169">
        <f t="shared" ref="E35" si="18">E33-E34</f>
        <v>80427.519392821472</v>
      </c>
      <c r="F35" s="169">
        <f t="shared" ref="F35" si="19">F33-F34</f>
        <v>80225.445250346995</v>
      </c>
      <c r="G35" s="169">
        <f t="shared" ref="G35" si="20">G33-G34</f>
        <v>80023.878819155507</v>
      </c>
      <c r="H35" s="169">
        <f t="shared" ref="H35" si="21">H33-H34</f>
        <v>79822.818823622365</v>
      </c>
      <c r="I35" s="157">
        <f t="shared" ref="I35" si="22">I33-I34</f>
        <v>79622.263991328015</v>
      </c>
      <c r="J35" s="157">
        <f t="shared" ref="J35" si="23">J33-J34</f>
        <v>79422.213053049811</v>
      </c>
      <c r="K35" s="157">
        <f t="shared" ref="K35" si="24">K33-K34</f>
        <v>79222.66474275403</v>
      </c>
      <c r="L35" s="157">
        <f t="shared" ref="L35" si="25">L33-L34</f>
        <v>79023.617797587824</v>
      </c>
      <c r="M35" s="157">
        <f t="shared" ref="M35" si="26">M33-M34</f>
        <v>78825.070957871401</v>
      </c>
      <c r="N35" s="157">
        <f t="shared" ref="N35" si="27">N33-N34</f>
        <v>78627.022967089724</v>
      </c>
      <c r="O35" s="157">
        <f t="shared" ref="O35" si="28">O33-O34</f>
        <v>78429.472571884893</v>
      </c>
      <c r="P35" s="30">
        <f>SUM(D35:O35)</f>
        <v>954302.09089292854</v>
      </c>
    </row>
    <row r="36" spans="1:17" x14ac:dyDescent="0.2">
      <c r="C36" s="1" t="s">
        <v>21</v>
      </c>
      <c r="D36" s="26">
        <f>'Master Data File'!D31</f>
        <v>6.6</v>
      </c>
      <c r="E36" s="26">
        <f>D36</f>
        <v>6.6</v>
      </c>
      <c r="F36" s="26">
        <f t="shared" ref="F36:O36" si="29">E36</f>
        <v>6.6</v>
      </c>
      <c r="G36" s="26">
        <f t="shared" si="29"/>
        <v>6.6</v>
      </c>
      <c r="H36" s="26">
        <f t="shared" si="29"/>
        <v>6.6</v>
      </c>
      <c r="I36" s="26">
        <f t="shared" si="29"/>
        <v>6.6</v>
      </c>
      <c r="J36" s="26">
        <f t="shared" si="29"/>
        <v>6.6</v>
      </c>
      <c r="K36" s="26">
        <f t="shared" si="29"/>
        <v>6.6</v>
      </c>
      <c r="L36" s="26">
        <f t="shared" si="29"/>
        <v>6.6</v>
      </c>
      <c r="M36" s="26">
        <f t="shared" si="29"/>
        <v>6.6</v>
      </c>
      <c r="N36" s="26">
        <f t="shared" si="29"/>
        <v>6.6</v>
      </c>
      <c r="O36" s="26">
        <f t="shared" si="29"/>
        <v>6.6</v>
      </c>
      <c r="P36" s="26"/>
    </row>
    <row r="37" spans="1:17" x14ac:dyDescent="0.2">
      <c r="C37" s="1" t="s">
        <v>22</v>
      </c>
      <c r="D37" s="27">
        <f>D36*D31</f>
        <v>55326.522349999992</v>
      </c>
      <c r="E37" s="27">
        <f t="shared" ref="E37" si="30">E36*E31</f>
        <v>55464.838655875006</v>
      </c>
      <c r="F37" s="27">
        <f t="shared" ref="F37" si="31">F36*F31</f>
        <v>55603.500752514679</v>
      </c>
      <c r="G37" s="27">
        <f t="shared" ref="G37" si="32">G36*G31</f>
        <v>55742.509504395974</v>
      </c>
      <c r="H37" s="27">
        <f t="shared" ref="H37" si="33">H36*H31</f>
        <v>55881.865778156949</v>
      </c>
      <c r="I37" s="27">
        <f t="shared" ref="I37" si="34">I36*I31</f>
        <v>56021.570442602337</v>
      </c>
      <c r="J37" s="27">
        <f t="shared" ref="J37" si="35">J36*J31</f>
        <v>56161.624368708843</v>
      </c>
      <c r="K37" s="27">
        <f t="shared" ref="K37" si="36">K36*K31</f>
        <v>56302.02842963062</v>
      </c>
      <c r="L37" s="27">
        <f t="shared" ref="L37" si="37">L36*L31</f>
        <v>56442.783500704682</v>
      </c>
      <c r="M37" s="27">
        <f t="shared" ref="M37" si="38">M36*M31</f>
        <v>56583.890459456445</v>
      </c>
      <c r="N37" s="27">
        <f t="shared" ref="N37" si="39">N36*N31</f>
        <v>56725.350185605079</v>
      </c>
      <c r="O37" s="27">
        <f t="shared" ref="O37" si="40">O36*O31</f>
        <v>56867.163561069086</v>
      </c>
      <c r="P37" s="28">
        <f>SUM(D37:O37)</f>
        <v>673123.64798871963</v>
      </c>
    </row>
    <row r="38" spans="1:17" x14ac:dyDescent="0.2">
      <c r="C38" s="1" t="s">
        <v>23</v>
      </c>
      <c r="D38" s="31">
        <f>D35-D37</f>
        <v>25303.580175416566</v>
      </c>
      <c r="E38" s="31">
        <f t="shared" ref="E38" si="41">E35-E37</f>
        <v>24962.680736946466</v>
      </c>
      <c r="F38" s="31">
        <f t="shared" ref="F38" si="42">F35-F37</f>
        <v>24621.944497832315</v>
      </c>
      <c r="G38" s="31">
        <f t="shared" ref="G38" si="43">G35-G37</f>
        <v>24281.369314759533</v>
      </c>
      <c r="H38" s="31">
        <f t="shared" ref="H38" si="44">H35-H37</f>
        <v>23940.953045465416</v>
      </c>
      <c r="I38" s="31">
        <f t="shared" ref="I38" si="45">I35-I37</f>
        <v>23600.693548725678</v>
      </c>
      <c r="J38" s="31">
        <f t="shared" ref="J38" si="46">J35-J37</f>
        <v>23260.588684340968</v>
      </c>
      <c r="K38" s="31">
        <f t="shared" ref="K38" si="47">K35-K37</f>
        <v>22920.63631312341</v>
      </c>
      <c r="L38" s="31">
        <f t="shared" ref="L38" si="48">L35-L37</f>
        <v>22580.834296883142</v>
      </c>
      <c r="M38" s="31">
        <f t="shared" ref="M38" si="49">M35-M37</f>
        <v>22241.180498414957</v>
      </c>
      <c r="N38" s="31">
        <f t="shared" ref="N38" si="50">N35-N37</f>
        <v>21901.672781484645</v>
      </c>
      <c r="O38" s="31">
        <f t="shared" ref="O38" si="51">O35-O37</f>
        <v>21562.309010815807</v>
      </c>
      <c r="P38" s="31">
        <f>SUM(D38:O38)</f>
        <v>281178.4429042089</v>
      </c>
    </row>
    <row r="40" spans="1:17" x14ac:dyDescent="0.2">
      <c r="A40" s="1" t="str">
        <f>'Master Data File'!A34</f>
        <v>20mg/mL</v>
      </c>
      <c r="B40" s="1" t="str">
        <f>'Master Data File'!B34</f>
        <v>15mL (x1 Vial)</v>
      </c>
      <c r="C40" s="1" t="s">
        <v>16</v>
      </c>
      <c r="D40" s="19">
        <f>'YR 1 - Target'!D37</f>
        <v>0</v>
      </c>
      <c r="E40" s="19">
        <f>'YR 1 - Target'!E37</f>
        <v>0</v>
      </c>
      <c r="F40" s="19">
        <f>'YR 1 - Target'!F37</f>
        <v>0</v>
      </c>
      <c r="G40" s="19">
        <f>'YR 1 - Target'!G37</f>
        <v>0</v>
      </c>
      <c r="H40" s="19">
        <f>'YR 1 - Target'!H37</f>
        <v>0</v>
      </c>
      <c r="I40" s="19">
        <f>'YR 1 - Target'!I37</f>
        <v>0</v>
      </c>
      <c r="J40" s="19">
        <f>'YR 1 - Target'!J37</f>
        <v>0</v>
      </c>
      <c r="K40" s="19">
        <f>'YR 1 - Target'!K37</f>
        <v>0</v>
      </c>
      <c r="L40" s="19">
        <f>'YR 1 - Target'!L37</f>
        <v>0</v>
      </c>
      <c r="M40" s="19">
        <f>'YR 1 - Target'!M37</f>
        <v>0</v>
      </c>
      <c r="N40" s="19">
        <f>'YR 1 - Target'!N37</f>
        <v>0</v>
      </c>
      <c r="O40" s="19">
        <f>'YR 1 - Target'!O37</f>
        <v>0</v>
      </c>
      <c r="P40" s="19">
        <f>SUM(D40:O40)</f>
        <v>0</v>
      </c>
    </row>
    <row r="41" spans="1:17" x14ac:dyDescent="0.2">
      <c r="C41" s="1" t="s">
        <v>17</v>
      </c>
      <c r="D41" s="26">
        <f>'Master Data File'!D36</f>
        <v>0</v>
      </c>
      <c r="E41" s="26">
        <f>D41*0.995</f>
        <v>0</v>
      </c>
      <c r="F41" s="26">
        <f>E41*0.995</f>
        <v>0</v>
      </c>
      <c r="G41" s="26">
        <f t="shared" ref="G41:O41" si="52">F41*0.995</f>
        <v>0</v>
      </c>
      <c r="H41" s="26">
        <f t="shared" si="52"/>
        <v>0</v>
      </c>
      <c r="I41" s="26">
        <f t="shared" si="52"/>
        <v>0</v>
      </c>
      <c r="J41" s="26">
        <f t="shared" si="52"/>
        <v>0</v>
      </c>
      <c r="K41" s="26">
        <f t="shared" si="52"/>
        <v>0</v>
      </c>
      <c r="L41" s="26">
        <f t="shared" si="52"/>
        <v>0</v>
      </c>
      <c r="M41" s="26">
        <f t="shared" si="52"/>
        <v>0</v>
      </c>
      <c r="N41" s="26">
        <f t="shared" si="52"/>
        <v>0</v>
      </c>
      <c r="O41" s="26">
        <f t="shared" si="52"/>
        <v>0</v>
      </c>
      <c r="P41" s="3"/>
      <c r="Q41" s="53">
        <f>AVERAGE(D41:O41)</f>
        <v>0</v>
      </c>
    </row>
    <row r="42" spans="1:17" x14ac:dyDescent="0.2">
      <c r="C42" s="1" t="s">
        <v>18</v>
      </c>
      <c r="D42" s="29">
        <f>D41*D40</f>
        <v>0</v>
      </c>
      <c r="E42" s="29">
        <f t="shared" ref="E42" si="53">E41*E40</f>
        <v>0</v>
      </c>
      <c r="F42" s="29">
        <f t="shared" ref="F42" si="54">F41*F40</f>
        <v>0</v>
      </c>
      <c r="G42" s="29">
        <f t="shared" ref="G42" si="55">G41*G40</f>
        <v>0</v>
      </c>
      <c r="H42" s="29">
        <f t="shared" ref="H42" si="56">H41*H40</f>
        <v>0</v>
      </c>
      <c r="I42" s="29">
        <f t="shared" ref="I42" si="57">I41*I40</f>
        <v>0</v>
      </c>
      <c r="J42" s="29">
        <f t="shared" ref="J42" si="58">J41*J40</f>
        <v>0</v>
      </c>
      <c r="K42" s="29">
        <f t="shared" ref="K42" si="59">K41*K40</f>
        <v>0</v>
      </c>
      <c r="L42" s="29">
        <f t="shared" ref="L42" si="60">L41*L40</f>
        <v>0</v>
      </c>
      <c r="M42" s="29">
        <f t="shared" ref="M42" si="61">M41*M40</f>
        <v>0</v>
      </c>
      <c r="N42" s="29">
        <f t="shared" ref="N42" si="62">N41*N40</f>
        <v>0</v>
      </c>
      <c r="O42" s="29">
        <f t="shared" ref="O42" si="63">O41*O40</f>
        <v>0</v>
      </c>
      <c r="P42" s="30">
        <f>SUM(D42:O42)</f>
        <v>0</v>
      </c>
    </row>
    <row r="43" spans="1:17" x14ac:dyDescent="0.2">
      <c r="C43" s="1" t="s">
        <v>19</v>
      </c>
      <c r="D43" s="28">
        <f>D42*'Master Data File'!$D$38</f>
        <v>0</v>
      </c>
      <c r="E43" s="28">
        <f>E42*'Master Data File'!$D$38</f>
        <v>0</v>
      </c>
      <c r="F43" s="28">
        <f>F42*'Master Data File'!$D$38</f>
        <v>0</v>
      </c>
      <c r="G43" s="28">
        <f>G42*'Master Data File'!$D$38</f>
        <v>0</v>
      </c>
      <c r="H43" s="28">
        <f>H42*'Master Data File'!$D$38</f>
        <v>0</v>
      </c>
      <c r="I43" s="28">
        <f>I42*'Master Data File'!$D$38</f>
        <v>0</v>
      </c>
      <c r="J43" s="28">
        <f>J42*'Master Data File'!$D$38</f>
        <v>0</v>
      </c>
      <c r="K43" s="28">
        <f>K42*'Master Data File'!$D$38</f>
        <v>0</v>
      </c>
      <c r="L43" s="28">
        <f>L42*'Master Data File'!$D$38</f>
        <v>0</v>
      </c>
      <c r="M43" s="28">
        <f>M42*'Master Data File'!$D$38</f>
        <v>0</v>
      </c>
      <c r="N43" s="28">
        <f>N42*'Master Data File'!$D$38</f>
        <v>0</v>
      </c>
      <c r="O43" s="28">
        <f>O42*'Master Data File'!$D$38</f>
        <v>0</v>
      </c>
      <c r="P43" s="28">
        <f>SUM(D43:O43)</f>
        <v>0</v>
      </c>
    </row>
    <row r="44" spans="1:17" x14ac:dyDescent="0.2">
      <c r="C44" s="1" t="s">
        <v>20</v>
      </c>
      <c r="D44" s="30">
        <f>D42-D43</f>
        <v>0</v>
      </c>
      <c r="E44" s="30">
        <f t="shared" ref="E44" si="64">E42-E43</f>
        <v>0</v>
      </c>
      <c r="F44" s="30">
        <f t="shared" ref="F44" si="65">F42-F43</f>
        <v>0</v>
      </c>
      <c r="G44" s="30">
        <f t="shared" ref="G44" si="66">G42-G43</f>
        <v>0</v>
      </c>
      <c r="H44" s="30">
        <f t="shared" ref="H44" si="67">H42-H43</f>
        <v>0</v>
      </c>
      <c r="I44" s="30">
        <f t="shared" ref="I44" si="68">I42-I43</f>
        <v>0</v>
      </c>
      <c r="J44" s="30">
        <f t="shared" ref="J44" si="69">J42-J43</f>
        <v>0</v>
      </c>
      <c r="K44" s="30">
        <f t="shared" ref="K44" si="70">K42-K43</f>
        <v>0</v>
      </c>
      <c r="L44" s="30">
        <f t="shared" ref="L44" si="71">L42-L43</f>
        <v>0</v>
      </c>
      <c r="M44" s="30">
        <f t="shared" ref="M44" si="72">M42-M43</f>
        <v>0</v>
      </c>
      <c r="N44" s="30">
        <f t="shared" ref="N44" si="73">N42-N43</f>
        <v>0</v>
      </c>
      <c r="O44" s="30">
        <f t="shared" ref="O44" si="74">O42-O43</f>
        <v>0</v>
      </c>
      <c r="P44" s="30">
        <f>SUM(D44:O44)</f>
        <v>0</v>
      </c>
    </row>
    <row r="45" spans="1:17" x14ac:dyDescent="0.2">
      <c r="C45" s="1" t="s">
        <v>21</v>
      </c>
      <c r="D45" s="26">
        <f>'Master Data File'!D37</f>
        <v>0</v>
      </c>
      <c r="E45" s="26">
        <f>D45</f>
        <v>0</v>
      </c>
      <c r="F45" s="26">
        <f t="shared" ref="F45:O45" si="75">E45</f>
        <v>0</v>
      </c>
      <c r="G45" s="26">
        <f t="shared" si="75"/>
        <v>0</v>
      </c>
      <c r="H45" s="26">
        <f t="shared" si="75"/>
        <v>0</v>
      </c>
      <c r="I45" s="26">
        <f t="shared" si="75"/>
        <v>0</v>
      </c>
      <c r="J45" s="26">
        <f t="shared" si="75"/>
        <v>0</v>
      </c>
      <c r="K45" s="26">
        <f t="shared" si="75"/>
        <v>0</v>
      </c>
      <c r="L45" s="26">
        <f t="shared" si="75"/>
        <v>0</v>
      </c>
      <c r="M45" s="26">
        <f t="shared" si="75"/>
        <v>0</v>
      </c>
      <c r="N45" s="26">
        <f t="shared" si="75"/>
        <v>0</v>
      </c>
      <c r="O45" s="26">
        <f t="shared" si="75"/>
        <v>0</v>
      </c>
      <c r="P45" s="26"/>
    </row>
    <row r="46" spans="1:17" x14ac:dyDescent="0.2">
      <c r="C46" s="1" t="s">
        <v>22</v>
      </c>
      <c r="D46" s="27">
        <f>D45*D40</f>
        <v>0</v>
      </c>
      <c r="E46" s="27">
        <f t="shared" ref="E46" si="76">E45*E40</f>
        <v>0</v>
      </c>
      <c r="F46" s="27">
        <f t="shared" ref="F46" si="77">F45*F40</f>
        <v>0</v>
      </c>
      <c r="G46" s="27">
        <f t="shared" ref="G46" si="78">G45*G40</f>
        <v>0</v>
      </c>
      <c r="H46" s="27">
        <f t="shared" ref="H46" si="79">H45*H40</f>
        <v>0</v>
      </c>
      <c r="I46" s="27">
        <f t="shared" ref="I46" si="80">I45*I40</f>
        <v>0</v>
      </c>
      <c r="J46" s="27">
        <f t="shared" ref="J46" si="81">J45*J40</f>
        <v>0</v>
      </c>
      <c r="K46" s="27">
        <f t="shared" ref="K46" si="82">K45*K40</f>
        <v>0</v>
      </c>
      <c r="L46" s="27">
        <f t="shared" ref="L46" si="83">L45*L40</f>
        <v>0</v>
      </c>
      <c r="M46" s="27">
        <f t="shared" ref="M46" si="84">M45*M40</f>
        <v>0</v>
      </c>
      <c r="N46" s="27">
        <f t="shared" ref="N46" si="85">N45*N40</f>
        <v>0</v>
      </c>
      <c r="O46" s="27">
        <f t="shared" ref="O46" si="86">O45*O40</f>
        <v>0</v>
      </c>
      <c r="P46" s="28">
        <f>SUM(D46:O46)</f>
        <v>0</v>
      </c>
    </row>
    <row r="47" spans="1:17" x14ac:dyDescent="0.2">
      <c r="C47" s="1" t="s">
        <v>23</v>
      </c>
      <c r="D47" s="31">
        <f>D44-D46</f>
        <v>0</v>
      </c>
      <c r="E47" s="31">
        <f t="shared" ref="E47" si="87">E44-E46</f>
        <v>0</v>
      </c>
      <c r="F47" s="31">
        <f t="shared" ref="F47" si="88">F44-F46</f>
        <v>0</v>
      </c>
      <c r="G47" s="31">
        <f t="shared" ref="G47" si="89">G44-G46</f>
        <v>0</v>
      </c>
      <c r="H47" s="31">
        <f t="shared" ref="H47" si="90">H44-H46</f>
        <v>0</v>
      </c>
      <c r="I47" s="31">
        <f t="shared" ref="I47" si="91">I44-I46</f>
        <v>0</v>
      </c>
      <c r="J47" s="31">
        <f t="shared" ref="J47" si="92">J44-J46</f>
        <v>0</v>
      </c>
      <c r="K47" s="31">
        <f t="shared" ref="K47" si="93">K44-K46</f>
        <v>0</v>
      </c>
      <c r="L47" s="31">
        <f t="shared" ref="L47" si="94">L44-L46</f>
        <v>0</v>
      </c>
      <c r="M47" s="31">
        <f t="shared" ref="M47" si="95">M44-M46</f>
        <v>0</v>
      </c>
      <c r="N47" s="31">
        <f t="shared" ref="N47" si="96">N44-N46</f>
        <v>0</v>
      </c>
      <c r="O47" s="31">
        <f t="shared" ref="O47" si="97">O44-O46</f>
        <v>0</v>
      </c>
      <c r="P47" s="31">
        <f>SUM(D47:O47)</f>
        <v>0</v>
      </c>
    </row>
    <row r="49" spans="1:17" x14ac:dyDescent="0.2">
      <c r="A49" s="1">
        <f>'Master Data File'!A40</f>
        <v>4</v>
      </c>
      <c r="B49" s="1">
        <f>'Master Data File'!B40</f>
        <v>44</v>
      </c>
      <c r="C49" s="1" t="s">
        <v>16</v>
      </c>
      <c r="D49" s="19">
        <f>'YR 1 - Target'!D42</f>
        <v>0</v>
      </c>
      <c r="E49" s="19">
        <f>'YR 1 - Target'!E42</f>
        <v>0</v>
      </c>
      <c r="F49" s="19">
        <f>'YR 1 - Target'!F42</f>
        <v>0</v>
      </c>
      <c r="G49" s="19">
        <f>'YR 1 - Target'!G42</f>
        <v>0</v>
      </c>
      <c r="H49" s="19">
        <f>'YR 1 - Target'!H42</f>
        <v>0</v>
      </c>
      <c r="I49" s="19">
        <f>'YR 1 - Target'!I42</f>
        <v>0</v>
      </c>
      <c r="J49" s="19">
        <f>'YR 1 - Target'!J42</f>
        <v>0</v>
      </c>
      <c r="K49" s="19">
        <f>'YR 1 - Target'!K42</f>
        <v>0</v>
      </c>
      <c r="L49" s="19">
        <f>'YR 1 - Target'!L42</f>
        <v>0</v>
      </c>
      <c r="M49" s="19">
        <f>'YR 1 - Target'!M42</f>
        <v>0</v>
      </c>
      <c r="N49" s="19">
        <f>'YR 1 - Target'!N42</f>
        <v>0</v>
      </c>
      <c r="O49" s="19">
        <f>'YR 1 - Target'!O42</f>
        <v>0</v>
      </c>
      <c r="P49" s="19">
        <f>SUM(D49:O49)</f>
        <v>0</v>
      </c>
    </row>
    <row r="50" spans="1:17" x14ac:dyDescent="0.2">
      <c r="C50" s="1" t="s">
        <v>17</v>
      </c>
      <c r="D50" s="26">
        <f>'Master Data File'!D42</f>
        <v>0</v>
      </c>
      <c r="E50" s="26">
        <f>D50*0.995</f>
        <v>0</v>
      </c>
      <c r="F50" s="26">
        <f>E50*0.995</f>
        <v>0</v>
      </c>
      <c r="G50" s="26">
        <f t="shared" ref="G50:O50" si="98">F50*0.995</f>
        <v>0</v>
      </c>
      <c r="H50" s="26">
        <f t="shared" si="98"/>
        <v>0</v>
      </c>
      <c r="I50" s="26">
        <f t="shared" si="98"/>
        <v>0</v>
      </c>
      <c r="J50" s="26">
        <f t="shared" si="98"/>
        <v>0</v>
      </c>
      <c r="K50" s="26">
        <f t="shared" si="98"/>
        <v>0</v>
      </c>
      <c r="L50" s="26">
        <f t="shared" si="98"/>
        <v>0</v>
      </c>
      <c r="M50" s="26">
        <f t="shared" si="98"/>
        <v>0</v>
      </c>
      <c r="N50" s="26">
        <f t="shared" si="98"/>
        <v>0</v>
      </c>
      <c r="O50" s="26">
        <f t="shared" si="98"/>
        <v>0</v>
      </c>
      <c r="P50" s="3"/>
      <c r="Q50" s="53">
        <f>AVERAGE(D50:O50)</f>
        <v>0</v>
      </c>
    </row>
    <row r="51" spans="1:17" x14ac:dyDescent="0.2">
      <c r="C51" s="1" t="s">
        <v>18</v>
      </c>
      <c r="D51" s="29">
        <f>D50*D49</f>
        <v>0</v>
      </c>
      <c r="E51" s="29">
        <f t="shared" ref="E51" si="99">E50*E49</f>
        <v>0</v>
      </c>
      <c r="F51" s="29">
        <f t="shared" ref="F51" si="100">F50*F49</f>
        <v>0</v>
      </c>
      <c r="G51" s="29">
        <f t="shared" ref="G51" si="101">G50*G49</f>
        <v>0</v>
      </c>
      <c r="H51" s="29">
        <f t="shared" ref="H51" si="102">H50*H49</f>
        <v>0</v>
      </c>
      <c r="I51" s="29">
        <f t="shared" ref="I51" si="103">I50*I49</f>
        <v>0</v>
      </c>
      <c r="J51" s="29">
        <f t="shared" ref="J51" si="104">J50*J49</f>
        <v>0</v>
      </c>
      <c r="K51" s="29">
        <f t="shared" ref="K51" si="105">K50*K49</f>
        <v>0</v>
      </c>
      <c r="L51" s="29">
        <f t="shared" ref="L51" si="106">L50*L49</f>
        <v>0</v>
      </c>
      <c r="M51" s="29">
        <f t="shared" ref="M51" si="107">M50*M49</f>
        <v>0</v>
      </c>
      <c r="N51" s="29">
        <f t="shared" ref="N51" si="108">N50*N49</f>
        <v>0</v>
      </c>
      <c r="O51" s="29">
        <f t="shared" ref="O51" si="109">O50*O49</f>
        <v>0</v>
      </c>
      <c r="P51" s="30">
        <f>SUM(D51:O51)</f>
        <v>0</v>
      </c>
    </row>
    <row r="52" spans="1:17" x14ac:dyDescent="0.2">
      <c r="C52" s="1" t="s">
        <v>19</v>
      </c>
      <c r="D52" s="28">
        <f>D51*'Master Data File'!$D$44</f>
        <v>0</v>
      </c>
      <c r="E52" s="28">
        <f>E51*'Master Data File'!$D$44</f>
        <v>0</v>
      </c>
      <c r="F52" s="28">
        <f>F51*'Master Data File'!$D$44</f>
        <v>0</v>
      </c>
      <c r="G52" s="28">
        <f>G51*'Master Data File'!$D$44</f>
        <v>0</v>
      </c>
      <c r="H52" s="28">
        <f>H51*'Master Data File'!$D$44</f>
        <v>0</v>
      </c>
      <c r="I52" s="28">
        <f>I51*'Master Data File'!$D$44</f>
        <v>0</v>
      </c>
      <c r="J52" s="28">
        <f>J51*'Master Data File'!$D$44</f>
        <v>0</v>
      </c>
      <c r="K52" s="28">
        <f>K51*'Master Data File'!$D$44</f>
        <v>0</v>
      </c>
      <c r="L52" s="28">
        <f>L51*'Master Data File'!$D$44</f>
        <v>0</v>
      </c>
      <c r="M52" s="28">
        <f>M51*'Master Data File'!$D$44</f>
        <v>0</v>
      </c>
      <c r="N52" s="28">
        <f>N51*'Master Data File'!$D$44</f>
        <v>0</v>
      </c>
      <c r="O52" s="28">
        <f>O51*'Master Data File'!$D$44</f>
        <v>0</v>
      </c>
      <c r="P52" s="28">
        <f>SUM(D52:O52)</f>
        <v>0</v>
      </c>
    </row>
    <row r="53" spans="1:17" x14ac:dyDescent="0.2">
      <c r="C53" s="1" t="s">
        <v>20</v>
      </c>
      <c r="D53" s="30">
        <f>D51-D52</f>
        <v>0</v>
      </c>
      <c r="E53" s="30">
        <f t="shared" ref="E53" si="110">E51-E52</f>
        <v>0</v>
      </c>
      <c r="F53" s="30">
        <f t="shared" ref="F53" si="111">F51-F52</f>
        <v>0</v>
      </c>
      <c r="G53" s="30">
        <f t="shared" ref="G53" si="112">G51-G52</f>
        <v>0</v>
      </c>
      <c r="H53" s="30">
        <f t="shared" ref="H53" si="113">H51-H52</f>
        <v>0</v>
      </c>
      <c r="I53" s="30">
        <f t="shared" ref="I53" si="114">I51-I52</f>
        <v>0</v>
      </c>
      <c r="J53" s="30">
        <f t="shared" ref="J53" si="115">J51-J52</f>
        <v>0</v>
      </c>
      <c r="K53" s="30">
        <f t="shared" ref="K53" si="116">K51-K52</f>
        <v>0</v>
      </c>
      <c r="L53" s="30">
        <f t="shared" ref="L53" si="117">L51-L52</f>
        <v>0</v>
      </c>
      <c r="M53" s="30">
        <f t="shared" ref="M53" si="118">M51-M52</f>
        <v>0</v>
      </c>
      <c r="N53" s="30">
        <f t="shared" ref="N53" si="119">N51-N52</f>
        <v>0</v>
      </c>
      <c r="O53" s="30">
        <f t="shared" ref="O53" si="120">O51-O52</f>
        <v>0</v>
      </c>
      <c r="P53" s="30">
        <f>SUM(D53:O53)</f>
        <v>0</v>
      </c>
    </row>
    <row r="54" spans="1:17" x14ac:dyDescent="0.2">
      <c r="C54" s="1" t="s">
        <v>21</v>
      </c>
      <c r="D54" s="26">
        <f>'Master Data File'!D43</f>
        <v>0</v>
      </c>
      <c r="E54" s="26">
        <f>D54</f>
        <v>0</v>
      </c>
      <c r="F54" s="26">
        <f t="shared" ref="F54:O54" si="121">E54</f>
        <v>0</v>
      </c>
      <c r="G54" s="26">
        <f t="shared" si="121"/>
        <v>0</v>
      </c>
      <c r="H54" s="26">
        <f t="shared" si="121"/>
        <v>0</v>
      </c>
      <c r="I54" s="26">
        <f t="shared" si="121"/>
        <v>0</v>
      </c>
      <c r="J54" s="26">
        <f t="shared" si="121"/>
        <v>0</v>
      </c>
      <c r="K54" s="26">
        <f t="shared" si="121"/>
        <v>0</v>
      </c>
      <c r="L54" s="26">
        <f t="shared" si="121"/>
        <v>0</v>
      </c>
      <c r="M54" s="26">
        <f t="shared" si="121"/>
        <v>0</v>
      </c>
      <c r="N54" s="26">
        <f t="shared" si="121"/>
        <v>0</v>
      </c>
      <c r="O54" s="26">
        <f t="shared" si="121"/>
        <v>0</v>
      </c>
      <c r="P54" s="26"/>
    </row>
    <row r="55" spans="1:17" x14ac:dyDescent="0.2">
      <c r="C55" s="1" t="s">
        <v>22</v>
      </c>
      <c r="D55" s="27">
        <f>D54*D49</f>
        <v>0</v>
      </c>
      <c r="E55" s="27">
        <f t="shared" ref="E55" si="122">E54*E49</f>
        <v>0</v>
      </c>
      <c r="F55" s="27">
        <f t="shared" ref="F55" si="123">F54*F49</f>
        <v>0</v>
      </c>
      <c r="G55" s="27">
        <f t="shared" ref="G55" si="124">G54*G49</f>
        <v>0</v>
      </c>
      <c r="H55" s="27">
        <f t="shared" ref="H55" si="125">H54*H49</f>
        <v>0</v>
      </c>
      <c r="I55" s="27">
        <f t="shared" ref="I55" si="126">I54*I49</f>
        <v>0</v>
      </c>
      <c r="J55" s="27">
        <f t="shared" ref="J55" si="127">J54*J49</f>
        <v>0</v>
      </c>
      <c r="K55" s="27">
        <f t="shared" ref="K55" si="128">K54*K49</f>
        <v>0</v>
      </c>
      <c r="L55" s="27">
        <f t="shared" ref="L55" si="129">L54*L49</f>
        <v>0</v>
      </c>
      <c r="M55" s="27">
        <f t="shared" ref="M55" si="130">M54*M49</f>
        <v>0</v>
      </c>
      <c r="N55" s="27">
        <f t="shared" ref="N55" si="131">N54*N49</f>
        <v>0</v>
      </c>
      <c r="O55" s="27">
        <f t="shared" ref="O55" si="132">O54*O49</f>
        <v>0</v>
      </c>
      <c r="P55" s="28">
        <f>SUM(D55:O55)</f>
        <v>0</v>
      </c>
    </row>
    <row r="56" spans="1:17" x14ac:dyDescent="0.2">
      <c r="C56" s="1" t="s">
        <v>23</v>
      </c>
      <c r="D56" s="31">
        <f>D53-D55</f>
        <v>0</v>
      </c>
      <c r="E56" s="31">
        <f t="shared" ref="E56" si="133">E53-E55</f>
        <v>0</v>
      </c>
      <c r="F56" s="31">
        <f t="shared" ref="F56" si="134">F53-F55</f>
        <v>0</v>
      </c>
      <c r="G56" s="31">
        <f t="shared" ref="G56" si="135">G53-G55</f>
        <v>0</v>
      </c>
      <c r="H56" s="31">
        <f t="shared" ref="H56" si="136">H53-H55</f>
        <v>0</v>
      </c>
      <c r="I56" s="31">
        <f t="shared" ref="I56" si="137">I53-I55</f>
        <v>0</v>
      </c>
      <c r="J56" s="31">
        <f t="shared" ref="J56" si="138">J53-J55</f>
        <v>0</v>
      </c>
      <c r="K56" s="31">
        <f t="shared" ref="K56" si="139">K53-K55</f>
        <v>0</v>
      </c>
      <c r="L56" s="31">
        <f t="shared" ref="L56" si="140">L53-L55</f>
        <v>0</v>
      </c>
      <c r="M56" s="31">
        <f t="shared" ref="M56" si="141">M53-M55</f>
        <v>0</v>
      </c>
      <c r="N56" s="31">
        <f t="shared" ref="N56" si="142">N53-N55</f>
        <v>0</v>
      </c>
      <c r="O56" s="31">
        <f t="shared" ref="O56" si="143">O53-O55</f>
        <v>0</v>
      </c>
      <c r="P56" s="31">
        <f>SUM(D56:O56)</f>
        <v>0</v>
      </c>
    </row>
    <row r="58" spans="1:17" x14ac:dyDescent="0.2">
      <c r="O58" s="32" t="s">
        <v>24</v>
      </c>
      <c r="P58" s="28">
        <f>SUM(P24,P33,P42,P51)</f>
        <v>1319212.4357100164</v>
      </c>
    </row>
    <row r="59" spans="1:17" x14ac:dyDescent="0.2">
      <c r="C59" s="1" t="s">
        <v>138</v>
      </c>
      <c r="O59" s="32" t="s">
        <v>25</v>
      </c>
      <c r="P59" s="28">
        <f>SUM(P26,P35,P44,P53)</f>
        <v>1121330.5703535138</v>
      </c>
    </row>
    <row r="60" spans="1:17" x14ac:dyDescent="0.2">
      <c r="C60" s="1" t="s">
        <v>139</v>
      </c>
      <c r="D60" s="170">
        <f>(SUM(D26:H26)+SUM(D35:H35))</f>
        <v>471338.24001247348</v>
      </c>
      <c r="O60" s="32" t="s">
        <v>26</v>
      </c>
      <c r="P60" s="28">
        <f>SUM(P29,P38,P47,P56)</f>
        <v>309000.22193852492</v>
      </c>
    </row>
    <row r="61" spans="1:17" x14ac:dyDescent="0.2">
      <c r="C61" s="1" t="s">
        <v>140</v>
      </c>
      <c r="D61" s="171">
        <f>SUM(D29:H29)+SUM(D38:H38)</f>
        <v>135822.67111758442</v>
      </c>
    </row>
    <row r="63" spans="1:17" x14ac:dyDescent="0.2">
      <c r="D63" s="122">
        <v>42887</v>
      </c>
      <c r="E63" s="122">
        <v>42917</v>
      </c>
      <c r="F63" s="122">
        <v>42948</v>
      </c>
      <c r="G63" s="122">
        <v>42979</v>
      </c>
      <c r="H63" s="122">
        <v>43009</v>
      </c>
      <c r="I63" s="122">
        <v>43040</v>
      </c>
      <c r="J63" s="122">
        <v>43070</v>
      </c>
      <c r="K63" s="122">
        <v>43101</v>
      </c>
      <c r="L63" s="122">
        <v>43132</v>
      </c>
      <c r="M63" s="122">
        <v>43160</v>
      </c>
      <c r="N63" s="122">
        <v>43191</v>
      </c>
      <c r="O63" s="122">
        <v>43221</v>
      </c>
    </row>
    <row r="64" spans="1:17" x14ac:dyDescent="0.2">
      <c r="C64" s="172" t="s">
        <v>141</v>
      </c>
    </row>
    <row r="65" spans="3:15" x14ac:dyDescent="0.2">
      <c r="C65" s="1" t="s">
        <v>79</v>
      </c>
      <c r="D65" s="173">
        <f>D26</f>
        <v>14112.432061183101</v>
      </c>
      <c r="E65" s="173">
        <f t="shared" ref="E65:O65" si="144">E26</f>
        <v>14076.974575629378</v>
      </c>
      <c r="F65" s="173">
        <f t="shared" si="144"/>
        <v>14041.606177008109</v>
      </c>
      <c r="G65" s="173">
        <f t="shared" si="144"/>
        <v>14006.326641488373</v>
      </c>
      <c r="H65" s="173">
        <f t="shared" si="144"/>
        <v>13971.135745801634</v>
      </c>
      <c r="I65" s="173">
        <f t="shared" si="144"/>
        <v>13936.033267240304</v>
      </c>
      <c r="J65" s="173">
        <f t="shared" si="144"/>
        <v>13901.018983656364</v>
      </c>
      <c r="K65" s="173">
        <f t="shared" si="144"/>
        <v>13866.092673459929</v>
      </c>
      <c r="L65" s="173">
        <f t="shared" si="144"/>
        <v>13831.254115617859</v>
      </c>
      <c r="M65" s="173">
        <f t="shared" si="144"/>
        <v>13796.503089652368</v>
      </c>
      <c r="N65" s="173">
        <f t="shared" si="144"/>
        <v>13761.839375639614</v>
      </c>
      <c r="O65" s="173">
        <f t="shared" si="144"/>
        <v>13727.262754208317</v>
      </c>
    </row>
    <row r="66" spans="3:15" x14ac:dyDescent="0.2">
      <c r="C66" s="1" t="s">
        <v>80</v>
      </c>
      <c r="D66" s="173">
        <f>D35</f>
        <v>80630.102525416558</v>
      </c>
      <c r="E66" s="173">
        <f t="shared" ref="E66:O66" si="145">E35</f>
        <v>80427.519392821472</v>
      </c>
      <c r="F66" s="173">
        <f t="shared" si="145"/>
        <v>80225.445250346995</v>
      </c>
      <c r="G66" s="173">
        <f t="shared" si="145"/>
        <v>80023.878819155507</v>
      </c>
      <c r="H66" s="173">
        <f t="shared" si="145"/>
        <v>79822.818823622365</v>
      </c>
      <c r="I66" s="173">
        <f t="shared" si="145"/>
        <v>79622.263991328015</v>
      </c>
      <c r="J66" s="173">
        <f t="shared" si="145"/>
        <v>79422.213053049811</v>
      </c>
      <c r="K66" s="173">
        <f t="shared" si="145"/>
        <v>79222.66474275403</v>
      </c>
      <c r="L66" s="173">
        <f t="shared" si="145"/>
        <v>79023.617797587824</v>
      </c>
      <c r="M66" s="173">
        <f t="shared" si="145"/>
        <v>78825.070957871401</v>
      </c>
      <c r="N66" s="173">
        <f t="shared" si="145"/>
        <v>78627.022967089724</v>
      </c>
      <c r="O66" s="173">
        <f t="shared" si="145"/>
        <v>78429.472571884893</v>
      </c>
    </row>
    <row r="69" spans="3:15" x14ac:dyDescent="0.2">
      <c r="D69" s="122">
        <v>42887</v>
      </c>
      <c r="E69" s="122">
        <v>42917</v>
      </c>
      <c r="F69" s="122">
        <v>42948</v>
      </c>
      <c r="G69" s="122">
        <v>42979</v>
      </c>
      <c r="H69" s="122">
        <v>43009</v>
      </c>
      <c r="I69" s="122">
        <v>43040</v>
      </c>
      <c r="J69" s="122">
        <v>43070</v>
      </c>
      <c r="K69" s="122">
        <v>43101</v>
      </c>
      <c r="L69" s="122">
        <v>43132</v>
      </c>
      <c r="M69" s="122">
        <v>43160</v>
      </c>
      <c r="N69" s="122">
        <v>43191</v>
      </c>
      <c r="O69" s="122">
        <v>43221</v>
      </c>
    </row>
    <row r="70" spans="3:15" x14ac:dyDescent="0.2">
      <c r="C70" s="172" t="s">
        <v>142</v>
      </c>
    </row>
    <row r="71" spans="3:15" x14ac:dyDescent="0.2">
      <c r="C71" s="1" t="s">
        <v>79</v>
      </c>
      <c r="D71" s="174">
        <f>D22</f>
        <v>3178.3093333333336</v>
      </c>
      <c r="E71" s="174">
        <f t="shared" ref="E71:O71" si="146">E22</f>
        <v>3186.255106666667</v>
      </c>
      <c r="F71" s="174">
        <f t="shared" si="146"/>
        <v>3194.2207444333335</v>
      </c>
      <c r="G71" s="174">
        <f t="shared" si="146"/>
        <v>3202.2062962944165</v>
      </c>
      <c r="H71" s="174">
        <f t="shared" si="146"/>
        <v>3210.2118120351524</v>
      </c>
      <c r="I71" s="174">
        <f t="shared" si="146"/>
        <v>3218.2373415652401</v>
      </c>
      <c r="J71" s="174">
        <f t="shared" si="146"/>
        <v>3226.2829349191529</v>
      </c>
      <c r="K71" s="174">
        <f t="shared" si="146"/>
        <v>3234.3486422564511</v>
      </c>
      <c r="L71" s="174">
        <f t="shared" si="146"/>
        <v>3242.434513862092</v>
      </c>
      <c r="M71" s="174">
        <f t="shared" si="146"/>
        <v>3250.5406001467468</v>
      </c>
      <c r="N71" s="174">
        <f t="shared" si="146"/>
        <v>3258.6669516471134</v>
      </c>
      <c r="O71" s="174">
        <f t="shared" si="146"/>
        <v>3266.8136190262308</v>
      </c>
    </row>
    <row r="72" spans="3:15" x14ac:dyDescent="0.2">
      <c r="C72" s="1" t="s">
        <v>80</v>
      </c>
      <c r="D72" s="174">
        <f>D31</f>
        <v>8382.8064166666663</v>
      </c>
      <c r="E72" s="174">
        <f t="shared" ref="E72:O72" si="147">E31</f>
        <v>8403.7634327083342</v>
      </c>
      <c r="F72" s="174">
        <f t="shared" si="147"/>
        <v>8424.7728412901033</v>
      </c>
      <c r="G72" s="174">
        <f t="shared" si="147"/>
        <v>8445.8347733933297</v>
      </c>
      <c r="H72" s="174">
        <f t="shared" si="147"/>
        <v>8466.9493603268111</v>
      </c>
      <c r="I72" s="174">
        <f t="shared" si="147"/>
        <v>8488.1167337276274</v>
      </c>
      <c r="J72" s="174">
        <f t="shared" si="147"/>
        <v>8509.3370255619466</v>
      </c>
      <c r="K72" s="174">
        <f t="shared" si="147"/>
        <v>8530.6103681258519</v>
      </c>
      <c r="L72" s="174">
        <f t="shared" si="147"/>
        <v>8551.9368940461645</v>
      </c>
      <c r="M72" s="174">
        <f t="shared" si="147"/>
        <v>8573.3167362812801</v>
      </c>
      <c r="N72" s="174">
        <f t="shared" si="147"/>
        <v>8594.7500281219818</v>
      </c>
      <c r="O72" s="174">
        <f t="shared" si="147"/>
        <v>8616.2369031922863</v>
      </c>
    </row>
    <row r="76" spans="3:15" x14ac:dyDescent="0.2">
      <c r="C76" s="172" t="s">
        <v>140</v>
      </c>
      <c r="D76" s="188">
        <v>42887</v>
      </c>
      <c r="E76" s="188">
        <v>42917</v>
      </c>
      <c r="F76" s="188">
        <v>42948</v>
      </c>
      <c r="G76" s="188">
        <v>42979</v>
      </c>
      <c r="H76" s="188">
        <v>43009</v>
      </c>
      <c r="I76" s="188">
        <v>43040</v>
      </c>
      <c r="J76" s="188">
        <v>43070</v>
      </c>
      <c r="K76" s="188">
        <v>43101</v>
      </c>
      <c r="L76" s="188">
        <v>43132</v>
      </c>
      <c r="M76" s="188">
        <v>43160</v>
      </c>
      <c r="N76" s="188">
        <v>43191</v>
      </c>
      <c r="O76" s="188">
        <v>43221</v>
      </c>
    </row>
    <row r="77" spans="3:15" x14ac:dyDescent="0.2">
      <c r="C77" s="1" t="s">
        <v>79</v>
      </c>
      <c r="D77" s="171">
        <f>D29</f>
        <v>2670.5184611830991</v>
      </c>
      <c r="E77" s="171">
        <f t="shared" ref="E77:O77" si="148">E29</f>
        <v>2606.4561916293769</v>
      </c>
      <c r="F77" s="171">
        <f t="shared" si="148"/>
        <v>2542.4114970481078</v>
      </c>
      <c r="G77" s="171">
        <f t="shared" si="148"/>
        <v>2478.3839748284736</v>
      </c>
      <c r="H77" s="171">
        <f t="shared" si="148"/>
        <v>2414.3732224750838</v>
      </c>
      <c r="I77" s="171">
        <f t="shared" si="148"/>
        <v>2350.3788376054399</v>
      </c>
      <c r="J77" s="171">
        <f t="shared" si="148"/>
        <v>2286.4004179474141</v>
      </c>
      <c r="K77" s="171">
        <f t="shared" si="148"/>
        <v>2222.4375613367047</v>
      </c>
      <c r="L77" s="171">
        <f t="shared" si="148"/>
        <v>2158.4898657143276</v>
      </c>
      <c r="M77" s="171">
        <f t="shared" si="148"/>
        <v>2094.556929124079</v>
      </c>
      <c r="N77" s="171">
        <f t="shared" si="148"/>
        <v>2030.6383497100069</v>
      </c>
      <c r="O77" s="171">
        <f t="shared" si="148"/>
        <v>1966.7337257138861</v>
      </c>
    </row>
    <row r="78" spans="3:15" x14ac:dyDescent="0.2">
      <c r="C78" s="1" t="s">
        <v>80</v>
      </c>
      <c r="D78" s="171">
        <f>D38</f>
        <v>25303.580175416566</v>
      </c>
      <c r="E78" s="171">
        <f t="shared" ref="E78:O78" si="149">E38</f>
        <v>24962.680736946466</v>
      </c>
      <c r="F78" s="171">
        <f t="shared" si="149"/>
        <v>24621.944497832315</v>
      </c>
      <c r="G78" s="171">
        <f t="shared" si="149"/>
        <v>24281.369314759533</v>
      </c>
      <c r="H78" s="171">
        <f t="shared" si="149"/>
        <v>23940.953045465416</v>
      </c>
      <c r="I78" s="171">
        <f t="shared" si="149"/>
        <v>23600.693548725678</v>
      </c>
      <c r="J78" s="171">
        <f t="shared" si="149"/>
        <v>23260.588684340968</v>
      </c>
      <c r="K78" s="171">
        <f t="shared" si="149"/>
        <v>22920.63631312341</v>
      </c>
      <c r="L78" s="171">
        <f t="shared" si="149"/>
        <v>22580.834296883142</v>
      </c>
      <c r="M78" s="171">
        <f t="shared" si="149"/>
        <v>22241.180498414957</v>
      </c>
      <c r="N78" s="171">
        <f t="shared" si="149"/>
        <v>21901.672781484645</v>
      </c>
      <c r="O78" s="171">
        <f t="shared" si="149"/>
        <v>21562.309010815807</v>
      </c>
    </row>
  </sheetData>
  <mergeCells count="12">
    <mergeCell ref="A5:I5"/>
    <mergeCell ref="A18:I18"/>
    <mergeCell ref="A12:I12"/>
    <mergeCell ref="A14:I14"/>
    <mergeCell ref="A15:I15"/>
    <mergeCell ref="A16:I16"/>
    <mergeCell ref="A17:I17"/>
    <mergeCell ref="A7:I7"/>
    <mergeCell ref="A8:I8"/>
    <mergeCell ref="A10:I10"/>
    <mergeCell ref="A11:I11"/>
    <mergeCell ref="A9:I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92"/>
  <sheetViews>
    <sheetView tabSelected="1" workbookViewId="0">
      <selection activeCell="F77" sqref="F77"/>
    </sheetView>
  </sheetViews>
  <sheetFormatPr defaultRowHeight="15" x14ac:dyDescent="0.25"/>
  <cols>
    <col min="2" max="2" width="19" bestFit="1" customWidth="1"/>
    <col min="4" max="4" width="16.28515625" customWidth="1"/>
    <col min="7" max="7" width="11" bestFit="1" customWidth="1"/>
    <col min="9" max="9" width="9" bestFit="1" customWidth="1"/>
    <col min="17" max="17" width="11" bestFit="1" customWidth="1"/>
  </cols>
  <sheetData>
    <row r="2" spans="2:5" x14ac:dyDescent="0.25">
      <c r="B2" s="224" t="s">
        <v>187</v>
      </c>
      <c r="C2" t="s">
        <v>222</v>
      </c>
    </row>
    <row r="4" spans="2:5" x14ac:dyDescent="0.25">
      <c r="B4" s="189" t="s">
        <v>208</v>
      </c>
      <c r="C4" t="s">
        <v>207</v>
      </c>
    </row>
    <row r="7" spans="2:5" x14ac:dyDescent="0.25">
      <c r="B7" s="222" t="s">
        <v>188</v>
      </c>
      <c r="C7" s="222" t="s">
        <v>200</v>
      </c>
    </row>
    <row r="9" spans="2:5" x14ac:dyDescent="0.25">
      <c r="B9" s="189" t="s">
        <v>208</v>
      </c>
      <c r="C9" t="s">
        <v>207</v>
      </c>
    </row>
    <row r="10" spans="2:5" x14ac:dyDescent="0.25">
      <c r="B10" s="189" t="s">
        <v>201</v>
      </c>
      <c r="C10" t="s">
        <v>202</v>
      </c>
      <c r="D10" t="s">
        <v>206</v>
      </c>
    </row>
    <row r="11" spans="2:5" x14ac:dyDescent="0.25">
      <c r="B11" s="189"/>
      <c r="C11" t="s">
        <v>203</v>
      </c>
    </row>
    <row r="12" spans="2:5" x14ac:dyDescent="0.25">
      <c r="B12" s="189"/>
      <c r="C12" t="s">
        <v>204</v>
      </c>
    </row>
    <row r="13" spans="2:5" x14ac:dyDescent="0.25">
      <c r="B13" s="189"/>
      <c r="C13" t="s">
        <v>205</v>
      </c>
    </row>
    <row r="14" spans="2:5" x14ac:dyDescent="0.25">
      <c r="B14" s="189" t="s">
        <v>15</v>
      </c>
      <c r="C14" s="14" t="s">
        <v>79</v>
      </c>
      <c r="D14" s="14" t="s">
        <v>80</v>
      </c>
      <c r="E14" s="15" t="s">
        <v>44</v>
      </c>
    </row>
    <row r="15" spans="2:5" x14ac:dyDescent="0.25">
      <c r="B15" s="189" t="s">
        <v>2</v>
      </c>
      <c r="C15" s="9" t="s">
        <v>48</v>
      </c>
      <c r="D15" s="9" t="s">
        <v>49</v>
      </c>
      <c r="E15" s="9" t="s">
        <v>50</v>
      </c>
    </row>
    <row r="18" spans="2:12" x14ac:dyDescent="0.25">
      <c r="B18" s="223" t="s">
        <v>199</v>
      </c>
      <c r="C18" s="222" t="s">
        <v>189</v>
      </c>
    </row>
    <row r="20" spans="2:12" x14ac:dyDescent="0.25">
      <c r="B20" s="217" t="s">
        <v>29</v>
      </c>
      <c r="C20" s="218"/>
      <c r="E20" s="34">
        <v>42618</v>
      </c>
      <c r="G20" s="217" t="s">
        <v>119</v>
      </c>
      <c r="H20" s="218"/>
      <c r="J20" s="228">
        <v>3568</v>
      </c>
    </row>
    <row r="22" spans="2:12" x14ac:dyDescent="0.25">
      <c r="B22" s="217" t="s">
        <v>190</v>
      </c>
      <c r="C22" s="218"/>
      <c r="E22" s="221">
        <v>7</v>
      </c>
    </row>
    <row r="24" spans="2:12" x14ac:dyDescent="0.25">
      <c r="B24" s="217" t="s">
        <v>218</v>
      </c>
      <c r="C24" s="218"/>
      <c r="E24" s="226" t="s">
        <v>52</v>
      </c>
      <c r="F24" s="227"/>
      <c r="G24" s="227"/>
      <c r="H24" s="227"/>
      <c r="I24" s="227"/>
      <c r="K24" s="225" t="s">
        <v>219</v>
      </c>
    </row>
    <row r="26" spans="2:12" x14ac:dyDescent="0.25">
      <c r="B26" s="217" t="s">
        <v>34</v>
      </c>
      <c r="C26" s="218"/>
      <c r="E26" s="45">
        <f>100%/E22</f>
        <v>0.14285714285714285</v>
      </c>
      <c r="F26" t="s">
        <v>191</v>
      </c>
    </row>
    <row r="28" spans="2:12" x14ac:dyDescent="0.25">
      <c r="B28" s="217" t="s">
        <v>198</v>
      </c>
      <c r="C28" s="218"/>
      <c r="E28" s="45" t="s">
        <v>192</v>
      </c>
      <c r="G28" t="s">
        <v>193</v>
      </c>
      <c r="H28">
        <v>3</v>
      </c>
      <c r="I28" t="s">
        <v>194</v>
      </c>
      <c r="J28" t="s">
        <v>195</v>
      </c>
      <c r="L28" t="s">
        <v>194</v>
      </c>
    </row>
    <row r="30" spans="2:12" x14ac:dyDescent="0.25">
      <c r="B30" s="217" t="s">
        <v>196</v>
      </c>
      <c r="C30" s="218"/>
      <c r="E30" s="221">
        <v>6</v>
      </c>
      <c r="F30" t="s">
        <v>197</v>
      </c>
    </row>
    <row r="32" spans="2:12" x14ac:dyDescent="0.25">
      <c r="B32" s="217" t="s">
        <v>41</v>
      </c>
      <c r="C32" s="218"/>
      <c r="D32" s="44"/>
      <c r="E32" s="45">
        <v>0.88</v>
      </c>
      <c r="G32" s="217" t="s">
        <v>221</v>
      </c>
      <c r="H32" s="218"/>
      <c r="I32" s="44"/>
      <c r="J32" s="45">
        <v>0.1</v>
      </c>
    </row>
    <row r="33" spans="2:17" x14ac:dyDescent="0.25">
      <c r="B33" s="47"/>
      <c r="C33" s="44"/>
      <c r="D33" s="44"/>
      <c r="E33" s="48"/>
    </row>
    <row r="34" spans="2:17" x14ac:dyDescent="0.25">
      <c r="B34" s="217" t="s">
        <v>42</v>
      </c>
      <c r="C34" s="218"/>
      <c r="D34" s="44"/>
      <c r="E34" s="51">
        <v>2E-3</v>
      </c>
    </row>
    <row r="37" spans="2:17" x14ac:dyDescent="0.25">
      <c r="B37" s="223" t="s">
        <v>209</v>
      </c>
      <c r="C37" s="222" t="s">
        <v>210</v>
      </c>
    </row>
    <row r="39" spans="2:17" x14ac:dyDescent="0.25">
      <c r="B39" s="217" t="s">
        <v>211</v>
      </c>
      <c r="C39" s="218"/>
      <c r="D39" t="s">
        <v>212</v>
      </c>
      <c r="E39" t="s">
        <v>215</v>
      </c>
    </row>
    <row r="40" spans="2:17" x14ac:dyDescent="0.25">
      <c r="B40" s="217" t="s">
        <v>213</v>
      </c>
      <c r="C40" s="218"/>
      <c r="D40" t="s">
        <v>214</v>
      </c>
      <c r="E40" t="s">
        <v>215</v>
      </c>
    </row>
    <row r="41" spans="2:17" x14ac:dyDescent="0.25">
      <c r="B41" s="217" t="s">
        <v>5</v>
      </c>
      <c r="C41" s="218"/>
      <c r="D41" t="s">
        <v>216</v>
      </c>
    </row>
    <row r="43" spans="2:17" x14ac:dyDescent="0.25">
      <c r="B43" s="224" t="s">
        <v>217</v>
      </c>
    </row>
    <row r="46" spans="2:17" x14ac:dyDescent="0.25">
      <c r="B46" s="223" t="s">
        <v>220</v>
      </c>
      <c r="C46" s="223" t="s">
        <v>142</v>
      </c>
    </row>
    <row r="48" spans="2:17" x14ac:dyDescent="0.25">
      <c r="C48" s="25" t="s">
        <v>15</v>
      </c>
      <c r="D48" s="25" t="s">
        <v>2</v>
      </c>
      <c r="E48" s="22">
        <v>42675</v>
      </c>
      <c r="F48" s="22">
        <f>EOMONTH(E48,1)</f>
        <v>42735</v>
      </c>
      <c r="G48" s="22">
        <f t="shared" ref="G48:P48" si="0">EOMONTH(F48,1)</f>
        <v>42766</v>
      </c>
      <c r="H48" s="22">
        <f t="shared" si="0"/>
        <v>42794</v>
      </c>
      <c r="I48" s="22">
        <f t="shared" si="0"/>
        <v>42825</v>
      </c>
      <c r="J48" s="22">
        <f t="shared" si="0"/>
        <v>42855</v>
      </c>
      <c r="K48" s="22">
        <f t="shared" si="0"/>
        <v>42886</v>
      </c>
      <c r="L48" s="22">
        <f t="shared" si="0"/>
        <v>42916</v>
      </c>
      <c r="M48" s="22">
        <f t="shared" si="0"/>
        <v>42947</v>
      </c>
      <c r="N48" s="22">
        <f t="shared" si="0"/>
        <v>42978</v>
      </c>
      <c r="O48" s="22">
        <f t="shared" si="0"/>
        <v>43008</v>
      </c>
      <c r="P48" s="22">
        <f t="shared" si="0"/>
        <v>43039</v>
      </c>
      <c r="Q48" s="25" t="s">
        <v>14</v>
      </c>
    </row>
    <row r="49" spans="2:17" x14ac:dyDescent="0.25">
      <c r="B49" s="1" t="s">
        <v>7</v>
      </c>
      <c r="C49" s="1"/>
      <c r="D49" s="1"/>
      <c r="E49" s="16">
        <v>2.5000000000000001E-3</v>
      </c>
      <c r="F49" s="16">
        <v>2.5000000000000001E-3</v>
      </c>
      <c r="G49" s="16">
        <v>2.5000000000000001E-3</v>
      </c>
      <c r="H49" s="16">
        <v>2.5000000000000001E-3</v>
      </c>
      <c r="I49" s="16">
        <v>2.5000000000000001E-3</v>
      </c>
      <c r="J49" s="16">
        <v>2.5000000000000001E-3</v>
      </c>
      <c r="K49" s="16">
        <v>2.5000000000000001E-3</v>
      </c>
      <c r="L49" s="16">
        <v>2.5000000000000001E-3</v>
      </c>
      <c r="M49" s="16">
        <v>2.5000000000000001E-3</v>
      </c>
      <c r="N49" s="16">
        <v>2.5000000000000001E-3</v>
      </c>
      <c r="O49" s="16">
        <v>2.5000000000000001E-3</v>
      </c>
      <c r="P49" s="16">
        <v>2.5000000000000001E-3</v>
      </c>
      <c r="Q49" s="1"/>
    </row>
    <row r="50" spans="2:17" x14ac:dyDescent="0.25">
      <c r="B50" s="1" t="s">
        <v>8</v>
      </c>
      <c r="C50" s="1"/>
      <c r="D50" s="1"/>
      <c r="E50" s="17">
        <v>1</v>
      </c>
      <c r="F50" s="17">
        <v>1</v>
      </c>
      <c r="G50" s="17">
        <v>1</v>
      </c>
      <c r="H50" s="17">
        <v>1</v>
      </c>
      <c r="I50" s="17">
        <v>1</v>
      </c>
      <c r="J50" s="17">
        <v>1</v>
      </c>
      <c r="K50" s="17">
        <v>1</v>
      </c>
      <c r="L50" s="17">
        <v>1</v>
      </c>
      <c r="M50" s="17">
        <v>1</v>
      </c>
      <c r="N50" s="17">
        <v>1</v>
      </c>
      <c r="O50" s="17">
        <v>1</v>
      </c>
      <c r="P50" s="17">
        <v>1</v>
      </c>
      <c r="Q50" s="1"/>
    </row>
    <row r="51" spans="2:17" x14ac:dyDescent="0.25">
      <c r="B51" s="1" t="s">
        <v>9</v>
      </c>
      <c r="C51" s="1"/>
      <c r="D51" s="1"/>
      <c r="E51" s="18">
        <v>0.1</v>
      </c>
      <c r="F51" s="18">
        <v>0.1</v>
      </c>
      <c r="G51" s="18">
        <v>0.1</v>
      </c>
      <c r="H51" s="18">
        <v>0.1</v>
      </c>
      <c r="I51" s="18">
        <v>0.1</v>
      </c>
      <c r="J51" s="18">
        <v>0.1</v>
      </c>
      <c r="K51" s="18">
        <v>0.1</v>
      </c>
      <c r="L51" s="18">
        <v>0.1</v>
      </c>
      <c r="M51" s="18">
        <v>0.1</v>
      </c>
      <c r="N51" s="18">
        <v>0.1</v>
      </c>
      <c r="O51" s="18">
        <v>0.1</v>
      </c>
      <c r="P51" s="18">
        <v>0.1</v>
      </c>
      <c r="Q51" s="1"/>
    </row>
    <row r="52" spans="2:17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2:17" x14ac:dyDescent="0.25">
      <c r="B53" s="1" t="s">
        <v>10</v>
      </c>
      <c r="C53" s="14" t="s">
        <v>79</v>
      </c>
      <c r="D53" s="14" t="s">
        <v>48</v>
      </c>
      <c r="E53" s="19">
        <v>31783.093333333334</v>
      </c>
      <c r="F53" s="19">
        <v>31862.551066666667</v>
      </c>
      <c r="G53" s="19">
        <v>31942.207444333333</v>
      </c>
      <c r="H53" s="19">
        <v>32022.062962944165</v>
      </c>
      <c r="I53" s="19">
        <v>32102.118120351523</v>
      </c>
      <c r="J53" s="19">
        <v>32182.373415652401</v>
      </c>
      <c r="K53" s="19">
        <v>32262.829349191528</v>
      </c>
      <c r="L53" s="19">
        <v>32343.486422564507</v>
      </c>
      <c r="M53" s="19">
        <v>32424.345138620916</v>
      </c>
      <c r="N53" s="19">
        <v>32505.406001467465</v>
      </c>
      <c r="O53" s="19">
        <v>32586.669516471131</v>
      </c>
      <c r="P53" s="19">
        <v>32668.136190262307</v>
      </c>
      <c r="Q53" s="20">
        <v>386685.27896185941</v>
      </c>
    </row>
    <row r="54" spans="2:17" x14ac:dyDescent="0.25">
      <c r="B54" s="1" t="s">
        <v>11</v>
      </c>
      <c r="C54" s="1"/>
      <c r="D54" s="1"/>
      <c r="E54" s="20">
        <v>31783.093333333334</v>
      </c>
      <c r="F54" s="20">
        <v>31862.551066666667</v>
      </c>
      <c r="G54" s="20">
        <v>31942.207444333333</v>
      </c>
      <c r="H54" s="20">
        <v>32022.062962944165</v>
      </c>
      <c r="I54" s="20">
        <v>32102.118120351523</v>
      </c>
      <c r="J54" s="20">
        <v>32182.373415652401</v>
      </c>
      <c r="K54" s="20">
        <v>32262.829349191528</v>
      </c>
      <c r="L54" s="20">
        <v>32343.486422564507</v>
      </c>
      <c r="M54" s="20">
        <v>32424.345138620916</v>
      </c>
      <c r="N54" s="20">
        <v>32505.406001467465</v>
      </c>
      <c r="O54" s="20">
        <v>32586.669516471131</v>
      </c>
      <c r="P54" s="20">
        <v>32668.136190262307</v>
      </c>
      <c r="Q54" s="20">
        <v>386685.27896185941</v>
      </c>
    </row>
    <row r="55" spans="2:17" x14ac:dyDescent="0.25">
      <c r="B55" s="1" t="s">
        <v>12</v>
      </c>
      <c r="C55" s="1"/>
      <c r="D55" s="1"/>
      <c r="E55" s="23">
        <v>3178.3093333333336</v>
      </c>
      <c r="F55" s="24">
        <v>3186.255106666667</v>
      </c>
      <c r="G55" s="24">
        <v>3194.2207444333335</v>
      </c>
      <c r="H55" s="24">
        <v>3202.2062962944165</v>
      </c>
      <c r="I55" s="24">
        <v>3210.2118120351524</v>
      </c>
      <c r="J55" s="24">
        <v>3218.2373415652401</v>
      </c>
      <c r="K55" s="24">
        <v>3226.2829349191529</v>
      </c>
      <c r="L55" s="24">
        <v>3234.3486422564511</v>
      </c>
      <c r="M55" s="24">
        <v>3242.434513862092</v>
      </c>
      <c r="N55" s="24">
        <v>3250.5406001467468</v>
      </c>
      <c r="O55" s="24">
        <v>3258.6669516471134</v>
      </c>
      <c r="P55" s="24">
        <v>3266.8136190262308</v>
      </c>
      <c r="Q55" s="24">
        <v>38668.527896185929</v>
      </c>
    </row>
    <row r="56" spans="2:17" x14ac:dyDescent="0.25">
      <c r="B56" s="1" t="s">
        <v>13</v>
      </c>
      <c r="C56" s="1"/>
      <c r="D56" s="1"/>
      <c r="E56" s="19">
        <v>0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1"/>
    </row>
    <row r="57" spans="2:17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2:17" x14ac:dyDescent="0.25">
      <c r="B58" s="1" t="s">
        <v>10</v>
      </c>
      <c r="C58" s="14" t="s">
        <v>80</v>
      </c>
      <c r="D58" s="14" t="s">
        <v>49</v>
      </c>
      <c r="E58" s="19">
        <v>83828.064166666663</v>
      </c>
      <c r="F58" s="19">
        <v>84037.634327083331</v>
      </c>
      <c r="G58" s="19">
        <v>84247.728412901037</v>
      </c>
      <c r="H58" s="19">
        <v>84458.347733933289</v>
      </c>
      <c r="I58" s="19">
        <v>84669.493603268114</v>
      </c>
      <c r="J58" s="19">
        <v>84881.167337276274</v>
      </c>
      <c r="K58" s="19">
        <v>85093.370255619462</v>
      </c>
      <c r="L58" s="19">
        <v>85306.103681258508</v>
      </c>
      <c r="M58" s="19">
        <v>85519.368940461645</v>
      </c>
      <c r="N58" s="19">
        <v>85733.16736281279</v>
      </c>
      <c r="O58" s="19">
        <v>85947.500281219822</v>
      </c>
      <c r="P58" s="19">
        <v>86162.369031922863</v>
      </c>
      <c r="Q58" s="20">
        <v>1019884.3151344239</v>
      </c>
    </row>
    <row r="59" spans="2:17" x14ac:dyDescent="0.25">
      <c r="B59" s="1" t="s">
        <v>11</v>
      </c>
      <c r="C59" s="1"/>
      <c r="D59" s="1"/>
      <c r="E59" s="20">
        <v>83828.064166666663</v>
      </c>
      <c r="F59" s="20">
        <v>84037.634327083331</v>
      </c>
      <c r="G59" s="20">
        <v>84247.728412901037</v>
      </c>
      <c r="H59" s="20">
        <v>84458.347733933289</v>
      </c>
      <c r="I59" s="20">
        <v>84669.493603268114</v>
      </c>
      <c r="J59" s="20">
        <v>84881.167337276274</v>
      </c>
      <c r="K59" s="20">
        <v>85093.370255619462</v>
      </c>
      <c r="L59" s="20">
        <v>85306.103681258508</v>
      </c>
      <c r="M59" s="20">
        <v>85519.368940461645</v>
      </c>
      <c r="N59" s="20">
        <v>85733.16736281279</v>
      </c>
      <c r="O59" s="20">
        <v>85947.500281219822</v>
      </c>
      <c r="P59" s="20">
        <v>86162.369031922863</v>
      </c>
      <c r="Q59" s="20">
        <v>1019884.3151344239</v>
      </c>
    </row>
    <row r="60" spans="2:17" x14ac:dyDescent="0.25">
      <c r="B60" s="1" t="s">
        <v>12</v>
      </c>
      <c r="C60" s="1"/>
      <c r="D60" s="1"/>
      <c r="E60" s="23">
        <v>8382.8064166666663</v>
      </c>
      <c r="F60" s="24">
        <v>8403.7634327083342</v>
      </c>
      <c r="G60" s="24">
        <v>8424.7728412901033</v>
      </c>
      <c r="H60" s="24">
        <v>8445.8347733933297</v>
      </c>
      <c r="I60" s="24">
        <v>8466.9493603268111</v>
      </c>
      <c r="J60" s="24">
        <v>8488.1167337276274</v>
      </c>
      <c r="K60" s="24">
        <v>8509.3370255619466</v>
      </c>
      <c r="L60" s="24">
        <v>8530.6103681258519</v>
      </c>
      <c r="M60" s="24">
        <v>8551.9368940461645</v>
      </c>
      <c r="N60" s="24">
        <v>8573.3167362812801</v>
      </c>
      <c r="O60" s="24">
        <v>8594.7500281219818</v>
      </c>
      <c r="P60" s="24">
        <v>8616.2369031922863</v>
      </c>
      <c r="Q60" s="24">
        <v>101988.4315134424</v>
      </c>
    </row>
    <row r="61" spans="2:17" x14ac:dyDescent="0.25">
      <c r="B61" s="1" t="s">
        <v>13</v>
      </c>
      <c r="C61" s="168"/>
      <c r="D61" s="1"/>
      <c r="E61" s="19">
        <v>0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1"/>
    </row>
    <row r="63" spans="2:17" x14ac:dyDescent="0.25">
      <c r="B63" s="223" t="s">
        <v>220</v>
      </c>
      <c r="C63" s="223" t="s">
        <v>223</v>
      </c>
    </row>
    <row r="65" spans="2:18" x14ac:dyDescent="0.25">
      <c r="B65" s="25" t="s">
        <v>15</v>
      </c>
      <c r="C65" s="25" t="s">
        <v>2</v>
      </c>
      <c r="D65" s="1"/>
      <c r="E65" s="22">
        <v>42675</v>
      </c>
      <c r="F65" s="22">
        <v>42705</v>
      </c>
      <c r="G65" s="22">
        <v>42736</v>
      </c>
      <c r="H65" s="22">
        <v>42767</v>
      </c>
      <c r="I65" s="22">
        <v>42795</v>
      </c>
      <c r="J65" s="22">
        <v>42826</v>
      </c>
      <c r="K65" s="22">
        <v>42856</v>
      </c>
      <c r="L65" s="22">
        <v>42887</v>
      </c>
      <c r="M65" s="22">
        <v>42917</v>
      </c>
      <c r="N65" s="22">
        <v>42948</v>
      </c>
      <c r="O65" s="22">
        <v>42979</v>
      </c>
      <c r="P65" s="22">
        <v>43009</v>
      </c>
      <c r="Q65" s="25" t="s">
        <v>14</v>
      </c>
      <c r="R65" s="25" t="s">
        <v>43</v>
      </c>
    </row>
    <row r="66" spans="2:18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2:18" x14ac:dyDescent="0.25">
      <c r="B67" s="1" t="s">
        <v>79</v>
      </c>
      <c r="C67" s="1" t="s">
        <v>48</v>
      </c>
      <c r="D67" s="1" t="s">
        <v>16</v>
      </c>
      <c r="E67" s="19">
        <v>3178.3093333333336</v>
      </c>
      <c r="F67" s="19">
        <v>3186.255106666667</v>
      </c>
      <c r="G67" s="19">
        <v>3194.2207444333335</v>
      </c>
      <c r="H67" s="19">
        <v>3202.2062962944165</v>
      </c>
      <c r="I67" s="19">
        <v>3210.2118120351524</v>
      </c>
      <c r="J67" s="19">
        <v>3218.2373415652401</v>
      </c>
      <c r="K67" s="19">
        <v>3226.2829349191529</v>
      </c>
      <c r="L67" s="19">
        <v>3234.3486422564511</v>
      </c>
      <c r="M67" s="19">
        <v>3242.434513862092</v>
      </c>
      <c r="N67" s="19">
        <v>3250.5406001467468</v>
      </c>
      <c r="O67" s="19">
        <v>3258.6669516471134</v>
      </c>
      <c r="P67" s="19">
        <v>3266.8136190262308</v>
      </c>
      <c r="Q67" s="19">
        <v>38668.527896185929</v>
      </c>
      <c r="R67" s="1"/>
    </row>
    <row r="68" spans="2:18" x14ac:dyDescent="0.25">
      <c r="B68" s="1"/>
      <c r="C68" s="1"/>
      <c r="D68" s="1" t="s">
        <v>17</v>
      </c>
      <c r="E68" s="26">
        <v>5.2238028169014088</v>
      </c>
      <c r="F68" s="26">
        <v>5.1976838028169015</v>
      </c>
      <c r="G68" s="26">
        <v>5.1716953838028168</v>
      </c>
      <c r="H68" s="26">
        <v>5.1458369068838028</v>
      </c>
      <c r="I68" s="26">
        <v>5.1201077223493838</v>
      </c>
      <c r="J68" s="26">
        <v>5.0945071837376368</v>
      </c>
      <c r="K68" s="26">
        <v>5.069034647818949</v>
      </c>
      <c r="L68" s="26">
        <v>5.0436894745798542</v>
      </c>
      <c r="M68" s="26">
        <v>5.0184710272069548</v>
      </c>
      <c r="N68" s="26">
        <v>4.9933786720709197</v>
      </c>
      <c r="O68" s="26">
        <v>4.9684117787105651</v>
      </c>
      <c r="P68" s="26">
        <v>4.9435697198170123</v>
      </c>
      <c r="Q68" s="3"/>
      <c r="R68" s="53">
        <v>5.0825157613913508</v>
      </c>
    </row>
    <row r="69" spans="2:18" x14ac:dyDescent="0.25">
      <c r="B69" s="1"/>
      <c r="C69" s="1"/>
      <c r="D69" s="1" t="s">
        <v>18</v>
      </c>
      <c r="E69" s="29">
        <v>16602.861248450707</v>
      </c>
      <c r="F69" s="29">
        <v>16561.146559563975</v>
      </c>
      <c r="G69" s="29">
        <v>16519.536678833068</v>
      </c>
      <c r="H69" s="29">
        <v>16478.031342927497</v>
      </c>
      <c r="I69" s="29">
        <v>16436.630289178393</v>
      </c>
      <c r="J69" s="29">
        <v>16395.333255576828</v>
      </c>
      <c r="K69" s="29">
        <v>16354.139980772194</v>
      </c>
      <c r="L69" s="29">
        <v>16313.050204070505</v>
      </c>
      <c r="M69" s="29">
        <v>16272.063665432775</v>
      </c>
      <c r="N69" s="29">
        <v>16231.180105473373</v>
      </c>
      <c r="O69" s="29">
        <v>16190.399265458369</v>
      </c>
      <c r="P69" s="29">
        <v>16149.720887303904</v>
      </c>
      <c r="Q69" s="30">
        <v>196504.09348304159</v>
      </c>
      <c r="R69" s="1"/>
    </row>
    <row r="70" spans="2:18" x14ac:dyDescent="0.25">
      <c r="B70" s="1"/>
      <c r="C70" s="1"/>
      <c r="D70" s="1" t="s">
        <v>19</v>
      </c>
      <c r="E70" s="28">
        <v>2490.4291872676058</v>
      </c>
      <c r="F70" s="28">
        <v>2484.171983934596</v>
      </c>
      <c r="G70" s="28">
        <v>2477.9305018249602</v>
      </c>
      <c r="H70" s="28">
        <v>2471.7047014391246</v>
      </c>
      <c r="I70" s="28">
        <v>2465.4945433767589</v>
      </c>
      <c r="J70" s="28">
        <v>2459.2999883365242</v>
      </c>
      <c r="K70" s="28">
        <v>2453.1209971158291</v>
      </c>
      <c r="L70" s="28">
        <v>2446.9575306105758</v>
      </c>
      <c r="M70" s="28">
        <v>2440.8095498149164</v>
      </c>
      <c r="N70" s="28">
        <v>2434.6770158210061</v>
      </c>
      <c r="O70" s="28">
        <v>2428.5598898187554</v>
      </c>
      <c r="P70" s="28">
        <v>2422.4581330955853</v>
      </c>
      <c r="Q70" s="28">
        <v>29475.614022456237</v>
      </c>
      <c r="R70" s="1"/>
    </row>
    <row r="71" spans="2:18" x14ac:dyDescent="0.25">
      <c r="B71" s="1"/>
      <c r="C71" s="1"/>
      <c r="D71" s="1" t="s">
        <v>20</v>
      </c>
      <c r="E71" s="169">
        <v>14112.432061183101</v>
      </c>
      <c r="F71" s="169">
        <v>14076.974575629378</v>
      </c>
      <c r="G71" s="169">
        <v>14041.606177008109</v>
      </c>
      <c r="H71" s="169">
        <v>14006.326641488373</v>
      </c>
      <c r="I71" s="169">
        <v>13971.135745801634</v>
      </c>
      <c r="J71" s="157">
        <v>13936.033267240304</v>
      </c>
      <c r="K71" s="157">
        <v>13901.018983656364</v>
      </c>
      <c r="L71" s="157">
        <v>13866.092673459929</v>
      </c>
      <c r="M71" s="157">
        <v>13831.254115617859</v>
      </c>
      <c r="N71" s="157">
        <v>13796.503089652368</v>
      </c>
      <c r="O71" s="157">
        <v>13761.839375639614</v>
      </c>
      <c r="P71" s="157">
        <v>13727.262754208317</v>
      </c>
      <c r="Q71" s="30">
        <v>167028.47946058537</v>
      </c>
      <c r="R71" s="1"/>
    </row>
    <row r="72" spans="2:18" x14ac:dyDescent="0.25">
      <c r="B72" s="1"/>
      <c r="C72" s="1"/>
      <c r="D72" s="1" t="s">
        <v>21</v>
      </c>
      <c r="E72" s="26">
        <v>3.6</v>
      </c>
      <c r="F72" s="26">
        <v>3.6</v>
      </c>
      <c r="G72" s="26">
        <v>3.6</v>
      </c>
      <c r="H72" s="26">
        <v>3.6</v>
      </c>
      <c r="I72" s="26">
        <v>3.6</v>
      </c>
      <c r="J72" s="26">
        <v>3.6</v>
      </c>
      <c r="K72" s="26">
        <v>3.6</v>
      </c>
      <c r="L72" s="26">
        <v>3.6</v>
      </c>
      <c r="M72" s="26">
        <v>3.6</v>
      </c>
      <c r="N72" s="26">
        <v>3.6</v>
      </c>
      <c r="O72" s="26">
        <v>3.6</v>
      </c>
      <c r="P72" s="26">
        <v>3.6</v>
      </c>
      <c r="Q72" s="26"/>
      <c r="R72" s="1"/>
    </row>
    <row r="73" spans="2:18" x14ac:dyDescent="0.25">
      <c r="B73" s="1"/>
      <c r="C73" s="1"/>
      <c r="D73" s="1" t="s">
        <v>22</v>
      </c>
      <c r="E73" s="27">
        <v>11441.913600000002</v>
      </c>
      <c r="F73" s="27">
        <v>11470.518384000001</v>
      </c>
      <c r="G73" s="27">
        <v>11499.194679960001</v>
      </c>
      <c r="H73" s="27">
        <v>11527.942666659899</v>
      </c>
      <c r="I73" s="27">
        <v>11556.76252332655</v>
      </c>
      <c r="J73" s="27">
        <v>11585.654429634864</v>
      </c>
      <c r="K73" s="27">
        <v>11614.61856570895</v>
      </c>
      <c r="L73" s="27">
        <v>11643.655112123224</v>
      </c>
      <c r="M73" s="27">
        <v>11672.764249903532</v>
      </c>
      <c r="N73" s="27">
        <v>11701.946160528289</v>
      </c>
      <c r="O73" s="27">
        <v>11731.201025929608</v>
      </c>
      <c r="P73" s="27">
        <v>11760.529028494431</v>
      </c>
      <c r="Q73" s="28">
        <v>139206.70042626935</v>
      </c>
      <c r="R73" s="1"/>
    </row>
    <row r="74" spans="2:18" x14ac:dyDescent="0.25">
      <c r="B74" s="1"/>
      <c r="C74" s="1"/>
      <c r="D74" s="1" t="s">
        <v>23</v>
      </c>
      <c r="E74" s="31">
        <v>2670.5184611830991</v>
      </c>
      <c r="F74" s="31">
        <v>2606.4561916293769</v>
      </c>
      <c r="G74" s="31">
        <v>2542.4114970481078</v>
      </c>
      <c r="H74" s="31">
        <v>2478.3839748284736</v>
      </c>
      <c r="I74" s="31">
        <v>2414.3732224750838</v>
      </c>
      <c r="J74" s="31">
        <v>2350.3788376054399</v>
      </c>
      <c r="K74" s="31">
        <v>2286.4004179474141</v>
      </c>
      <c r="L74" s="31">
        <v>2222.4375613367047</v>
      </c>
      <c r="M74" s="31">
        <v>2158.4898657143276</v>
      </c>
      <c r="N74" s="31">
        <v>2094.556929124079</v>
      </c>
      <c r="O74" s="31">
        <v>2030.6383497100069</v>
      </c>
      <c r="P74" s="31">
        <v>1966.7337257138861</v>
      </c>
      <c r="Q74" s="31">
        <v>27821.779034315998</v>
      </c>
      <c r="R74" s="1"/>
    </row>
    <row r="75" spans="2:18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2:18" x14ac:dyDescent="0.25">
      <c r="B76" s="1" t="s">
        <v>80</v>
      </c>
      <c r="C76" s="1" t="s">
        <v>49</v>
      </c>
      <c r="D76" s="1" t="s">
        <v>16</v>
      </c>
      <c r="E76" s="19">
        <v>8382.8064166666663</v>
      </c>
      <c r="F76" s="19">
        <v>8403.7634327083342</v>
      </c>
      <c r="G76" s="19">
        <v>8424.7728412901033</v>
      </c>
      <c r="H76" s="19">
        <v>8445.8347733933297</v>
      </c>
      <c r="I76" s="19">
        <v>8466.9493603268111</v>
      </c>
      <c r="J76" s="19">
        <v>8488.1167337276274</v>
      </c>
      <c r="K76" s="19">
        <v>8509.3370255619466</v>
      </c>
      <c r="L76" s="19">
        <v>8530.6103681258519</v>
      </c>
      <c r="M76" s="19">
        <v>8551.9368940461645</v>
      </c>
      <c r="N76" s="19">
        <v>8573.3167362812801</v>
      </c>
      <c r="O76" s="19">
        <v>8594.7500281219818</v>
      </c>
      <c r="P76" s="19">
        <v>8616.2369031922863</v>
      </c>
      <c r="Q76" s="19">
        <v>101988.4315134424</v>
      </c>
      <c r="R76" s="1"/>
    </row>
    <row r="77" spans="2:18" x14ac:dyDescent="0.25">
      <c r="B77" s="1"/>
      <c r="C77" s="1"/>
      <c r="D77" s="1" t="s">
        <v>17</v>
      </c>
      <c r="E77" s="26">
        <v>11.31589344100213</v>
      </c>
      <c r="F77" s="26">
        <v>11.25931397379712</v>
      </c>
      <c r="G77" s="26">
        <v>11.203017403928134</v>
      </c>
      <c r="H77" s="26">
        <v>11.147002316908495</v>
      </c>
      <c r="I77" s="26">
        <v>11.091267305323953</v>
      </c>
      <c r="J77" s="26">
        <v>11.035810968797334</v>
      </c>
      <c r="K77" s="26">
        <v>10.980631913953347</v>
      </c>
      <c r="L77" s="26">
        <v>10.925728754383581</v>
      </c>
      <c r="M77" s="26">
        <v>10.871100110611662</v>
      </c>
      <c r="N77" s="26">
        <v>10.816744610058604</v>
      </c>
      <c r="O77" s="26">
        <v>10.762660887008311</v>
      </c>
      <c r="P77" s="26">
        <v>10.708847582573268</v>
      </c>
      <c r="Q77" s="3"/>
      <c r="R77" s="53">
        <v>11.009834939028828</v>
      </c>
    </row>
    <row r="78" spans="2:18" x14ac:dyDescent="0.25">
      <c r="B78" s="1"/>
      <c r="C78" s="1"/>
      <c r="D78" s="1" t="s">
        <v>18</v>
      </c>
      <c r="E78" s="29">
        <v>94858.9441475489</v>
      </c>
      <c r="F78" s="29">
        <v>94620.611050378197</v>
      </c>
      <c r="G78" s="29">
        <v>94382.87676511411</v>
      </c>
      <c r="H78" s="29">
        <v>94145.739787241779</v>
      </c>
      <c r="I78" s="29">
        <v>93909.198616026319</v>
      </c>
      <c r="J78" s="29">
        <v>93673.251754503552</v>
      </c>
      <c r="K78" s="29">
        <v>93437.897709470359</v>
      </c>
      <c r="L78" s="29">
        <v>93203.134991475323</v>
      </c>
      <c r="M78" s="29">
        <v>92968.962114809212</v>
      </c>
      <c r="N78" s="29">
        <v>92735.377597495768</v>
      </c>
      <c r="O78" s="29">
        <v>92502.379961282029</v>
      </c>
      <c r="P78" s="29">
        <v>92269.967731629295</v>
      </c>
      <c r="Q78" s="30">
        <v>1122708.3422269749</v>
      </c>
      <c r="R78" s="1"/>
    </row>
    <row r="79" spans="2:18" x14ac:dyDescent="0.25">
      <c r="B79" s="1"/>
      <c r="C79" s="1"/>
      <c r="D79" s="1" t="s">
        <v>19</v>
      </c>
      <c r="E79" s="28">
        <v>14228.841622132335</v>
      </c>
      <c r="F79" s="28">
        <v>14193.09165755673</v>
      </c>
      <c r="G79" s="28">
        <v>14157.431514767117</v>
      </c>
      <c r="H79" s="28">
        <v>14121.860968086266</v>
      </c>
      <c r="I79" s="28">
        <v>14086.379792403948</v>
      </c>
      <c r="J79" s="28">
        <v>14050.987763175532</v>
      </c>
      <c r="K79" s="28">
        <v>14015.684656420553</v>
      </c>
      <c r="L79" s="28">
        <v>13980.470248721298</v>
      </c>
      <c r="M79" s="28">
        <v>13945.344317221381</v>
      </c>
      <c r="N79" s="28">
        <v>13910.306639624365</v>
      </c>
      <c r="O79" s="28">
        <v>13875.356994192303</v>
      </c>
      <c r="P79" s="28">
        <v>13840.495159744394</v>
      </c>
      <c r="Q79" s="28">
        <v>168406.25133404619</v>
      </c>
      <c r="R79" s="1"/>
    </row>
    <row r="80" spans="2:18" x14ac:dyDescent="0.25">
      <c r="B80" s="1"/>
      <c r="C80" s="1"/>
      <c r="D80" s="1" t="s">
        <v>20</v>
      </c>
      <c r="E80" s="169">
        <v>80630.102525416558</v>
      </c>
      <c r="F80" s="169">
        <v>80427.519392821472</v>
      </c>
      <c r="G80" s="169">
        <v>80225.445250346995</v>
      </c>
      <c r="H80" s="169">
        <v>80023.878819155507</v>
      </c>
      <c r="I80" s="169">
        <v>79822.818823622365</v>
      </c>
      <c r="J80" s="157">
        <v>79622.263991328015</v>
      </c>
      <c r="K80" s="157">
        <v>79422.213053049811</v>
      </c>
      <c r="L80" s="157">
        <v>79222.66474275403</v>
      </c>
      <c r="M80" s="157">
        <v>79023.617797587824</v>
      </c>
      <c r="N80" s="157">
        <v>78825.070957871401</v>
      </c>
      <c r="O80" s="157">
        <v>78627.022967089724</v>
      </c>
      <c r="P80" s="157">
        <v>78429.472571884893</v>
      </c>
      <c r="Q80" s="30">
        <v>954302.09089292854</v>
      </c>
      <c r="R80" s="1"/>
    </row>
    <row r="81" spans="2:18" x14ac:dyDescent="0.25">
      <c r="B81" s="1"/>
      <c r="C81" s="1"/>
      <c r="D81" s="1" t="s">
        <v>21</v>
      </c>
      <c r="E81" s="26">
        <v>6.6</v>
      </c>
      <c r="F81" s="26">
        <v>6.6</v>
      </c>
      <c r="G81" s="26">
        <v>6.6</v>
      </c>
      <c r="H81" s="26">
        <v>6.6</v>
      </c>
      <c r="I81" s="26">
        <v>6.6</v>
      </c>
      <c r="J81" s="26">
        <v>6.6</v>
      </c>
      <c r="K81" s="26">
        <v>6.6</v>
      </c>
      <c r="L81" s="26">
        <v>6.6</v>
      </c>
      <c r="M81" s="26">
        <v>6.6</v>
      </c>
      <c r="N81" s="26">
        <v>6.6</v>
      </c>
      <c r="O81" s="26">
        <v>6.6</v>
      </c>
      <c r="P81" s="26">
        <v>6.6</v>
      </c>
      <c r="Q81" s="26"/>
      <c r="R81" s="1"/>
    </row>
    <row r="82" spans="2:18" x14ac:dyDescent="0.25">
      <c r="B82" s="1"/>
      <c r="C82" s="1"/>
      <c r="D82" s="1" t="s">
        <v>22</v>
      </c>
      <c r="E82" s="27">
        <v>55326.522349999992</v>
      </c>
      <c r="F82" s="27">
        <v>55464.838655875006</v>
      </c>
      <c r="G82" s="27">
        <v>55603.500752514679</v>
      </c>
      <c r="H82" s="27">
        <v>55742.509504395974</v>
      </c>
      <c r="I82" s="27">
        <v>55881.865778156949</v>
      </c>
      <c r="J82" s="27">
        <v>56021.570442602337</v>
      </c>
      <c r="K82" s="27">
        <v>56161.624368708843</v>
      </c>
      <c r="L82" s="27">
        <v>56302.02842963062</v>
      </c>
      <c r="M82" s="27">
        <v>56442.783500704682</v>
      </c>
      <c r="N82" s="27">
        <v>56583.890459456445</v>
      </c>
      <c r="O82" s="27">
        <v>56725.350185605079</v>
      </c>
      <c r="P82" s="27">
        <v>56867.163561069086</v>
      </c>
      <c r="Q82" s="28">
        <v>673123.64798871963</v>
      </c>
      <c r="R82" s="1"/>
    </row>
    <row r="83" spans="2:18" x14ac:dyDescent="0.25">
      <c r="B83" s="1"/>
      <c r="C83" s="1"/>
      <c r="D83" s="1" t="s">
        <v>23</v>
      </c>
      <c r="E83" s="31">
        <v>25303.580175416566</v>
      </c>
      <c r="F83" s="31">
        <v>24962.680736946466</v>
      </c>
      <c r="G83" s="31">
        <v>24621.944497832315</v>
      </c>
      <c r="H83" s="31">
        <v>24281.369314759533</v>
      </c>
      <c r="I83" s="31">
        <v>23940.953045465416</v>
      </c>
      <c r="J83" s="31">
        <v>23600.693548725678</v>
      </c>
      <c r="K83" s="31">
        <v>23260.588684340968</v>
      </c>
      <c r="L83" s="31">
        <v>22920.63631312341</v>
      </c>
      <c r="M83" s="31">
        <v>22580.834296883142</v>
      </c>
      <c r="N83" s="31">
        <v>22241.180498414957</v>
      </c>
      <c r="O83" s="31">
        <v>21901.672781484645</v>
      </c>
      <c r="P83" s="31">
        <v>21562.309010815807</v>
      </c>
      <c r="Q83" s="31">
        <v>281178.4429042089</v>
      </c>
      <c r="R83" s="1"/>
    </row>
    <row r="84" spans="2:18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2:18" x14ac:dyDescent="0.25">
      <c r="B85" s="1" t="s">
        <v>44</v>
      </c>
      <c r="C85" s="1" t="s">
        <v>50</v>
      </c>
      <c r="D85" s="1" t="s">
        <v>16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"/>
    </row>
    <row r="86" spans="2:18" x14ac:dyDescent="0.25">
      <c r="B86" s="1"/>
      <c r="C86" s="1"/>
      <c r="D86" s="1" t="s">
        <v>17</v>
      </c>
      <c r="E86" s="26">
        <v>0</v>
      </c>
      <c r="F86" s="26">
        <v>0</v>
      </c>
      <c r="G86" s="26">
        <v>0</v>
      </c>
      <c r="H86" s="26">
        <v>0</v>
      </c>
      <c r="I86" s="26">
        <v>0</v>
      </c>
      <c r="J86" s="26">
        <v>0</v>
      </c>
      <c r="K86" s="26">
        <v>0</v>
      </c>
      <c r="L86" s="26">
        <v>0</v>
      </c>
      <c r="M86" s="26">
        <v>0</v>
      </c>
      <c r="N86" s="26">
        <v>0</v>
      </c>
      <c r="O86" s="26">
        <v>0</v>
      </c>
      <c r="P86" s="26">
        <v>0</v>
      </c>
      <c r="Q86" s="3"/>
      <c r="R86" s="53">
        <v>0</v>
      </c>
    </row>
    <row r="87" spans="2:18" x14ac:dyDescent="0.25">
      <c r="B87" s="1"/>
      <c r="C87" s="1"/>
      <c r="D87" s="1" t="s">
        <v>18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29">
        <v>0</v>
      </c>
      <c r="N87" s="29">
        <v>0</v>
      </c>
      <c r="O87" s="29">
        <v>0</v>
      </c>
      <c r="P87" s="29">
        <v>0</v>
      </c>
      <c r="Q87" s="30">
        <v>0</v>
      </c>
      <c r="R87" s="1"/>
    </row>
    <row r="88" spans="2:18" x14ac:dyDescent="0.25">
      <c r="B88" s="1"/>
      <c r="C88" s="1"/>
      <c r="D88" s="1" t="s">
        <v>19</v>
      </c>
      <c r="E88" s="28">
        <v>0</v>
      </c>
      <c r="F88" s="28">
        <v>0</v>
      </c>
      <c r="G88" s="28">
        <v>0</v>
      </c>
      <c r="H88" s="28">
        <v>0</v>
      </c>
      <c r="I88" s="28">
        <v>0</v>
      </c>
      <c r="J88" s="28">
        <v>0</v>
      </c>
      <c r="K88" s="28">
        <v>0</v>
      </c>
      <c r="L88" s="28">
        <v>0</v>
      </c>
      <c r="M88" s="28">
        <v>0</v>
      </c>
      <c r="N88" s="28">
        <v>0</v>
      </c>
      <c r="O88" s="28">
        <v>0</v>
      </c>
      <c r="P88" s="28">
        <v>0</v>
      </c>
      <c r="Q88" s="28">
        <v>0</v>
      </c>
      <c r="R88" s="1"/>
    </row>
    <row r="89" spans="2:18" x14ac:dyDescent="0.25">
      <c r="B89" s="1"/>
      <c r="C89" s="1"/>
      <c r="D89" s="1" t="s">
        <v>20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30">
        <v>0</v>
      </c>
      <c r="Q89" s="30">
        <v>0</v>
      </c>
      <c r="R89" s="1"/>
    </row>
    <row r="90" spans="2:18" x14ac:dyDescent="0.25">
      <c r="B90" s="1"/>
      <c r="C90" s="1"/>
      <c r="D90" s="1" t="s">
        <v>21</v>
      </c>
      <c r="E90" s="26">
        <v>0</v>
      </c>
      <c r="F90" s="26">
        <v>0</v>
      </c>
      <c r="G90" s="26">
        <v>0</v>
      </c>
      <c r="H90" s="26">
        <v>0</v>
      </c>
      <c r="I90" s="26">
        <v>0</v>
      </c>
      <c r="J90" s="26">
        <v>0</v>
      </c>
      <c r="K90" s="26">
        <v>0</v>
      </c>
      <c r="L90" s="26">
        <v>0</v>
      </c>
      <c r="M90" s="26">
        <v>0</v>
      </c>
      <c r="N90" s="26">
        <v>0</v>
      </c>
      <c r="O90" s="26">
        <v>0</v>
      </c>
      <c r="P90" s="26">
        <v>0</v>
      </c>
      <c r="Q90" s="26"/>
      <c r="R90" s="1"/>
    </row>
    <row r="91" spans="2:18" x14ac:dyDescent="0.25">
      <c r="B91" s="1"/>
      <c r="C91" s="1"/>
      <c r="D91" s="1" t="s">
        <v>22</v>
      </c>
      <c r="E91" s="27">
        <v>0</v>
      </c>
      <c r="F91" s="27">
        <v>0</v>
      </c>
      <c r="G91" s="27">
        <v>0</v>
      </c>
      <c r="H91" s="27">
        <v>0</v>
      </c>
      <c r="I91" s="27">
        <v>0</v>
      </c>
      <c r="J91" s="27">
        <v>0</v>
      </c>
      <c r="K91" s="27">
        <v>0</v>
      </c>
      <c r="L91" s="27">
        <v>0</v>
      </c>
      <c r="M91" s="27">
        <v>0</v>
      </c>
      <c r="N91" s="27">
        <v>0</v>
      </c>
      <c r="O91" s="27">
        <v>0</v>
      </c>
      <c r="P91" s="27">
        <v>0</v>
      </c>
      <c r="Q91" s="28">
        <v>0</v>
      </c>
      <c r="R91" s="1"/>
    </row>
    <row r="92" spans="2:18" x14ac:dyDescent="0.25">
      <c r="B92" s="1"/>
      <c r="C92" s="1"/>
      <c r="D92" s="1" t="s">
        <v>23</v>
      </c>
      <c r="E92" s="31">
        <v>0</v>
      </c>
      <c r="F92" s="31">
        <v>0</v>
      </c>
      <c r="G92" s="31">
        <v>0</v>
      </c>
      <c r="H92" s="31">
        <v>0</v>
      </c>
      <c r="I92" s="31">
        <v>0</v>
      </c>
      <c r="J92" s="31">
        <v>0</v>
      </c>
      <c r="K92" s="31">
        <v>0</v>
      </c>
      <c r="L92" s="31">
        <v>0</v>
      </c>
      <c r="M92" s="31">
        <v>0</v>
      </c>
      <c r="N92" s="31">
        <v>0</v>
      </c>
      <c r="O92" s="31">
        <v>0</v>
      </c>
      <c r="P92" s="31">
        <v>0</v>
      </c>
      <c r="Q92" s="31">
        <v>0</v>
      </c>
      <c r="R92" s="1"/>
    </row>
  </sheetData>
  <mergeCells count="14">
    <mergeCell ref="B40:C40"/>
    <mergeCell ref="B41:C41"/>
    <mergeCell ref="B20:C20"/>
    <mergeCell ref="B24:C24"/>
    <mergeCell ref="E24:I24"/>
    <mergeCell ref="G20:H20"/>
    <mergeCell ref="G32:H32"/>
    <mergeCell ref="B39:C39"/>
    <mergeCell ref="B32:C32"/>
    <mergeCell ref="B34:C34"/>
    <mergeCell ref="B22:C22"/>
    <mergeCell ref="B26:C26"/>
    <mergeCell ref="B28:C28"/>
    <mergeCell ref="B30:C30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"/>
  <sheetViews>
    <sheetView topLeftCell="A21" workbookViewId="0">
      <selection activeCell="D21" sqref="D21"/>
    </sheetView>
  </sheetViews>
  <sheetFormatPr defaultColWidth="9.140625" defaultRowHeight="12.75" x14ac:dyDescent="0.2"/>
  <cols>
    <col min="1" max="1" width="16.28515625" style="1" bestFit="1" customWidth="1"/>
    <col min="2" max="2" width="11.42578125" style="1" customWidth="1"/>
    <col min="3" max="3" width="12.140625" style="1" bestFit="1" customWidth="1"/>
    <col min="4" max="15" width="11" style="1" bestFit="1" customWidth="1"/>
    <col min="16" max="16" width="10" style="1" bestFit="1" customWidth="1"/>
    <col min="17" max="17" width="9.140625" style="1"/>
    <col min="18" max="19" width="10" style="1" bestFit="1" customWidth="1"/>
    <col min="20" max="16384" width="9.140625" style="1"/>
  </cols>
  <sheetData>
    <row r="1" spans="1:23" ht="15.75" x14ac:dyDescent="0.25">
      <c r="A1" s="4" t="s">
        <v>29</v>
      </c>
      <c r="B1" s="34">
        <f>'Master Data File'!B1</f>
        <v>42618</v>
      </c>
      <c r="C1" s="21"/>
    </row>
    <row r="2" spans="1:23" ht="15.75" x14ac:dyDescent="0.25">
      <c r="A2" s="33" t="s">
        <v>30</v>
      </c>
      <c r="B2" s="34">
        <f>'Master Data File'!B2</f>
        <v>42297</v>
      </c>
      <c r="C2" s="21"/>
    </row>
    <row r="3" spans="1:23" ht="15.75" x14ac:dyDescent="0.25">
      <c r="A3" s="33" t="s">
        <v>31</v>
      </c>
      <c r="B3" s="34" t="str">
        <f>'Master Data File'!B3</f>
        <v>Cristina</v>
      </c>
      <c r="C3" s="21"/>
    </row>
    <row r="4" spans="1:23" ht="15.75" x14ac:dyDescent="0.25">
      <c r="A4" s="33" t="s">
        <v>33</v>
      </c>
      <c r="B4" s="34">
        <f>'Master Data File'!B4</f>
        <v>42449</v>
      </c>
      <c r="C4" s="21"/>
    </row>
    <row r="5" spans="1:23" ht="15.75" x14ac:dyDescent="0.2">
      <c r="A5" s="203" t="str">
        <f>'Master Data File'!A5</f>
        <v>Product: Irinotecan Injection (Camptosar/Pfizer) Project ID# 3568</v>
      </c>
      <c r="B5" s="204"/>
      <c r="C5" s="204"/>
      <c r="D5" s="204"/>
      <c r="E5" s="204"/>
      <c r="F5" s="204"/>
      <c r="G5" s="204"/>
      <c r="H5" s="204"/>
      <c r="I5" s="204"/>
      <c r="J5" s="204"/>
    </row>
    <row r="6" spans="1:23" ht="13.5" thickBot="1" x14ac:dyDescent="0.25"/>
    <row r="7" spans="1:23" ht="15" x14ac:dyDescent="0.25">
      <c r="A7" s="208" t="s">
        <v>0</v>
      </c>
      <c r="B7" s="209"/>
      <c r="C7" s="209"/>
      <c r="D7" s="209"/>
      <c r="E7" s="209"/>
      <c r="F7" s="209"/>
      <c r="G7" s="209"/>
      <c r="H7" s="209"/>
      <c r="I7" s="209"/>
      <c r="J7" s="210"/>
      <c r="U7" s="141"/>
      <c r="V7"/>
      <c r="W7" s="160"/>
    </row>
    <row r="8" spans="1:23" ht="15" x14ac:dyDescent="0.25">
      <c r="A8" s="211" t="str">
        <f>'Master Data File'!A8:I8</f>
        <v>Delayed launch with 7 competitors in the market</v>
      </c>
      <c r="B8" s="212"/>
      <c r="C8" s="212"/>
      <c r="D8" s="212"/>
      <c r="E8" s="212"/>
      <c r="F8" s="212"/>
      <c r="G8" s="212"/>
      <c r="H8" s="212"/>
      <c r="I8" s="212"/>
      <c r="J8" s="213"/>
      <c r="K8" s="2"/>
      <c r="T8" s="54"/>
      <c r="U8" s="141"/>
      <c r="V8"/>
      <c r="W8" s="160"/>
    </row>
    <row r="9" spans="1:23" ht="15" x14ac:dyDescent="0.25">
      <c r="A9" s="211" t="str">
        <f>'Master Data File'!A9:I9</f>
        <v>APP, Hospira, Heritage, Teva, Sandoz, Sagent, Westward</v>
      </c>
      <c r="B9" s="212"/>
      <c r="C9" s="212"/>
      <c r="D9" s="212"/>
      <c r="E9" s="212"/>
      <c r="F9" s="212"/>
      <c r="G9" s="212"/>
      <c r="H9" s="212"/>
      <c r="I9" s="212"/>
      <c r="J9" s="213"/>
      <c r="K9" s="2"/>
      <c r="T9" s="54"/>
      <c r="U9" s="141"/>
      <c r="V9"/>
      <c r="W9" s="160"/>
    </row>
    <row r="10" spans="1:23" ht="15" x14ac:dyDescent="0.25">
      <c r="A10" s="211" t="str">
        <f>'Master Data File'!A10:I10</f>
        <v>10% market and target share</v>
      </c>
      <c r="B10" s="212"/>
      <c r="C10" s="212"/>
      <c r="D10" s="212"/>
      <c r="E10" s="212"/>
      <c r="F10" s="212"/>
      <c r="G10" s="212"/>
      <c r="H10" s="212"/>
      <c r="I10" s="212"/>
      <c r="J10" s="213"/>
      <c r="T10" s="54"/>
      <c r="U10" s="141"/>
      <c r="V10"/>
      <c r="W10" s="160"/>
    </row>
    <row r="11" spans="1:23" ht="15" x14ac:dyDescent="0.25">
      <c r="A11" s="211" t="str">
        <f>'Master Data File'!A11:I11</f>
        <v>No pipeline</v>
      </c>
      <c r="B11" s="212"/>
      <c r="C11" s="212"/>
      <c r="D11" s="212"/>
      <c r="E11" s="212"/>
      <c r="F11" s="212"/>
      <c r="G11" s="212"/>
      <c r="H11" s="212"/>
      <c r="I11" s="212"/>
      <c r="J11" s="213"/>
      <c r="T11" s="54"/>
      <c r="U11" s="141"/>
      <c r="V11"/>
      <c r="W11" s="160"/>
    </row>
    <row r="12" spans="1:23" ht="15.75" thickBot="1" x14ac:dyDescent="0.3">
      <c r="A12" s="205">
        <f>'Master Data File'!A12:I12</f>
        <v>0</v>
      </c>
      <c r="B12" s="206"/>
      <c r="C12" s="206"/>
      <c r="D12" s="206"/>
      <c r="E12" s="206"/>
      <c r="F12" s="206"/>
      <c r="G12" s="206"/>
      <c r="H12" s="206"/>
      <c r="I12" s="206"/>
      <c r="J12" s="207"/>
      <c r="T12" s="54"/>
      <c r="U12" s="141"/>
      <c r="V12"/>
      <c r="W12" s="160"/>
    </row>
    <row r="13" spans="1:23" ht="15.75" thickBot="1" x14ac:dyDescent="0.3">
      <c r="T13" s="54"/>
      <c r="U13" s="141"/>
      <c r="V13"/>
      <c r="W13" s="160"/>
    </row>
    <row r="14" spans="1:23" ht="15" x14ac:dyDescent="0.25">
      <c r="A14" s="208" t="s">
        <v>1</v>
      </c>
      <c r="B14" s="209"/>
      <c r="C14" s="209"/>
      <c r="D14" s="209"/>
      <c r="E14" s="209"/>
      <c r="F14" s="209"/>
      <c r="G14" s="209"/>
      <c r="H14" s="209"/>
      <c r="I14" s="209"/>
      <c r="J14" s="210"/>
      <c r="T14" s="54"/>
      <c r="U14" s="141"/>
      <c r="V14"/>
      <c r="W14" s="160"/>
    </row>
    <row r="15" spans="1:23" ht="15" x14ac:dyDescent="0.25">
      <c r="A15" s="211">
        <f>'Master Data File'!A15</f>
        <v>0</v>
      </c>
      <c r="B15" s="212"/>
      <c r="C15" s="212"/>
      <c r="D15" s="212"/>
      <c r="E15" s="212"/>
      <c r="F15" s="212"/>
      <c r="G15" s="212"/>
      <c r="H15" s="212"/>
      <c r="I15" s="212"/>
      <c r="J15" s="213"/>
      <c r="T15" s="54"/>
      <c r="U15" s="141"/>
      <c r="V15"/>
      <c r="W15" s="160"/>
    </row>
    <row r="16" spans="1:23" ht="15" x14ac:dyDescent="0.25">
      <c r="A16" s="211">
        <f>'Master Data File'!A16</f>
        <v>0</v>
      </c>
      <c r="B16" s="212"/>
      <c r="C16" s="212"/>
      <c r="D16" s="212"/>
      <c r="E16" s="212"/>
      <c r="F16" s="212"/>
      <c r="G16" s="212"/>
      <c r="H16" s="212"/>
      <c r="I16" s="212"/>
      <c r="J16" s="213"/>
      <c r="T16" s="54"/>
      <c r="U16" s="141"/>
      <c r="V16"/>
      <c r="W16" s="160"/>
    </row>
    <row r="17" spans="1:24" ht="15" x14ac:dyDescent="0.25">
      <c r="A17" s="211">
        <f>'Master Data File'!A17</f>
        <v>0</v>
      </c>
      <c r="B17" s="212"/>
      <c r="C17" s="212"/>
      <c r="D17" s="212"/>
      <c r="E17" s="212"/>
      <c r="F17" s="212"/>
      <c r="G17" s="212"/>
      <c r="H17" s="212"/>
      <c r="I17" s="212"/>
      <c r="J17" s="213"/>
      <c r="T17" s="54"/>
      <c r="U17" s="161"/>
      <c r="V17"/>
      <c r="W17" s="160"/>
    </row>
    <row r="18" spans="1:24" ht="15.75" thickBot="1" x14ac:dyDescent="0.3">
      <c r="A18" s="205">
        <f>'Master Data File'!A18</f>
        <v>0</v>
      </c>
      <c r="B18" s="206"/>
      <c r="C18" s="206"/>
      <c r="D18" s="206"/>
      <c r="E18" s="206"/>
      <c r="F18" s="206"/>
      <c r="G18" s="206"/>
      <c r="H18" s="206"/>
      <c r="I18" s="206"/>
      <c r="J18" s="207"/>
      <c r="T18" s="54"/>
      <c r="U18" s="161"/>
      <c r="V18" s="11"/>
      <c r="W18" s="182"/>
      <c r="X18" s="183"/>
    </row>
    <row r="19" spans="1:24" ht="15" customHeight="1" x14ac:dyDescent="0.2">
      <c r="T19" s="54"/>
      <c r="U19" s="11"/>
      <c r="V19" s="184"/>
      <c r="W19" s="182"/>
      <c r="X19" s="185"/>
    </row>
    <row r="20" spans="1:24" ht="15" customHeight="1" x14ac:dyDescent="0.2">
      <c r="B20" s="25" t="s">
        <v>15</v>
      </c>
      <c r="C20" s="25" t="s">
        <v>2</v>
      </c>
      <c r="D20" s="22">
        <f>'YR 1 - Target'!D20</f>
        <v>42675</v>
      </c>
      <c r="E20" s="22">
        <f>'YR 1 - Target'!E20</f>
        <v>42735</v>
      </c>
      <c r="F20" s="22">
        <f>'YR 1 - Target'!F20</f>
        <v>42766</v>
      </c>
      <c r="G20" s="22">
        <f>'YR 1 - Target'!G20</f>
        <v>42794</v>
      </c>
      <c r="H20" s="22">
        <f>'YR 1 - Target'!H20</f>
        <v>42825</v>
      </c>
      <c r="I20" s="22">
        <f>'YR 1 - Target'!I20</f>
        <v>42855</v>
      </c>
      <c r="J20" s="22">
        <f>'YR 1 - Target'!J20</f>
        <v>42886</v>
      </c>
      <c r="K20" s="22">
        <f>'YR 1 - Target'!K20</f>
        <v>42916</v>
      </c>
      <c r="L20" s="22">
        <f>'YR 1 - Target'!L20</f>
        <v>42947</v>
      </c>
      <c r="M20" s="22">
        <f>'YR 1 - Target'!M20</f>
        <v>42978</v>
      </c>
      <c r="N20" s="22">
        <f>'YR 1 - Target'!N20</f>
        <v>43008</v>
      </c>
      <c r="O20" s="22">
        <f>'YR 1 - Target'!O20</f>
        <v>43039</v>
      </c>
      <c r="P20" s="25" t="s">
        <v>14</v>
      </c>
      <c r="T20" s="54"/>
      <c r="U20" s="184"/>
      <c r="V20" s="184"/>
      <c r="W20" s="182"/>
      <c r="X20" s="185"/>
    </row>
    <row r="21" spans="1:24" ht="15" customHeight="1" x14ac:dyDescent="0.2">
      <c r="A21" s="1" t="s">
        <v>7</v>
      </c>
      <c r="D21" s="16">
        <f>'Master Data File'!O10/12</f>
        <v>2.5000000000000001E-3</v>
      </c>
      <c r="E21" s="16">
        <f>D21</f>
        <v>2.5000000000000001E-3</v>
      </c>
      <c r="F21" s="16">
        <f>E21</f>
        <v>2.5000000000000001E-3</v>
      </c>
      <c r="G21" s="16">
        <f t="shared" ref="G21:O22" si="0">F21</f>
        <v>2.5000000000000001E-3</v>
      </c>
      <c r="H21" s="16">
        <f t="shared" si="0"/>
        <v>2.5000000000000001E-3</v>
      </c>
      <c r="I21" s="16">
        <f t="shared" si="0"/>
        <v>2.5000000000000001E-3</v>
      </c>
      <c r="J21" s="16">
        <f t="shared" si="0"/>
        <v>2.5000000000000001E-3</v>
      </c>
      <c r="K21" s="16">
        <f t="shared" si="0"/>
        <v>2.5000000000000001E-3</v>
      </c>
      <c r="L21" s="16">
        <f t="shared" si="0"/>
        <v>2.5000000000000001E-3</v>
      </c>
      <c r="M21" s="16">
        <f t="shared" si="0"/>
        <v>2.5000000000000001E-3</v>
      </c>
      <c r="N21" s="16">
        <f t="shared" si="0"/>
        <v>2.5000000000000001E-3</v>
      </c>
      <c r="O21" s="16">
        <f t="shared" si="0"/>
        <v>2.5000000000000001E-3</v>
      </c>
      <c r="T21" s="54"/>
      <c r="U21" s="184"/>
      <c r="V21" s="184"/>
      <c r="W21" s="182"/>
      <c r="X21" s="185"/>
    </row>
    <row r="22" spans="1:24" ht="15" customHeight="1" x14ac:dyDescent="0.2">
      <c r="A22" s="1" t="s">
        <v>8</v>
      </c>
      <c r="D22" s="17">
        <v>1</v>
      </c>
      <c r="E22" s="17">
        <f>D22</f>
        <v>1</v>
      </c>
      <c r="F22" s="17">
        <f t="shared" ref="F22" si="1">E22</f>
        <v>1</v>
      </c>
      <c r="G22" s="17">
        <f t="shared" si="0"/>
        <v>1</v>
      </c>
      <c r="H22" s="17">
        <f t="shared" si="0"/>
        <v>1</v>
      </c>
      <c r="I22" s="17">
        <f t="shared" si="0"/>
        <v>1</v>
      </c>
      <c r="J22" s="17">
        <f t="shared" si="0"/>
        <v>1</v>
      </c>
      <c r="K22" s="17">
        <f t="shared" si="0"/>
        <v>1</v>
      </c>
      <c r="L22" s="17">
        <f t="shared" si="0"/>
        <v>1</v>
      </c>
      <c r="M22" s="17">
        <f t="shared" si="0"/>
        <v>1</v>
      </c>
      <c r="N22" s="17">
        <f t="shared" si="0"/>
        <v>1</v>
      </c>
      <c r="O22" s="17">
        <f t="shared" si="0"/>
        <v>1</v>
      </c>
      <c r="T22" s="54"/>
      <c r="U22" s="184"/>
      <c r="V22" s="184"/>
      <c r="W22" s="182"/>
      <c r="X22" s="185"/>
    </row>
    <row r="23" spans="1:24" ht="15" customHeight="1" x14ac:dyDescent="0.2">
      <c r="A23" s="1" t="s">
        <v>9</v>
      </c>
      <c r="D23" s="18">
        <v>0.1</v>
      </c>
      <c r="E23" s="18">
        <f>D23</f>
        <v>0.1</v>
      </c>
      <c r="F23" s="18">
        <f>E23</f>
        <v>0.1</v>
      </c>
      <c r="G23" s="18">
        <f>F23</f>
        <v>0.1</v>
      </c>
      <c r="H23" s="18">
        <f t="shared" ref="H23:O23" si="2">G23</f>
        <v>0.1</v>
      </c>
      <c r="I23" s="18">
        <f t="shared" si="2"/>
        <v>0.1</v>
      </c>
      <c r="J23" s="18">
        <f>'Master Data File'!P8</f>
        <v>0.1</v>
      </c>
      <c r="K23" s="18">
        <f t="shared" si="2"/>
        <v>0.1</v>
      </c>
      <c r="L23" s="18">
        <f t="shared" si="2"/>
        <v>0.1</v>
      </c>
      <c r="M23" s="18">
        <f t="shared" si="2"/>
        <v>0.1</v>
      </c>
      <c r="N23" s="18">
        <f t="shared" si="2"/>
        <v>0.1</v>
      </c>
      <c r="O23" s="18">
        <f t="shared" si="2"/>
        <v>0.1</v>
      </c>
      <c r="T23" s="54"/>
      <c r="U23" s="184"/>
      <c r="V23" s="184"/>
      <c r="W23" s="182"/>
      <c r="X23" s="185"/>
    </row>
    <row r="24" spans="1:24" ht="15" customHeight="1" x14ac:dyDescent="0.2">
      <c r="T24" s="54"/>
      <c r="U24" s="184"/>
      <c r="V24" s="184"/>
      <c r="W24" s="182"/>
      <c r="X24" s="185"/>
    </row>
    <row r="25" spans="1:24" ht="15" customHeight="1" x14ac:dyDescent="0.2">
      <c r="A25" s="1" t="s">
        <v>10</v>
      </c>
      <c r="B25" s="14" t="str">
        <f>'Master Data File'!A22</f>
        <v>40mg/2mL</v>
      </c>
      <c r="C25" s="14" t="str">
        <f>'Master Data File'!B22</f>
        <v>2mL (x1 Vial)</v>
      </c>
      <c r="D25" s="19">
        <f>'YR 1 - Target'!D25</f>
        <v>31783.093333333334</v>
      </c>
      <c r="E25" s="19">
        <f>D25*(1+E21)</f>
        <v>31862.551066666667</v>
      </c>
      <c r="F25" s="19">
        <f t="shared" ref="F25:O25" si="3">E25*(1+F21)</f>
        <v>31942.207444333333</v>
      </c>
      <c r="G25" s="19">
        <f t="shared" si="3"/>
        <v>32022.062962944165</v>
      </c>
      <c r="H25" s="19">
        <f t="shared" si="3"/>
        <v>32102.118120351523</v>
      </c>
      <c r="I25" s="19">
        <f t="shared" si="3"/>
        <v>32182.373415652401</v>
      </c>
      <c r="J25" s="19">
        <f t="shared" si="3"/>
        <v>32262.829349191528</v>
      </c>
      <c r="K25" s="19">
        <f t="shared" si="3"/>
        <v>32343.486422564507</v>
      </c>
      <c r="L25" s="19">
        <f t="shared" si="3"/>
        <v>32424.345138620916</v>
      </c>
      <c r="M25" s="19">
        <f t="shared" si="3"/>
        <v>32505.406001467465</v>
      </c>
      <c r="N25" s="19">
        <f t="shared" si="3"/>
        <v>32586.669516471131</v>
      </c>
      <c r="O25" s="19">
        <f t="shared" si="3"/>
        <v>32668.136190262307</v>
      </c>
      <c r="P25" s="20">
        <f>SUM(D25:O25)</f>
        <v>386685.27896185941</v>
      </c>
      <c r="R25" s="54">
        <f>P25</f>
        <v>386685.27896185941</v>
      </c>
      <c r="T25" s="54"/>
      <c r="U25" s="184"/>
      <c r="V25" s="184"/>
      <c r="W25" s="182"/>
      <c r="X25" s="185"/>
    </row>
    <row r="26" spans="1:24" ht="15" customHeight="1" x14ac:dyDescent="0.2">
      <c r="A26" s="1" t="s">
        <v>11</v>
      </c>
      <c r="D26" s="20">
        <f>D25*D22</f>
        <v>31783.093333333334</v>
      </c>
      <c r="E26" s="20">
        <f t="shared" ref="E26:O27" si="4">E25*E22</f>
        <v>31862.551066666667</v>
      </c>
      <c r="F26" s="20">
        <f t="shared" si="4"/>
        <v>31942.207444333333</v>
      </c>
      <c r="G26" s="20">
        <f t="shared" si="4"/>
        <v>32022.062962944165</v>
      </c>
      <c r="H26" s="20">
        <f t="shared" si="4"/>
        <v>32102.118120351523</v>
      </c>
      <c r="I26" s="20">
        <f t="shared" si="4"/>
        <v>32182.373415652401</v>
      </c>
      <c r="J26" s="20">
        <f t="shared" si="4"/>
        <v>32262.829349191528</v>
      </c>
      <c r="K26" s="20">
        <f t="shared" si="4"/>
        <v>32343.486422564507</v>
      </c>
      <c r="L26" s="20">
        <f t="shared" si="4"/>
        <v>32424.345138620916</v>
      </c>
      <c r="M26" s="20">
        <f t="shared" si="4"/>
        <v>32505.406001467465</v>
      </c>
      <c r="N26" s="20">
        <f t="shared" si="4"/>
        <v>32586.669516471131</v>
      </c>
      <c r="O26" s="20">
        <f t="shared" si="4"/>
        <v>32668.136190262307</v>
      </c>
      <c r="P26" s="20">
        <f t="shared" ref="P26:P27" si="5">SUM(D26:O26)</f>
        <v>386685.27896185941</v>
      </c>
      <c r="T26" s="54"/>
      <c r="U26" s="184"/>
      <c r="V26" s="184"/>
      <c r="W26" s="182"/>
      <c r="X26" s="185"/>
    </row>
    <row r="27" spans="1:24" ht="15" customHeight="1" x14ac:dyDescent="0.2">
      <c r="A27" s="1" t="s">
        <v>12</v>
      </c>
      <c r="D27" s="158">
        <f>(D26*D23)+D28</f>
        <v>3178.3093333333336</v>
      </c>
      <c r="E27" s="159">
        <f>E26*E23</f>
        <v>3186.255106666667</v>
      </c>
      <c r="F27" s="159">
        <f t="shared" si="4"/>
        <v>3194.2207444333335</v>
      </c>
      <c r="G27" s="159">
        <f t="shared" si="4"/>
        <v>3202.2062962944165</v>
      </c>
      <c r="H27" s="159">
        <f t="shared" si="4"/>
        <v>3210.2118120351524</v>
      </c>
      <c r="I27" s="159">
        <f t="shared" si="4"/>
        <v>3218.2373415652401</v>
      </c>
      <c r="J27" s="159">
        <f t="shared" si="4"/>
        <v>3226.2829349191529</v>
      </c>
      <c r="K27" s="159">
        <f t="shared" si="4"/>
        <v>3234.3486422564511</v>
      </c>
      <c r="L27" s="159">
        <f t="shared" si="4"/>
        <v>3242.434513862092</v>
      </c>
      <c r="M27" s="159">
        <f t="shared" si="4"/>
        <v>3250.5406001467468</v>
      </c>
      <c r="N27" s="159">
        <f t="shared" si="4"/>
        <v>3258.6669516471134</v>
      </c>
      <c r="O27" s="159">
        <f t="shared" si="4"/>
        <v>3266.8136190262308</v>
      </c>
      <c r="P27" s="24">
        <f t="shared" si="5"/>
        <v>38668.527896185929</v>
      </c>
      <c r="T27" s="54"/>
      <c r="U27" s="184"/>
      <c r="V27" s="184"/>
      <c r="W27" s="182"/>
      <c r="X27" s="185"/>
    </row>
    <row r="28" spans="1:24" ht="15" customHeight="1" x14ac:dyDescent="0.2">
      <c r="A28" s="1" t="s">
        <v>13</v>
      </c>
      <c r="D28" s="19">
        <f>(D26*D23)*'Master Data File'!O16</f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S28" s="54">
        <f>R25+R30</f>
        <v>1406569.5940962834</v>
      </c>
      <c r="T28" s="54"/>
      <c r="U28" s="184"/>
      <c r="V28" s="184"/>
      <c r="W28" s="182"/>
      <c r="X28" s="185"/>
    </row>
    <row r="29" spans="1:24" ht="15" customHeight="1" x14ac:dyDescent="0.25">
      <c r="T29" s="54"/>
      <c r="U29" s="184"/>
      <c r="V29" s="184"/>
      <c r="W29" s="182"/>
      <c r="X29" s="183"/>
    </row>
    <row r="30" spans="1:24" ht="15" customHeight="1" x14ac:dyDescent="0.25">
      <c r="A30" s="1" t="s">
        <v>10</v>
      </c>
      <c r="B30" s="14" t="str">
        <f>'Master Data File'!A28</f>
        <v>100mg/5mL</v>
      </c>
      <c r="C30" s="14" t="str">
        <f>'Master Data File'!B28</f>
        <v>5mL (x1 Vial)</v>
      </c>
      <c r="D30" s="19">
        <f>'YR 1 - Target'!D30</f>
        <v>83828.064166666663</v>
      </c>
      <c r="E30" s="19">
        <f>D30*(1+E21)</f>
        <v>84037.634327083331</v>
      </c>
      <c r="F30" s="19">
        <f t="shared" ref="F30:O30" si="6">E30*(1+F21)</f>
        <v>84247.728412901037</v>
      </c>
      <c r="G30" s="19">
        <f t="shared" si="6"/>
        <v>84458.347733933289</v>
      </c>
      <c r="H30" s="19">
        <f t="shared" si="6"/>
        <v>84669.493603268114</v>
      </c>
      <c r="I30" s="19">
        <f t="shared" si="6"/>
        <v>84881.167337276274</v>
      </c>
      <c r="J30" s="19">
        <f t="shared" si="6"/>
        <v>85093.370255619462</v>
      </c>
      <c r="K30" s="19">
        <f t="shared" si="6"/>
        <v>85306.103681258508</v>
      </c>
      <c r="L30" s="19">
        <f t="shared" si="6"/>
        <v>85519.368940461645</v>
      </c>
      <c r="M30" s="19">
        <f t="shared" si="6"/>
        <v>85733.16736281279</v>
      </c>
      <c r="N30" s="19">
        <f t="shared" si="6"/>
        <v>85947.500281219822</v>
      </c>
      <c r="O30" s="19">
        <f t="shared" si="6"/>
        <v>86162.369031922863</v>
      </c>
      <c r="P30" s="20">
        <f>SUM(D30:O30)</f>
        <v>1019884.3151344239</v>
      </c>
      <c r="R30" s="54">
        <f>P30</f>
        <v>1019884.3151344239</v>
      </c>
      <c r="T30" s="54"/>
      <c r="U30" s="184"/>
      <c r="V30" s="182"/>
      <c r="W30" s="187"/>
    </row>
    <row r="31" spans="1:24" ht="15" x14ac:dyDescent="0.25">
      <c r="A31" s="1" t="s">
        <v>11</v>
      </c>
      <c r="D31" s="20">
        <f>D30*D22</f>
        <v>83828.064166666663</v>
      </c>
      <c r="E31" s="20">
        <f t="shared" ref="E31:O32" si="7">E30*E22</f>
        <v>84037.634327083331</v>
      </c>
      <c r="F31" s="20">
        <f t="shared" si="7"/>
        <v>84247.728412901037</v>
      </c>
      <c r="G31" s="20">
        <f t="shared" si="7"/>
        <v>84458.347733933289</v>
      </c>
      <c r="H31" s="20">
        <f t="shared" si="7"/>
        <v>84669.493603268114</v>
      </c>
      <c r="I31" s="20">
        <f t="shared" si="7"/>
        <v>84881.167337276274</v>
      </c>
      <c r="J31" s="20">
        <f t="shared" si="7"/>
        <v>85093.370255619462</v>
      </c>
      <c r="K31" s="20">
        <f t="shared" si="7"/>
        <v>85306.103681258508</v>
      </c>
      <c r="L31" s="20">
        <f t="shared" si="7"/>
        <v>85519.368940461645</v>
      </c>
      <c r="M31" s="20">
        <f t="shared" si="7"/>
        <v>85733.16736281279</v>
      </c>
      <c r="N31" s="20">
        <f t="shared" si="7"/>
        <v>85947.500281219822</v>
      </c>
      <c r="O31" s="20">
        <f t="shared" si="7"/>
        <v>86162.369031922863</v>
      </c>
      <c r="P31" s="20">
        <f t="shared" ref="P31:P32" si="8">SUM(D31:O31)</f>
        <v>1019884.3151344239</v>
      </c>
      <c r="T31" s="54"/>
      <c r="U31" s="162"/>
      <c r="V31" s="186"/>
    </row>
    <row r="32" spans="1:24" x14ac:dyDescent="0.2">
      <c r="A32" s="1" t="s">
        <v>12</v>
      </c>
      <c r="D32" s="158">
        <f>(D31*D23)+D33</f>
        <v>8382.8064166666663</v>
      </c>
      <c r="E32" s="159">
        <f>E31*E23</f>
        <v>8403.7634327083342</v>
      </c>
      <c r="F32" s="159">
        <f t="shared" si="7"/>
        <v>8424.7728412901033</v>
      </c>
      <c r="G32" s="159">
        <f t="shared" si="7"/>
        <v>8445.8347733933297</v>
      </c>
      <c r="H32" s="159">
        <f t="shared" si="7"/>
        <v>8466.9493603268111</v>
      </c>
      <c r="I32" s="159">
        <f t="shared" si="7"/>
        <v>8488.1167337276274</v>
      </c>
      <c r="J32" s="159">
        <f t="shared" si="7"/>
        <v>8509.3370255619466</v>
      </c>
      <c r="K32" s="159">
        <f t="shared" si="7"/>
        <v>8530.6103681258519</v>
      </c>
      <c r="L32" s="159">
        <f t="shared" si="7"/>
        <v>8551.9368940461645</v>
      </c>
      <c r="M32" s="159">
        <f t="shared" si="7"/>
        <v>8573.3167362812801</v>
      </c>
      <c r="N32" s="159">
        <f t="shared" si="7"/>
        <v>8594.7500281219818</v>
      </c>
      <c r="O32" s="159">
        <f t="shared" si="7"/>
        <v>8616.2369031922863</v>
      </c>
      <c r="P32" s="24">
        <f t="shared" si="8"/>
        <v>101988.4315134424</v>
      </c>
      <c r="U32" s="163"/>
      <c r="V32" s="140"/>
    </row>
    <row r="33" spans="1:22" x14ac:dyDescent="0.2">
      <c r="A33" s="1" t="s">
        <v>13</v>
      </c>
      <c r="D33" s="19">
        <f>(D31*D23)*'Master Data File'!O16</f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U33" s="164"/>
      <c r="V33" s="140"/>
    </row>
    <row r="34" spans="1:22" x14ac:dyDescent="0.2">
      <c r="U34" s="160"/>
    </row>
    <row r="35" spans="1:22" x14ac:dyDescent="0.2">
      <c r="A35" s="1" t="s">
        <v>10</v>
      </c>
      <c r="B35" s="3" t="str">
        <f>'Master Data File'!A34</f>
        <v>20mg/mL</v>
      </c>
      <c r="C35" s="3" t="str">
        <f>'Master Data File'!B34</f>
        <v>15mL (x1 Vial)</v>
      </c>
      <c r="D35" s="19">
        <f>'YR 1 - Target'!D35</f>
        <v>0</v>
      </c>
      <c r="E35" s="19">
        <f>D35*(1+E21)</f>
        <v>0</v>
      </c>
      <c r="F35" s="19">
        <f t="shared" ref="F35:O35" si="9">E35*(1+F21)</f>
        <v>0</v>
      </c>
      <c r="G35" s="19">
        <f t="shared" si="9"/>
        <v>0</v>
      </c>
      <c r="H35" s="19">
        <f t="shared" si="9"/>
        <v>0</v>
      </c>
      <c r="I35" s="19">
        <f t="shared" si="9"/>
        <v>0</v>
      </c>
      <c r="J35" s="19">
        <f t="shared" si="9"/>
        <v>0</v>
      </c>
      <c r="K35" s="19">
        <f t="shared" si="9"/>
        <v>0</v>
      </c>
      <c r="L35" s="19">
        <f t="shared" si="9"/>
        <v>0</v>
      </c>
      <c r="M35" s="19">
        <f t="shared" si="9"/>
        <v>0</v>
      </c>
      <c r="N35" s="19">
        <f t="shared" si="9"/>
        <v>0</v>
      </c>
      <c r="O35" s="19">
        <f t="shared" si="9"/>
        <v>0</v>
      </c>
      <c r="P35" s="20">
        <f>SUM(D35:O35)</f>
        <v>0</v>
      </c>
      <c r="U35" s="160"/>
      <c r="V35" s="168"/>
    </row>
    <row r="36" spans="1:22" x14ac:dyDescent="0.2">
      <c r="A36" s="1" t="s">
        <v>11</v>
      </c>
      <c r="D36" s="19">
        <f>D35*D22</f>
        <v>0</v>
      </c>
      <c r="E36" s="19">
        <f t="shared" ref="E36:O37" si="10">E35*E22</f>
        <v>0</v>
      </c>
      <c r="F36" s="19">
        <f t="shared" si="10"/>
        <v>0</v>
      </c>
      <c r="G36" s="19">
        <f t="shared" si="10"/>
        <v>0</v>
      </c>
      <c r="H36" s="19">
        <f t="shared" si="10"/>
        <v>0</v>
      </c>
      <c r="I36" s="19">
        <f t="shared" si="10"/>
        <v>0</v>
      </c>
      <c r="J36" s="19">
        <f t="shared" si="10"/>
        <v>0</v>
      </c>
      <c r="K36" s="19">
        <f t="shared" si="10"/>
        <v>0</v>
      </c>
      <c r="L36" s="19">
        <f t="shared" si="10"/>
        <v>0</v>
      </c>
      <c r="M36" s="19">
        <f t="shared" si="10"/>
        <v>0</v>
      </c>
      <c r="N36" s="19">
        <f t="shared" si="10"/>
        <v>0</v>
      </c>
      <c r="O36" s="19">
        <f t="shared" si="10"/>
        <v>0</v>
      </c>
      <c r="P36" s="20">
        <f t="shared" ref="P36:P37" si="11">SUM(D36:O36)</f>
        <v>0</v>
      </c>
      <c r="U36" s="160"/>
    </row>
    <row r="37" spans="1:22" x14ac:dyDescent="0.2">
      <c r="A37" s="1" t="s">
        <v>12</v>
      </c>
      <c r="D37" s="23">
        <f>(D36*D23)+D38</f>
        <v>0</v>
      </c>
      <c r="E37" s="24">
        <f>E36*E23</f>
        <v>0</v>
      </c>
      <c r="F37" s="24">
        <f t="shared" si="10"/>
        <v>0</v>
      </c>
      <c r="G37" s="24">
        <f t="shared" si="10"/>
        <v>0</v>
      </c>
      <c r="H37" s="24">
        <f t="shared" si="10"/>
        <v>0</v>
      </c>
      <c r="I37" s="24">
        <f t="shared" si="10"/>
        <v>0</v>
      </c>
      <c r="J37" s="24">
        <f t="shared" si="10"/>
        <v>0</v>
      </c>
      <c r="K37" s="24">
        <f t="shared" si="10"/>
        <v>0</v>
      </c>
      <c r="L37" s="24">
        <f t="shared" si="10"/>
        <v>0</v>
      </c>
      <c r="M37" s="24">
        <f t="shared" si="10"/>
        <v>0</v>
      </c>
      <c r="N37" s="24">
        <f t="shared" si="10"/>
        <v>0</v>
      </c>
      <c r="O37" s="24">
        <f t="shared" si="10"/>
        <v>0</v>
      </c>
      <c r="P37" s="24">
        <f t="shared" si="11"/>
        <v>0</v>
      </c>
      <c r="U37" s="160"/>
    </row>
    <row r="38" spans="1:22" x14ac:dyDescent="0.2">
      <c r="A38" s="1" t="s">
        <v>13</v>
      </c>
      <c r="D38" s="19">
        <f>(D36*D23)*'Master Data File'!O16</f>
        <v>0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U38" s="160"/>
    </row>
    <row r="39" spans="1:22" x14ac:dyDescent="0.2">
      <c r="U39" s="160"/>
    </row>
    <row r="40" spans="1:22" x14ac:dyDescent="0.2">
      <c r="A40" s="1" t="s">
        <v>10</v>
      </c>
      <c r="B40" s="3">
        <f>'Master Data File'!A40</f>
        <v>4</v>
      </c>
      <c r="C40" s="3">
        <f>'Master Data File'!B40</f>
        <v>44</v>
      </c>
      <c r="D40" s="19">
        <f>'YR 1 - Target'!D40</f>
        <v>0</v>
      </c>
      <c r="E40" s="19">
        <f>D40*(1+E21)</f>
        <v>0</v>
      </c>
      <c r="F40" s="19">
        <f t="shared" ref="F40:O40" si="12">E40*(1+F21)</f>
        <v>0</v>
      </c>
      <c r="G40" s="19">
        <f t="shared" si="12"/>
        <v>0</v>
      </c>
      <c r="H40" s="19">
        <f t="shared" si="12"/>
        <v>0</v>
      </c>
      <c r="I40" s="19">
        <f t="shared" si="12"/>
        <v>0</v>
      </c>
      <c r="J40" s="19">
        <f t="shared" si="12"/>
        <v>0</v>
      </c>
      <c r="K40" s="19">
        <f t="shared" si="12"/>
        <v>0</v>
      </c>
      <c r="L40" s="19">
        <f t="shared" si="12"/>
        <v>0</v>
      </c>
      <c r="M40" s="19">
        <f t="shared" si="12"/>
        <v>0</v>
      </c>
      <c r="N40" s="19">
        <f t="shared" si="12"/>
        <v>0</v>
      </c>
      <c r="O40" s="19">
        <f t="shared" si="12"/>
        <v>0</v>
      </c>
      <c r="P40" s="20">
        <f>SUM(D40:O40)</f>
        <v>0</v>
      </c>
      <c r="U40" s="160"/>
    </row>
    <row r="41" spans="1:22" x14ac:dyDescent="0.2">
      <c r="A41" s="1" t="s">
        <v>11</v>
      </c>
      <c r="D41" s="19">
        <f>D40*D22</f>
        <v>0</v>
      </c>
      <c r="E41" s="19">
        <f t="shared" ref="E41:O42" si="13">E40*E22</f>
        <v>0</v>
      </c>
      <c r="F41" s="19">
        <f t="shared" si="13"/>
        <v>0</v>
      </c>
      <c r="G41" s="19">
        <f t="shared" si="13"/>
        <v>0</v>
      </c>
      <c r="H41" s="19">
        <f t="shared" si="13"/>
        <v>0</v>
      </c>
      <c r="I41" s="19">
        <f t="shared" si="13"/>
        <v>0</v>
      </c>
      <c r="J41" s="19">
        <f t="shared" si="13"/>
        <v>0</v>
      </c>
      <c r="K41" s="19">
        <f t="shared" si="13"/>
        <v>0</v>
      </c>
      <c r="L41" s="19">
        <f t="shared" si="13"/>
        <v>0</v>
      </c>
      <c r="M41" s="19">
        <f t="shared" si="13"/>
        <v>0</v>
      </c>
      <c r="N41" s="19">
        <f t="shared" si="13"/>
        <v>0</v>
      </c>
      <c r="O41" s="19">
        <f t="shared" si="13"/>
        <v>0</v>
      </c>
      <c r="P41" s="20">
        <f t="shared" ref="P41:P42" si="14">SUM(D41:O41)</f>
        <v>0</v>
      </c>
    </row>
    <row r="42" spans="1:22" x14ac:dyDescent="0.2">
      <c r="A42" s="1" t="s">
        <v>12</v>
      </c>
      <c r="D42" s="23">
        <f>(D41*D23)+D43</f>
        <v>0</v>
      </c>
      <c r="E42" s="24">
        <f>E41*E23</f>
        <v>0</v>
      </c>
      <c r="F42" s="24">
        <f t="shared" si="13"/>
        <v>0</v>
      </c>
      <c r="G42" s="24">
        <f t="shared" si="13"/>
        <v>0</v>
      </c>
      <c r="H42" s="24">
        <f t="shared" si="13"/>
        <v>0</v>
      </c>
      <c r="I42" s="24">
        <f t="shared" si="13"/>
        <v>0</v>
      </c>
      <c r="J42" s="24">
        <f t="shared" si="13"/>
        <v>0</v>
      </c>
      <c r="K42" s="24">
        <f t="shared" si="13"/>
        <v>0</v>
      </c>
      <c r="L42" s="24">
        <f t="shared" si="13"/>
        <v>0</v>
      </c>
      <c r="M42" s="24">
        <f t="shared" si="13"/>
        <v>0</v>
      </c>
      <c r="N42" s="24">
        <f t="shared" si="13"/>
        <v>0</v>
      </c>
      <c r="O42" s="24">
        <f t="shared" si="13"/>
        <v>0</v>
      </c>
      <c r="P42" s="24">
        <f t="shared" si="14"/>
        <v>0</v>
      </c>
    </row>
    <row r="43" spans="1:22" x14ac:dyDescent="0.2">
      <c r="A43" s="1" t="s">
        <v>13</v>
      </c>
      <c r="D43" s="19">
        <f>(D41*D23)*'Master Data File'!O16</f>
        <v>0</v>
      </c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</row>
  </sheetData>
  <mergeCells count="12">
    <mergeCell ref="A18:J18"/>
    <mergeCell ref="A5:J5"/>
    <mergeCell ref="A7:J7"/>
    <mergeCell ref="A8:J8"/>
    <mergeCell ref="A9:J9"/>
    <mergeCell ref="A10:J10"/>
    <mergeCell ref="A11:J11"/>
    <mergeCell ref="A12:J12"/>
    <mergeCell ref="A14:J14"/>
    <mergeCell ref="A15:J15"/>
    <mergeCell ref="A16:J16"/>
    <mergeCell ref="A17:J1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opLeftCell="A13" workbookViewId="0">
      <selection activeCell="Q25" sqref="Q25"/>
    </sheetView>
  </sheetViews>
  <sheetFormatPr defaultColWidth="9.140625" defaultRowHeight="12.75" x14ac:dyDescent="0.2"/>
  <cols>
    <col min="1" max="1" width="16.28515625" style="1" bestFit="1" customWidth="1"/>
    <col min="2" max="2" width="12.140625" style="1" customWidth="1"/>
    <col min="3" max="3" width="11.42578125" style="1" customWidth="1"/>
    <col min="4" max="15" width="11" style="1" bestFit="1" customWidth="1"/>
    <col min="16" max="16" width="10" style="1" bestFit="1" customWidth="1"/>
    <col min="17" max="16384" width="9.140625" style="1"/>
  </cols>
  <sheetData>
    <row r="1" spans="1:11" ht="15.75" x14ac:dyDescent="0.25">
      <c r="A1" s="4" t="s">
        <v>29</v>
      </c>
      <c r="B1" s="34">
        <f>'Master Data File'!B1</f>
        <v>42618</v>
      </c>
      <c r="C1" s="21"/>
    </row>
    <row r="2" spans="1:11" ht="15.75" x14ac:dyDescent="0.25">
      <c r="A2" s="33" t="s">
        <v>30</v>
      </c>
      <c r="B2" s="34">
        <f>'Master Data File'!B2</f>
        <v>42297</v>
      </c>
      <c r="C2" s="21"/>
    </row>
    <row r="3" spans="1:11" ht="15.75" x14ac:dyDescent="0.25">
      <c r="A3" s="33" t="s">
        <v>31</v>
      </c>
      <c r="B3" s="34" t="str">
        <f>'Master Data File'!B3</f>
        <v>Cristina</v>
      </c>
      <c r="C3" s="21"/>
    </row>
    <row r="4" spans="1:11" ht="15.75" x14ac:dyDescent="0.25">
      <c r="A4" s="33" t="s">
        <v>33</v>
      </c>
      <c r="B4" s="34">
        <f>'Master Data File'!B4</f>
        <v>42449</v>
      </c>
      <c r="C4" s="21"/>
    </row>
    <row r="5" spans="1:11" ht="15.75" x14ac:dyDescent="0.2">
      <c r="A5" s="203" t="str">
        <f>'Master Data File'!A5</f>
        <v>Product: Irinotecan Injection (Camptosar/Pfizer) Project ID# 3568</v>
      </c>
      <c r="B5" s="204"/>
      <c r="C5" s="204"/>
      <c r="D5" s="204"/>
      <c r="E5" s="204"/>
      <c r="F5" s="204"/>
      <c r="G5" s="204"/>
      <c r="H5" s="204"/>
      <c r="I5" s="204"/>
      <c r="J5" s="204"/>
    </row>
    <row r="6" spans="1:11" ht="13.5" thickBot="1" x14ac:dyDescent="0.25"/>
    <row r="7" spans="1:11" x14ac:dyDescent="0.2">
      <c r="A7" s="208" t="s">
        <v>0</v>
      </c>
      <c r="B7" s="209"/>
      <c r="C7" s="209"/>
      <c r="D7" s="209"/>
      <c r="E7" s="209"/>
      <c r="F7" s="209"/>
      <c r="G7" s="209"/>
      <c r="H7" s="209"/>
      <c r="I7" s="209"/>
      <c r="J7" s="210"/>
    </row>
    <row r="8" spans="1:11" x14ac:dyDescent="0.2">
      <c r="A8" s="211" t="str">
        <f>'Master Data File'!A8:I8</f>
        <v>Delayed launch with 7 competitors in the market</v>
      </c>
      <c r="B8" s="212"/>
      <c r="C8" s="212"/>
      <c r="D8" s="212"/>
      <c r="E8" s="212"/>
      <c r="F8" s="212"/>
      <c r="G8" s="212"/>
      <c r="H8" s="212"/>
      <c r="I8" s="212"/>
      <c r="J8" s="213"/>
      <c r="K8" s="2"/>
    </row>
    <row r="9" spans="1:11" x14ac:dyDescent="0.2">
      <c r="A9" s="211" t="str">
        <f>'Master Data File'!A9:I9</f>
        <v>APP, Hospira, Heritage, Teva, Sandoz, Sagent, Westward</v>
      </c>
      <c r="B9" s="212"/>
      <c r="C9" s="212"/>
      <c r="D9" s="212"/>
      <c r="E9" s="212"/>
      <c r="F9" s="212"/>
      <c r="G9" s="212"/>
      <c r="H9" s="212"/>
      <c r="I9" s="212"/>
      <c r="J9" s="213"/>
      <c r="K9" s="2"/>
    </row>
    <row r="10" spans="1:11" x14ac:dyDescent="0.2">
      <c r="A10" s="211" t="str">
        <f>'Master Data File'!A10:I10</f>
        <v>10% market and target share</v>
      </c>
      <c r="B10" s="212"/>
      <c r="C10" s="212"/>
      <c r="D10" s="212"/>
      <c r="E10" s="212"/>
      <c r="F10" s="212"/>
      <c r="G10" s="212"/>
      <c r="H10" s="212"/>
      <c r="I10" s="212"/>
      <c r="J10" s="213"/>
    </row>
    <row r="11" spans="1:11" x14ac:dyDescent="0.2">
      <c r="A11" s="211" t="str">
        <f>'Master Data File'!A11:I11</f>
        <v>No pipeline</v>
      </c>
      <c r="B11" s="212"/>
      <c r="C11" s="212"/>
      <c r="D11" s="212"/>
      <c r="E11" s="212"/>
      <c r="F11" s="212"/>
      <c r="G11" s="212"/>
      <c r="H11" s="212"/>
      <c r="I11" s="212"/>
      <c r="J11" s="213"/>
    </row>
    <row r="12" spans="1:11" ht="13.5" thickBot="1" x14ac:dyDescent="0.25">
      <c r="A12" s="205">
        <f>'Master Data File'!A12:I12</f>
        <v>0</v>
      </c>
      <c r="B12" s="206"/>
      <c r="C12" s="206"/>
      <c r="D12" s="206"/>
      <c r="E12" s="206"/>
      <c r="F12" s="206"/>
      <c r="G12" s="206"/>
      <c r="H12" s="206"/>
      <c r="I12" s="206"/>
      <c r="J12" s="207"/>
    </row>
    <row r="13" spans="1:11" ht="13.5" thickBot="1" x14ac:dyDescent="0.25"/>
    <row r="14" spans="1:11" x14ac:dyDescent="0.2">
      <c r="A14" s="208" t="s">
        <v>1</v>
      </c>
      <c r="B14" s="209"/>
      <c r="C14" s="209"/>
      <c r="D14" s="209"/>
      <c r="E14" s="209"/>
      <c r="F14" s="209"/>
      <c r="G14" s="209"/>
      <c r="H14" s="209"/>
      <c r="I14" s="209"/>
      <c r="J14" s="210"/>
    </row>
    <row r="15" spans="1:11" x14ac:dyDescent="0.2">
      <c r="A15" s="211">
        <f>'Master Data File'!A15</f>
        <v>0</v>
      </c>
      <c r="B15" s="212"/>
      <c r="C15" s="212"/>
      <c r="D15" s="212"/>
      <c r="E15" s="212"/>
      <c r="F15" s="212"/>
      <c r="G15" s="212"/>
      <c r="H15" s="212"/>
      <c r="I15" s="212"/>
      <c r="J15" s="213"/>
    </row>
    <row r="16" spans="1:11" x14ac:dyDescent="0.2">
      <c r="A16" s="211">
        <f>'Master Data File'!A16</f>
        <v>0</v>
      </c>
      <c r="B16" s="212"/>
      <c r="C16" s="212"/>
      <c r="D16" s="212"/>
      <c r="E16" s="212"/>
      <c r="F16" s="212"/>
      <c r="G16" s="212"/>
      <c r="H16" s="212"/>
      <c r="I16" s="212"/>
      <c r="J16" s="213"/>
    </row>
    <row r="17" spans="1:16" x14ac:dyDescent="0.2">
      <c r="A17" s="211">
        <f>'Master Data File'!A17</f>
        <v>0</v>
      </c>
      <c r="B17" s="212"/>
      <c r="C17" s="212"/>
      <c r="D17" s="212"/>
      <c r="E17" s="212"/>
      <c r="F17" s="212"/>
      <c r="G17" s="212"/>
      <c r="H17" s="212"/>
      <c r="I17" s="212"/>
      <c r="J17" s="213"/>
    </row>
    <row r="18" spans="1:16" ht="13.5" thickBot="1" x14ac:dyDescent="0.25">
      <c r="A18" s="205">
        <f>'Master Data File'!A18</f>
        <v>0</v>
      </c>
      <c r="B18" s="206"/>
      <c r="C18" s="206"/>
      <c r="D18" s="206"/>
      <c r="E18" s="206"/>
      <c r="F18" s="206"/>
      <c r="G18" s="206"/>
      <c r="H18" s="206"/>
      <c r="I18" s="206"/>
      <c r="J18" s="207"/>
    </row>
    <row r="20" spans="1:16" x14ac:dyDescent="0.2">
      <c r="B20" s="25" t="s">
        <v>15</v>
      </c>
      <c r="C20" s="25" t="s">
        <v>2</v>
      </c>
      <c r="D20" s="22">
        <f>EOMONTH('YR 1 - SAP Units'!O20,1)</f>
        <v>43069</v>
      </c>
      <c r="E20" s="22">
        <f>EOMONTH(D20,1)</f>
        <v>43100</v>
      </c>
      <c r="F20" s="22">
        <f t="shared" ref="F20:O20" si="0">EOMONTH(E20,1)</f>
        <v>43131</v>
      </c>
      <c r="G20" s="22">
        <f t="shared" si="0"/>
        <v>43159</v>
      </c>
      <c r="H20" s="22">
        <f t="shared" si="0"/>
        <v>43190</v>
      </c>
      <c r="I20" s="22">
        <f t="shared" si="0"/>
        <v>43220</v>
      </c>
      <c r="J20" s="22">
        <f t="shared" si="0"/>
        <v>43251</v>
      </c>
      <c r="K20" s="22">
        <f t="shared" si="0"/>
        <v>43281</v>
      </c>
      <c r="L20" s="22">
        <f t="shared" si="0"/>
        <v>43312</v>
      </c>
      <c r="M20" s="22">
        <f t="shared" si="0"/>
        <v>43343</v>
      </c>
      <c r="N20" s="22">
        <f t="shared" si="0"/>
        <v>43373</v>
      </c>
      <c r="O20" s="22">
        <f t="shared" si="0"/>
        <v>43404</v>
      </c>
      <c r="P20" s="25" t="s">
        <v>14</v>
      </c>
    </row>
    <row r="21" spans="1:16" x14ac:dyDescent="0.2">
      <c r="A21" s="1" t="s">
        <v>7</v>
      </c>
      <c r="D21" s="16">
        <f>'Master Data File'!P10/12</f>
        <v>2.5000000000000001E-3</v>
      </c>
      <c r="E21" s="16">
        <f>D21</f>
        <v>2.5000000000000001E-3</v>
      </c>
      <c r="F21" s="16">
        <f>E21</f>
        <v>2.5000000000000001E-3</v>
      </c>
      <c r="G21" s="16">
        <f t="shared" ref="G21:O22" si="1">F21</f>
        <v>2.5000000000000001E-3</v>
      </c>
      <c r="H21" s="16">
        <f t="shared" si="1"/>
        <v>2.5000000000000001E-3</v>
      </c>
      <c r="I21" s="16">
        <f t="shared" si="1"/>
        <v>2.5000000000000001E-3</v>
      </c>
      <c r="J21" s="16">
        <f t="shared" si="1"/>
        <v>2.5000000000000001E-3</v>
      </c>
      <c r="K21" s="16">
        <f t="shared" si="1"/>
        <v>2.5000000000000001E-3</v>
      </c>
      <c r="L21" s="16">
        <f t="shared" si="1"/>
        <v>2.5000000000000001E-3</v>
      </c>
      <c r="M21" s="16">
        <f t="shared" si="1"/>
        <v>2.5000000000000001E-3</v>
      </c>
      <c r="N21" s="16">
        <f t="shared" si="1"/>
        <v>2.5000000000000001E-3</v>
      </c>
      <c r="O21" s="16">
        <f t="shared" si="1"/>
        <v>2.5000000000000001E-3</v>
      </c>
    </row>
    <row r="22" spans="1:16" x14ac:dyDescent="0.2">
      <c r="A22" s="1" t="s">
        <v>8</v>
      </c>
      <c r="D22" s="17">
        <f>'YR 1 - SAP Units'!O22</f>
        <v>1</v>
      </c>
      <c r="E22" s="17">
        <f>D22</f>
        <v>1</v>
      </c>
      <c r="F22" s="17">
        <f t="shared" ref="F22" si="2">E22</f>
        <v>1</v>
      </c>
      <c r="G22" s="17">
        <f t="shared" si="1"/>
        <v>1</v>
      </c>
      <c r="H22" s="17">
        <f t="shared" si="1"/>
        <v>1</v>
      </c>
      <c r="I22" s="17">
        <f t="shared" si="1"/>
        <v>1</v>
      </c>
      <c r="J22" s="17">
        <f t="shared" si="1"/>
        <v>1</v>
      </c>
      <c r="K22" s="17">
        <f t="shared" si="1"/>
        <v>1</v>
      </c>
      <c r="L22" s="17">
        <f t="shared" si="1"/>
        <v>1</v>
      </c>
      <c r="M22" s="17">
        <f t="shared" si="1"/>
        <v>1</v>
      </c>
      <c r="N22" s="17">
        <f t="shared" si="1"/>
        <v>1</v>
      </c>
      <c r="O22" s="17">
        <f t="shared" si="1"/>
        <v>1</v>
      </c>
    </row>
    <row r="23" spans="1:16" x14ac:dyDescent="0.2">
      <c r="A23" s="1" t="s">
        <v>9</v>
      </c>
      <c r="D23" s="18">
        <f>'YR 1 - SAP Units'!O23</f>
        <v>0.1</v>
      </c>
      <c r="E23" s="18">
        <f>D23</f>
        <v>0.1</v>
      </c>
      <c r="F23" s="18">
        <f>E23</f>
        <v>0.1</v>
      </c>
      <c r="G23" s="18">
        <f>F23</f>
        <v>0.1</v>
      </c>
      <c r="H23" s="18">
        <f t="shared" ref="H23:O23" si="3">G23</f>
        <v>0.1</v>
      </c>
      <c r="I23" s="18">
        <f t="shared" si="3"/>
        <v>0.1</v>
      </c>
      <c r="J23" s="18">
        <f t="shared" si="3"/>
        <v>0.1</v>
      </c>
      <c r="K23" s="18">
        <f t="shared" si="3"/>
        <v>0.1</v>
      </c>
      <c r="L23" s="18">
        <f t="shared" si="3"/>
        <v>0.1</v>
      </c>
      <c r="M23" s="18">
        <f t="shared" si="3"/>
        <v>0.1</v>
      </c>
      <c r="N23" s="18">
        <f t="shared" si="3"/>
        <v>0.1</v>
      </c>
      <c r="O23" s="18">
        <f t="shared" si="3"/>
        <v>0.1</v>
      </c>
    </row>
    <row r="25" spans="1:16" x14ac:dyDescent="0.2">
      <c r="A25" s="1" t="s">
        <v>10</v>
      </c>
      <c r="B25" s="14" t="str">
        <f>'Master Data File'!A22</f>
        <v>40mg/2mL</v>
      </c>
      <c r="C25" s="14" t="str">
        <f>'Master Data File'!B22</f>
        <v>2mL (x1 Vial)</v>
      </c>
      <c r="D25" s="19">
        <f>(1+D21)*'YR 1 - SAP Units'!O25</f>
        <v>32749.806530737962</v>
      </c>
      <c r="E25" s="19">
        <f>D25*(1+E21)</f>
        <v>32831.681047064805</v>
      </c>
      <c r="F25" s="19">
        <f t="shared" ref="F25:O25" si="4">E25*(1+F21)</f>
        <v>32913.760249682462</v>
      </c>
      <c r="G25" s="19">
        <f t="shared" si="4"/>
        <v>32996.044650306663</v>
      </c>
      <c r="H25" s="19">
        <f t="shared" si="4"/>
        <v>33078.534761932431</v>
      </c>
      <c r="I25" s="19">
        <f t="shared" si="4"/>
        <v>33161.231098837263</v>
      </c>
      <c r="J25" s="19">
        <f t="shared" si="4"/>
        <v>33244.134176584354</v>
      </c>
      <c r="K25" s="19">
        <f t="shared" si="4"/>
        <v>33327.244512025813</v>
      </c>
      <c r="L25" s="19">
        <f t="shared" si="4"/>
        <v>33410.562623305872</v>
      </c>
      <c r="M25" s="19">
        <f t="shared" si="4"/>
        <v>33494.089029864132</v>
      </c>
      <c r="N25" s="19">
        <f t="shared" si="4"/>
        <v>33577.82425243879</v>
      </c>
      <c r="O25" s="19">
        <f t="shared" si="4"/>
        <v>33661.768813069888</v>
      </c>
      <c r="P25" s="20">
        <f>SUM(D25:O25)</f>
        <v>398446.68174585048</v>
      </c>
    </row>
    <row r="26" spans="1:16" x14ac:dyDescent="0.2">
      <c r="A26" s="1" t="s">
        <v>11</v>
      </c>
      <c r="D26" s="20">
        <f>D25*D22</f>
        <v>32749.806530737962</v>
      </c>
      <c r="E26" s="20">
        <f t="shared" ref="E26:O27" si="5">E25*E22</f>
        <v>32831.681047064805</v>
      </c>
      <c r="F26" s="20">
        <f t="shared" si="5"/>
        <v>32913.760249682462</v>
      </c>
      <c r="G26" s="20">
        <f t="shared" si="5"/>
        <v>32996.044650306663</v>
      </c>
      <c r="H26" s="20">
        <f t="shared" si="5"/>
        <v>33078.534761932431</v>
      </c>
      <c r="I26" s="20">
        <f t="shared" si="5"/>
        <v>33161.231098837263</v>
      </c>
      <c r="J26" s="20">
        <f t="shared" si="5"/>
        <v>33244.134176584354</v>
      </c>
      <c r="K26" s="20">
        <f t="shared" si="5"/>
        <v>33327.244512025813</v>
      </c>
      <c r="L26" s="20">
        <f t="shared" si="5"/>
        <v>33410.562623305872</v>
      </c>
      <c r="M26" s="20">
        <f t="shared" si="5"/>
        <v>33494.089029864132</v>
      </c>
      <c r="N26" s="20">
        <f t="shared" si="5"/>
        <v>33577.82425243879</v>
      </c>
      <c r="O26" s="20">
        <f t="shared" si="5"/>
        <v>33661.768813069888</v>
      </c>
      <c r="P26" s="20">
        <f t="shared" ref="P26:P27" si="6">SUM(D26:O26)</f>
        <v>398446.68174585048</v>
      </c>
    </row>
    <row r="27" spans="1:16" x14ac:dyDescent="0.2">
      <c r="A27" s="1" t="s">
        <v>12</v>
      </c>
      <c r="D27" s="23">
        <f>(D26*D23)+D28</f>
        <v>3274.9806530737965</v>
      </c>
      <c r="E27" s="24">
        <f>E26*E23</f>
        <v>3283.1681047064808</v>
      </c>
      <c r="F27" s="24">
        <f t="shared" si="5"/>
        <v>3291.3760249682464</v>
      </c>
      <c r="G27" s="24">
        <f t="shared" si="5"/>
        <v>3299.6044650306667</v>
      </c>
      <c r="H27" s="24">
        <f t="shared" si="5"/>
        <v>3307.8534761932433</v>
      </c>
      <c r="I27" s="24">
        <f t="shared" si="5"/>
        <v>3316.1231098837266</v>
      </c>
      <c r="J27" s="24">
        <f t="shared" si="5"/>
        <v>3324.4134176584357</v>
      </c>
      <c r="K27" s="24">
        <f t="shared" si="5"/>
        <v>3332.7244512025813</v>
      </c>
      <c r="L27" s="24">
        <f t="shared" si="5"/>
        <v>3341.0562623305873</v>
      </c>
      <c r="M27" s="24">
        <f t="shared" si="5"/>
        <v>3349.4089029864135</v>
      </c>
      <c r="N27" s="24">
        <f t="shared" si="5"/>
        <v>3357.7824252438791</v>
      </c>
      <c r="O27" s="24">
        <f t="shared" si="5"/>
        <v>3366.1768813069889</v>
      </c>
      <c r="P27" s="24">
        <f t="shared" si="6"/>
        <v>39844.668174585051</v>
      </c>
    </row>
    <row r="28" spans="1:16" x14ac:dyDescent="0.2">
      <c r="A28" s="1" t="s">
        <v>13</v>
      </c>
      <c r="D28" s="1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30" spans="1:16" x14ac:dyDescent="0.2">
      <c r="A30" s="1" t="s">
        <v>10</v>
      </c>
      <c r="B30" s="14" t="str">
        <f>'Master Data File'!A28</f>
        <v>100mg/5mL</v>
      </c>
      <c r="C30" s="14" t="str">
        <f>'Master Data File'!B28</f>
        <v>5mL (x1 Vial)</v>
      </c>
      <c r="D30" s="19">
        <f>(1+D21)*'YR 1 - SAP Units'!O30</f>
        <v>86377.77495450266</v>
      </c>
      <c r="E30" s="19">
        <f>D30*(1+E21)</f>
        <v>86593.71939188891</v>
      </c>
      <c r="F30" s="19">
        <f t="shared" ref="F30:O30" si="7">E30*(1+F21)</f>
        <v>86810.203690368624</v>
      </c>
      <c r="G30" s="19">
        <f t="shared" si="7"/>
        <v>87027.229199594542</v>
      </c>
      <c r="H30" s="19">
        <f t="shared" si="7"/>
        <v>87244.797272593525</v>
      </c>
      <c r="I30" s="19">
        <f t="shared" si="7"/>
        <v>87462.909265775001</v>
      </c>
      <c r="J30" s="19">
        <f t="shared" si="7"/>
        <v>87681.566538939427</v>
      </c>
      <c r="K30" s="19">
        <f t="shared" si="7"/>
        <v>87900.770455286765</v>
      </c>
      <c r="L30" s="19">
        <f t="shared" si="7"/>
        <v>88120.522381424977</v>
      </c>
      <c r="M30" s="19">
        <f t="shared" si="7"/>
        <v>88340.823687378535</v>
      </c>
      <c r="N30" s="19">
        <f t="shared" si="7"/>
        <v>88561.675746596971</v>
      </c>
      <c r="O30" s="19">
        <f t="shared" si="7"/>
        <v>88783.079935963455</v>
      </c>
      <c r="P30" s="20">
        <f>SUM(D30:O30)</f>
        <v>1050905.0725203133</v>
      </c>
    </row>
    <row r="31" spans="1:16" x14ac:dyDescent="0.2">
      <c r="A31" s="1" t="s">
        <v>11</v>
      </c>
      <c r="D31" s="20">
        <f>D30*D22</f>
        <v>86377.77495450266</v>
      </c>
      <c r="E31" s="20">
        <f t="shared" ref="E31:O32" si="8">E30*E22</f>
        <v>86593.71939188891</v>
      </c>
      <c r="F31" s="20">
        <f t="shared" si="8"/>
        <v>86810.203690368624</v>
      </c>
      <c r="G31" s="20">
        <f t="shared" si="8"/>
        <v>87027.229199594542</v>
      </c>
      <c r="H31" s="20">
        <f t="shared" si="8"/>
        <v>87244.797272593525</v>
      </c>
      <c r="I31" s="20">
        <f t="shared" si="8"/>
        <v>87462.909265775001</v>
      </c>
      <c r="J31" s="20">
        <f t="shared" si="8"/>
        <v>87681.566538939427</v>
      </c>
      <c r="K31" s="20">
        <f t="shared" si="8"/>
        <v>87900.770455286765</v>
      </c>
      <c r="L31" s="20">
        <f t="shared" si="8"/>
        <v>88120.522381424977</v>
      </c>
      <c r="M31" s="20">
        <f t="shared" si="8"/>
        <v>88340.823687378535</v>
      </c>
      <c r="N31" s="20">
        <f t="shared" si="8"/>
        <v>88561.675746596971</v>
      </c>
      <c r="O31" s="20">
        <f t="shared" si="8"/>
        <v>88783.079935963455</v>
      </c>
      <c r="P31" s="20">
        <f t="shared" ref="P31:P32" si="9">SUM(D31:O31)</f>
        <v>1050905.0725203133</v>
      </c>
    </row>
    <row r="32" spans="1:16" x14ac:dyDescent="0.2">
      <c r="A32" s="1" t="s">
        <v>12</v>
      </c>
      <c r="D32" s="23">
        <f>(D31*D23)+D33</f>
        <v>8637.7774954502656</v>
      </c>
      <c r="E32" s="24">
        <f>E31*E23</f>
        <v>8659.3719391888917</v>
      </c>
      <c r="F32" s="24">
        <f t="shared" si="8"/>
        <v>8681.0203690368635</v>
      </c>
      <c r="G32" s="24">
        <f t="shared" si="8"/>
        <v>8702.7229199594549</v>
      </c>
      <c r="H32" s="24">
        <f t="shared" si="8"/>
        <v>8724.4797272593532</v>
      </c>
      <c r="I32" s="24">
        <f t="shared" si="8"/>
        <v>8746.2909265774997</v>
      </c>
      <c r="J32" s="24">
        <f t="shared" si="8"/>
        <v>8768.1566538939423</v>
      </c>
      <c r="K32" s="24">
        <f t="shared" si="8"/>
        <v>8790.0770455286765</v>
      </c>
      <c r="L32" s="24">
        <f t="shared" si="8"/>
        <v>8812.052238142498</v>
      </c>
      <c r="M32" s="24">
        <f t="shared" si="8"/>
        <v>8834.0823687378543</v>
      </c>
      <c r="N32" s="24">
        <f t="shared" si="8"/>
        <v>8856.1675746596975</v>
      </c>
      <c r="O32" s="24">
        <f t="shared" si="8"/>
        <v>8878.3079935963451</v>
      </c>
      <c r="P32" s="24">
        <f t="shared" si="9"/>
        <v>105090.50725203137</v>
      </c>
    </row>
    <row r="33" spans="1:16" x14ac:dyDescent="0.2">
      <c r="A33" s="1" t="s">
        <v>13</v>
      </c>
      <c r="D33" s="1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5" spans="1:16" x14ac:dyDescent="0.2">
      <c r="A35" s="1" t="s">
        <v>10</v>
      </c>
      <c r="B35" s="3" t="str">
        <f>'Master Data File'!A34</f>
        <v>20mg/mL</v>
      </c>
      <c r="C35" s="3" t="str">
        <f>'Master Data File'!B34</f>
        <v>15mL (x1 Vial)</v>
      </c>
      <c r="D35" s="19">
        <f>(1+D21)*'YR 1 - SAP Units'!O35</f>
        <v>0</v>
      </c>
      <c r="E35" s="19">
        <f>D35*(1+E21)</f>
        <v>0</v>
      </c>
      <c r="F35" s="19">
        <f t="shared" ref="F35:O35" si="10">E35*(1+F21)</f>
        <v>0</v>
      </c>
      <c r="G35" s="19">
        <f t="shared" si="10"/>
        <v>0</v>
      </c>
      <c r="H35" s="19">
        <f t="shared" si="10"/>
        <v>0</v>
      </c>
      <c r="I35" s="19">
        <f t="shared" si="10"/>
        <v>0</v>
      </c>
      <c r="J35" s="19">
        <f t="shared" si="10"/>
        <v>0</v>
      </c>
      <c r="K35" s="19">
        <f t="shared" si="10"/>
        <v>0</v>
      </c>
      <c r="L35" s="19">
        <f t="shared" si="10"/>
        <v>0</v>
      </c>
      <c r="M35" s="19">
        <f t="shared" si="10"/>
        <v>0</v>
      </c>
      <c r="N35" s="19">
        <f t="shared" si="10"/>
        <v>0</v>
      </c>
      <c r="O35" s="19">
        <f t="shared" si="10"/>
        <v>0</v>
      </c>
      <c r="P35" s="20">
        <f>SUM(D35:O35)</f>
        <v>0</v>
      </c>
    </row>
    <row r="36" spans="1:16" x14ac:dyDescent="0.2">
      <c r="A36" s="1" t="s">
        <v>11</v>
      </c>
      <c r="D36" s="19">
        <f>D35*D22</f>
        <v>0</v>
      </c>
      <c r="E36" s="19">
        <f t="shared" ref="E36:O37" si="11">E35*E22</f>
        <v>0</v>
      </c>
      <c r="F36" s="19">
        <f t="shared" si="11"/>
        <v>0</v>
      </c>
      <c r="G36" s="19">
        <f t="shared" si="11"/>
        <v>0</v>
      </c>
      <c r="H36" s="19">
        <f t="shared" si="11"/>
        <v>0</v>
      </c>
      <c r="I36" s="19">
        <f t="shared" si="11"/>
        <v>0</v>
      </c>
      <c r="J36" s="19">
        <f t="shared" si="11"/>
        <v>0</v>
      </c>
      <c r="K36" s="19">
        <f t="shared" si="11"/>
        <v>0</v>
      </c>
      <c r="L36" s="19">
        <f t="shared" si="11"/>
        <v>0</v>
      </c>
      <c r="M36" s="19">
        <f t="shared" si="11"/>
        <v>0</v>
      </c>
      <c r="N36" s="19">
        <f t="shared" si="11"/>
        <v>0</v>
      </c>
      <c r="O36" s="19">
        <f t="shared" si="11"/>
        <v>0</v>
      </c>
      <c r="P36" s="20">
        <f t="shared" ref="P36:P37" si="12">SUM(D36:O36)</f>
        <v>0</v>
      </c>
    </row>
    <row r="37" spans="1:16" x14ac:dyDescent="0.2">
      <c r="A37" s="1" t="s">
        <v>12</v>
      </c>
      <c r="D37" s="23">
        <f>(D36*D23)+D38</f>
        <v>0</v>
      </c>
      <c r="E37" s="24">
        <f>E36*E23</f>
        <v>0</v>
      </c>
      <c r="F37" s="24">
        <f t="shared" si="11"/>
        <v>0</v>
      </c>
      <c r="G37" s="24">
        <f t="shared" si="11"/>
        <v>0</v>
      </c>
      <c r="H37" s="24">
        <f t="shared" si="11"/>
        <v>0</v>
      </c>
      <c r="I37" s="24">
        <f t="shared" si="11"/>
        <v>0</v>
      </c>
      <c r="J37" s="24">
        <f t="shared" si="11"/>
        <v>0</v>
      </c>
      <c r="K37" s="24">
        <f t="shared" si="11"/>
        <v>0</v>
      </c>
      <c r="L37" s="24">
        <f t="shared" si="11"/>
        <v>0</v>
      </c>
      <c r="M37" s="24">
        <f t="shared" si="11"/>
        <v>0</v>
      </c>
      <c r="N37" s="24">
        <f t="shared" si="11"/>
        <v>0</v>
      </c>
      <c r="O37" s="24">
        <f t="shared" si="11"/>
        <v>0</v>
      </c>
      <c r="P37" s="24">
        <f t="shared" si="12"/>
        <v>0</v>
      </c>
    </row>
    <row r="38" spans="1:16" x14ac:dyDescent="0.2">
      <c r="A38" s="1" t="s">
        <v>13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40" spans="1:16" x14ac:dyDescent="0.2">
      <c r="A40" s="1" t="s">
        <v>10</v>
      </c>
      <c r="B40" s="3">
        <f>'Master Data File'!A40</f>
        <v>4</v>
      </c>
      <c r="C40" s="3">
        <f>'Master Data File'!B40</f>
        <v>44</v>
      </c>
      <c r="D40" s="19">
        <f>(1+D21)*'YR 1 - SAP Units'!O40</f>
        <v>0</v>
      </c>
      <c r="E40" s="19">
        <f>D40*(1+E21)</f>
        <v>0</v>
      </c>
      <c r="F40" s="19">
        <f t="shared" ref="F40:O40" si="13">E40*(1+F21)</f>
        <v>0</v>
      </c>
      <c r="G40" s="19">
        <f t="shared" si="13"/>
        <v>0</v>
      </c>
      <c r="H40" s="19">
        <f t="shared" si="13"/>
        <v>0</v>
      </c>
      <c r="I40" s="19">
        <f t="shared" si="13"/>
        <v>0</v>
      </c>
      <c r="J40" s="19">
        <f t="shared" si="13"/>
        <v>0</v>
      </c>
      <c r="K40" s="19">
        <f t="shared" si="13"/>
        <v>0</v>
      </c>
      <c r="L40" s="19">
        <f t="shared" si="13"/>
        <v>0</v>
      </c>
      <c r="M40" s="19">
        <f t="shared" si="13"/>
        <v>0</v>
      </c>
      <c r="N40" s="19">
        <f t="shared" si="13"/>
        <v>0</v>
      </c>
      <c r="O40" s="19">
        <f t="shared" si="13"/>
        <v>0</v>
      </c>
      <c r="P40" s="20">
        <f>SUM(D40:O40)</f>
        <v>0</v>
      </c>
    </row>
    <row r="41" spans="1:16" x14ac:dyDescent="0.2">
      <c r="A41" s="1" t="s">
        <v>11</v>
      </c>
      <c r="D41" s="19">
        <f>D40*D22</f>
        <v>0</v>
      </c>
      <c r="E41" s="19">
        <f t="shared" ref="E41:O42" si="14">E40*E22</f>
        <v>0</v>
      </c>
      <c r="F41" s="19">
        <f t="shared" si="14"/>
        <v>0</v>
      </c>
      <c r="G41" s="19">
        <f t="shared" si="14"/>
        <v>0</v>
      </c>
      <c r="H41" s="19">
        <f t="shared" si="14"/>
        <v>0</v>
      </c>
      <c r="I41" s="19">
        <f t="shared" si="14"/>
        <v>0</v>
      </c>
      <c r="J41" s="19">
        <f t="shared" si="14"/>
        <v>0</v>
      </c>
      <c r="K41" s="19">
        <f t="shared" si="14"/>
        <v>0</v>
      </c>
      <c r="L41" s="19">
        <f t="shared" si="14"/>
        <v>0</v>
      </c>
      <c r="M41" s="19">
        <f t="shared" si="14"/>
        <v>0</v>
      </c>
      <c r="N41" s="19">
        <f t="shared" si="14"/>
        <v>0</v>
      </c>
      <c r="O41" s="19">
        <f t="shared" si="14"/>
        <v>0</v>
      </c>
      <c r="P41" s="20">
        <f t="shared" ref="P41:P42" si="15">SUM(D41:O41)</f>
        <v>0</v>
      </c>
    </row>
    <row r="42" spans="1:16" x14ac:dyDescent="0.2">
      <c r="A42" s="1" t="s">
        <v>12</v>
      </c>
      <c r="D42" s="23">
        <f>(D41*D23)+D43</f>
        <v>0</v>
      </c>
      <c r="E42" s="24">
        <f>E41*E23</f>
        <v>0</v>
      </c>
      <c r="F42" s="24">
        <f t="shared" si="14"/>
        <v>0</v>
      </c>
      <c r="G42" s="24">
        <f t="shared" si="14"/>
        <v>0</v>
      </c>
      <c r="H42" s="24">
        <f t="shared" si="14"/>
        <v>0</v>
      </c>
      <c r="I42" s="24">
        <f t="shared" si="14"/>
        <v>0</v>
      </c>
      <c r="J42" s="24">
        <f t="shared" si="14"/>
        <v>0</v>
      </c>
      <c r="K42" s="24">
        <f t="shared" si="14"/>
        <v>0</v>
      </c>
      <c r="L42" s="24">
        <f t="shared" si="14"/>
        <v>0</v>
      </c>
      <c r="M42" s="24">
        <f t="shared" si="14"/>
        <v>0</v>
      </c>
      <c r="N42" s="24">
        <f t="shared" si="14"/>
        <v>0</v>
      </c>
      <c r="O42" s="24">
        <f t="shared" si="14"/>
        <v>0</v>
      </c>
      <c r="P42" s="24">
        <f t="shared" si="15"/>
        <v>0</v>
      </c>
    </row>
    <row r="43" spans="1:16" x14ac:dyDescent="0.2">
      <c r="A43" s="1" t="s">
        <v>13</v>
      </c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</row>
  </sheetData>
  <mergeCells count="12">
    <mergeCell ref="A5:J5"/>
    <mergeCell ref="A18:J18"/>
    <mergeCell ref="A12:J12"/>
    <mergeCell ref="A14:J14"/>
    <mergeCell ref="A15:J15"/>
    <mergeCell ref="A16:J16"/>
    <mergeCell ref="A17:J17"/>
    <mergeCell ref="A7:J7"/>
    <mergeCell ref="A8:J8"/>
    <mergeCell ref="A10:J10"/>
    <mergeCell ref="A11:J11"/>
    <mergeCell ref="A9:J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8"/>
  <sheetViews>
    <sheetView workbookViewId="0">
      <selection activeCell="J23" sqref="J23"/>
    </sheetView>
  </sheetViews>
  <sheetFormatPr defaultRowHeight="15" x14ac:dyDescent="0.25"/>
  <cols>
    <col min="1" max="1" width="18.140625" customWidth="1"/>
    <col min="2" max="3" width="14.42578125" customWidth="1"/>
    <col min="4" max="16" width="14.42578125" style="58" customWidth="1"/>
    <col min="17" max="18" width="14.7109375" style="58" customWidth="1"/>
    <col min="19" max="19" width="16.5703125" style="58" customWidth="1"/>
    <col min="20" max="20" width="17.7109375" style="58" customWidth="1"/>
    <col min="21" max="21" width="17" style="58" customWidth="1"/>
    <col min="22" max="22" width="17.85546875" style="58" customWidth="1"/>
    <col min="23" max="23" width="19.42578125" style="58" customWidth="1"/>
    <col min="24" max="24" width="15.42578125" style="58" customWidth="1"/>
    <col min="25" max="25" width="17" style="58" customWidth="1"/>
    <col min="26" max="26" width="24.42578125" style="58" customWidth="1"/>
    <col min="27" max="27" width="17.85546875" style="58" customWidth="1"/>
    <col min="28" max="28" width="19.42578125" style="58" customWidth="1"/>
    <col min="29" max="29" width="16.28515625" style="58" customWidth="1"/>
    <col min="30" max="30" width="20.7109375" style="58" customWidth="1"/>
    <col min="31" max="31" width="22.7109375" style="58" customWidth="1"/>
    <col min="32" max="32" width="18" style="58" customWidth="1"/>
    <col min="33" max="33" width="18.28515625" style="58" customWidth="1"/>
    <col min="34" max="35" width="8.42578125" customWidth="1"/>
    <col min="36" max="39" width="11.7109375" customWidth="1"/>
    <col min="40" max="40" width="10.85546875" customWidth="1"/>
    <col min="41" max="42" width="8.28515625" customWidth="1"/>
    <col min="43" max="43" width="16.85546875" customWidth="1"/>
    <col min="44" max="47" width="13.42578125" customWidth="1"/>
    <col min="48" max="48" width="10.85546875" customWidth="1"/>
    <col min="49" max="50" width="8.28515625" customWidth="1"/>
    <col min="51" max="51" width="16.85546875" customWidth="1"/>
    <col min="52" max="52" width="14.7109375" customWidth="1"/>
    <col min="53" max="53" width="16.28515625" customWidth="1"/>
    <col min="54" max="54" width="20.7109375" customWidth="1"/>
    <col min="55" max="55" width="22.7109375" customWidth="1"/>
    <col min="56" max="56" width="18" customWidth="1"/>
    <col min="57" max="57" width="18.28515625" customWidth="1"/>
    <col min="58" max="58" width="16.85546875" bestFit="1" customWidth="1"/>
    <col min="59" max="61" width="13.42578125" customWidth="1"/>
    <col min="62" max="62" width="12.28515625" customWidth="1"/>
    <col min="63" max="64" width="9.7109375" bestFit="1" customWidth="1"/>
    <col min="65" max="65" width="9.7109375" customWidth="1"/>
    <col min="66" max="66" width="10.85546875" customWidth="1"/>
    <col min="67" max="68" width="8.28515625" customWidth="1"/>
    <col min="69" max="69" width="16.85546875" customWidth="1"/>
    <col min="70" max="70" width="14.7109375" bestFit="1" customWidth="1"/>
    <col min="71" max="71" width="16.28515625" bestFit="1" customWidth="1"/>
    <col min="72" max="72" width="20.7109375" bestFit="1" customWidth="1"/>
    <col min="73" max="73" width="22.7109375" bestFit="1" customWidth="1"/>
    <col min="74" max="74" width="18" bestFit="1" customWidth="1"/>
    <col min="75" max="75" width="18.28515625" customWidth="1"/>
    <col min="257" max="257" width="22.85546875" customWidth="1"/>
    <col min="258" max="258" width="32" bestFit="1" customWidth="1"/>
    <col min="259" max="259" width="20.7109375" customWidth="1"/>
    <col min="260" max="271" width="14.85546875" customWidth="1"/>
    <col min="272" max="272" width="15.42578125" customWidth="1"/>
    <col min="273" max="273" width="15.28515625" customWidth="1"/>
    <col min="274" max="274" width="17.7109375" customWidth="1"/>
    <col min="275" max="275" width="17.5703125" customWidth="1"/>
    <col min="276" max="276" width="15.42578125" customWidth="1"/>
    <col min="277" max="277" width="17" customWidth="1"/>
    <col min="278" max="278" width="17.85546875" customWidth="1"/>
    <col min="279" max="279" width="19.42578125" customWidth="1"/>
    <col min="280" max="280" width="15.42578125" customWidth="1"/>
    <col min="281" max="281" width="17" customWidth="1"/>
    <col min="282" max="282" width="24.42578125" customWidth="1"/>
    <col min="283" max="283" width="17.85546875" customWidth="1"/>
    <col min="284" max="284" width="19.42578125" customWidth="1"/>
    <col min="285" max="285" width="16.28515625" customWidth="1"/>
    <col min="286" max="286" width="20.7109375" customWidth="1"/>
    <col min="287" max="287" width="22.7109375" customWidth="1"/>
    <col min="288" max="288" width="18" customWidth="1"/>
    <col min="289" max="289" width="18.28515625" customWidth="1"/>
    <col min="290" max="291" width="8.42578125" customWidth="1"/>
    <col min="292" max="295" width="11.7109375" customWidth="1"/>
    <col min="296" max="296" width="10.85546875" customWidth="1"/>
    <col min="297" max="298" width="8.28515625" customWidth="1"/>
    <col min="299" max="299" width="16.85546875" customWidth="1"/>
    <col min="300" max="303" width="13.42578125" customWidth="1"/>
    <col min="304" max="304" width="10.85546875" customWidth="1"/>
    <col min="305" max="306" width="8.28515625" customWidth="1"/>
    <col min="307" max="307" width="16.85546875" customWidth="1"/>
    <col min="308" max="308" width="14.7109375" customWidth="1"/>
    <col min="309" max="309" width="16.28515625" customWidth="1"/>
    <col min="310" max="310" width="20.7109375" customWidth="1"/>
    <col min="311" max="311" width="22.7109375" customWidth="1"/>
    <col min="312" max="312" width="18" customWidth="1"/>
    <col min="313" max="313" width="18.28515625" customWidth="1"/>
    <col min="314" max="314" width="16.85546875" bestFit="1" customWidth="1"/>
    <col min="315" max="317" width="13.42578125" customWidth="1"/>
    <col min="318" max="318" width="12.28515625" customWidth="1"/>
    <col min="319" max="320" width="9.7109375" bestFit="1" customWidth="1"/>
    <col min="321" max="321" width="9.7109375" customWidth="1"/>
    <col min="322" max="322" width="10.85546875" customWidth="1"/>
    <col min="323" max="324" width="8.28515625" customWidth="1"/>
    <col min="325" max="325" width="16.85546875" customWidth="1"/>
    <col min="326" max="326" width="14.7109375" bestFit="1" customWidth="1"/>
    <col min="327" max="327" width="16.28515625" bestFit="1" customWidth="1"/>
    <col min="328" max="328" width="20.7109375" bestFit="1" customWidth="1"/>
    <col min="329" max="329" width="22.7109375" bestFit="1" customWidth="1"/>
    <col min="330" max="330" width="18" bestFit="1" customWidth="1"/>
    <col min="331" max="331" width="18.28515625" customWidth="1"/>
    <col min="513" max="513" width="22.85546875" customWidth="1"/>
    <col min="514" max="514" width="32" bestFit="1" customWidth="1"/>
    <col min="515" max="515" width="20.7109375" customWidth="1"/>
    <col min="516" max="527" width="14.85546875" customWidth="1"/>
    <col min="528" max="528" width="15.42578125" customWidth="1"/>
    <col min="529" max="529" width="15.28515625" customWidth="1"/>
    <col min="530" max="530" width="17.7109375" customWidth="1"/>
    <col min="531" max="531" width="17.5703125" customWidth="1"/>
    <col min="532" max="532" width="15.42578125" customWidth="1"/>
    <col min="533" max="533" width="17" customWidth="1"/>
    <col min="534" max="534" width="17.85546875" customWidth="1"/>
    <col min="535" max="535" width="19.42578125" customWidth="1"/>
    <col min="536" max="536" width="15.42578125" customWidth="1"/>
    <col min="537" max="537" width="17" customWidth="1"/>
    <col min="538" max="538" width="24.42578125" customWidth="1"/>
    <col min="539" max="539" width="17.85546875" customWidth="1"/>
    <col min="540" max="540" width="19.42578125" customWidth="1"/>
    <col min="541" max="541" width="16.28515625" customWidth="1"/>
    <col min="542" max="542" width="20.7109375" customWidth="1"/>
    <col min="543" max="543" width="22.7109375" customWidth="1"/>
    <col min="544" max="544" width="18" customWidth="1"/>
    <col min="545" max="545" width="18.28515625" customWidth="1"/>
    <col min="546" max="547" width="8.42578125" customWidth="1"/>
    <col min="548" max="551" width="11.7109375" customWidth="1"/>
    <col min="552" max="552" width="10.85546875" customWidth="1"/>
    <col min="553" max="554" width="8.28515625" customWidth="1"/>
    <col min="555" max="555" width="16.85546875" customWidth="1"/>
    <col min="556" max="559" width="13.42578125" customWidth="1"/>
    <col min="560" max="560" width="10.85546875" customWidth="1"/>
    <col min="561" max="562" width="8.28515625" customWidth="1"/>
    <col min="563" max="563" width="16.85546875" customWidth="1"/>
    <col min="564" max="564" width="14.7109375" customWidth="1"/>
    <col min="565" max="565" width="16.28515625" customWidth="1"/>
    <col min="566" max="566" width="20.7109375" customWidth="1"/>
    <col min="567" max="567" width="22.7109375" customWidth="1"/>
    <col min="568" max="568" width="18" customWidth="1"/>
    <col min="569" max="569" width="18.28515625" customWidth="1"/>
    <col min="570" max="570" width="16.85546875" bestFit="1" customWidth="1"/>
    <col min="571" max="573" width="13.42578125" customWidth="1"/>
    <col min="574" max="574" width="12.28515625" customWidth="1"/>
    <col min="575" max="576" width="9.7109375" bestFit="1" customWidth="1"/>
    <col min="577" max="577" width="9.7109375" customWidth="1"/>
    <col min="578" max="578" width="10.85546875" customWidth="1"/>
    <col min="579" max="580" width="8.28515625" customWidth="1"/>
    <col min="581" max="581" width="16.85546875" customWidth="1"/>
    <col min="582" max="582" width="14.7109375" bestFit="1" customWidth="1"/>
    <col min="583" max="583" width="16.28515625" bestFit="1" customWidth="1"/>
    <col min="584" max="584" width="20.7109375" bestFit="1" customWidth="1"/>
    <col min="585" max="585" width="22.7109375" bestFit="1" customWidth="1"/>
    <col min="586" max="586" width="18" bestFit="1" customWidth="1"/>
    <col min="587" max="587" width="18.28515625" customWidth="1"/>
    <col min="769" max="769" width="22.85546875" customWidth="1"/>
    <col min="770" max="770" width="32" bestFit="1" customWidth="1"/>
    <col min="771" max="771" width="20.7109375" customWidth="1"/>
    <col min="772" max="783" width="14.85546875" customWidth="1"/>
    <col min="784" max="784" width="15.42578125" customWidth="1"/>
    <col min="785" max="785" width="15.28515625" customWidth="1"/>
    <col min="786" max="786" width="17.7109375" customWidth="1"/>
    <col min="787" max="787" width="17.5703125" customWidth="1"/>
    <col min="788" max="788" width="15.42578125" customWidth="1"/>
    <col min="789" max="789" width="17" customWidth="1"/>
    <col min="790" max="790" width="17.85546875" customWidth="1"/>
    <col min="791" max="791" width="19.42578125" customWidth="1"/>
    <col min="792" max="792" width="15.42578125" customWidth="1"/>
    <col min="793" max="793" width="17" customWidth="1"/>
    <col min="794" max="794" width="24.42578125" customWidth="1"/>
    <col min="795" max="795" width="17.85546875" customWidth="1"/>
    <col min="796" max="796" width="19.42578125" customWidth="1"/>
    <col min="797" max="797" width="16.28515625" customWidth="1"/>
    <col min="798" max="798" width="20.7109375" customWidth="1"/>
    <col min="799" max="799" width="22.7109375" customWidth="1"/>
    <col min="800" max="800" width="18" customWidth="1"/>
    <col min="801" max="801" width="18.28515625" customWidth="1"/>
    <col min="802" max="803" width="8.42578125" customWidth="1"/>
    <col min="804" max="807" width="11.7109375" customWidth="1"/>
    <col min="808" max="808" width="10.85546875" customWidth="1"/>
    <col min="809" max="810" width="8.28515625" customWidth="1"/>
    <col min="811" max="811" width="16.85546875" customWidth="1"/>
    <col min="812" max="815" width="13.42578125" customWidth="1"/>
    <col min="816" max="816" width="10.85546875" customWidth="1"/>
    <col min="817" max="818" width="8.28515625" customWidth="1"/>
    <col min="819" max="819" width="16.85546875" customWidth="1"/>
    <col min="820" max="820" width="14.7109375" customWidth="1"/>
    <col min="821" max="821" width="16.28515625" customWidth="1"/>
    <col min="822" max="822" width="20.7109375" customWidth="1"/>
    <col min="823" max="823" width="22.7109375" customWidth="1"/>
    <col min="824" max="824" width="18" customWidth="1"/>
    <col min="825" max="825" width="18.28515625" customWidth="1"/>
    <col min="826" max="826" width="16.85546875" bestFit="1" customWidth="1"/>
    <col min="827" max="829" width="13.42578125" customWidth="1"/>
    <col min="830" max="830" width="12.28515625" customWidth="1"/>
    <col min="831" max="832" width="9.7109375" bestFit="1" customWidth="1"/>
    <col min="833" max="833" width="9.7109375" customWidth="1"/>
    <col min="834" max="834" width="10.85546875" customWidth="1"/>
    <col min="835" max="836" width="8.28515625" customWidth="1"/>
    <col min="837" max="837" width="16.85546875" customWidth="1"/>
    <col min="838" max="838" width="14.7109375" bestFit="1" customWidth="1"/>
    <col min="839" max="839" width="16.28515625" bestFit="1" customWidth="1"/>
    <col min="840" max="840" width="20.7109375" bestFit="1" customWidth="1"/>
    <col min="841" max="841" width="22.7109375" bestFit="1" customWidth="1"/>
    <col min="842" max="842" width="18" bestFit="1" customWidth="1"/>
    <col min="843" max="843" width="18.28515625" customWidth="1"/>
    <col min="1025" max="1025" width="22.85546875" customWidth="1"/>
    <col min="1026" max="1026" width="32" bestFit="1" customWidth="1"/>
    <col min="1027" max="1027" width="20.7109375" customWidth="1"/>
    <col min="1028" max="1039" width="14.85546875" customWidth="1"/>
    <col min="1040" max="1040" width="15.42578125" customWidth="1"/>
    <col min="1041" max="1041" width="15.28515625" customWidth="1"/>
    <col min="1042" max="1042" width="17.7109375" customWidth="1"/>
    <col min="1043" max="1043" width="17.5703125" customWidth="1"/>
    <col min="1044" max="1044" width="15.42578125" customWidth="1"/>
    <col min="1045" max="1045" width="17" customWidth="1"/>
    <col min="1046" max="1046" width="17.85546875" customWidth="1"/>
    <col min="1047" max="1047" width="19.42578125" customWidth="1"/>
    <col min="1048" max="1048" width="15.42578125" customWidth="1"/>
    <col min="1049" max="1049" width="17" customWidth="1"/>
    <col min="1050" max="1050" width="24.42578125" customWidth="1"/>
    <col min="1051" max="1051" width="17.85546875" customWidth="1"/>
    <col min="1052" max="1052" width="19.42578125" customWidth="1"/>
    <col min="1053" max="1053" width="16.28515625" customWidth="1"/>
    <col min="1054" max="1054" width="20.7109375" customWidth="1"/>
    <col min="1055" max="1055" width="22.7109375" customWidth="1"/>
    <col min="1056" max="1056" width="18" customWidth="1"/>
    <col min="1057" max="1057" width="18.28515625" customWidth="1"/>
    <col min="1058" max="1059" width="8.42578125" customWidth="1"/>
    <col min="1060" max="1063" width="11.7109375" customWidth="1"/>
    <col min="1064" max="1064" width="10.85546875" customWidth="1"/>
    <col min="1065" max="1066" width="8.28515625" customWidth="1"/>
    <col min="1067" max="1067" width="16.85546875" customWidth="1"/>
    <col min="1068" max="1071" width="13.42578125" customWidth="1"/>
    <col min="1072" max="1072" width="10.85546875" customWidth="1"/>
    <col min="1073" max="1074" width="8.28515625" customWidth="1"/>
    <col min="1075" max="1075" width="16.85546875" customWidth="1"/>
    <col min="1076" max="1076" width="14.7109375" customWidth="1"/>
    <col min="1077" max="1077" width="16.28515625" customWidth="1"/>
    <col min="1078" max="1078" width="20.7109375" customWidth="1"/>
    <col min="1079" max="1079" width="22.7109375" customWidth="1"/>
    <col min="1080" max="1080" width="18" customWidth="1"/>
    <col min="1081" max="1081" width="18.28515625" customWidth="1"/>
    <col min="1082" max="1082" width="16.85546875" bestFit="1" customWidth="1"/>
    <col min="1083" max="1085" width="13.42578125" customWidth="1"/>
    <col min="1086" max="1086" width="12.28515625" customWidth="1"/>
    <col min="1087" max="1088" width="9.7109375" bestFit="1" customWidth="1"/>
    <col min="1089" max="1089" width="9.7109375" customWidth="1"/>
    <col min="1090" max="1090" width="10.85546875" customWidth="1"/>
    <col min="1091" max="1092" width="8.28515625" customWidth="1"/>
    <col min="1093" max="1093" width="16.85546875" customWidth="1"/>
    <col min="1094" max="1094" width="14.7109375" bestFit="1" customWidth="1"/>
    <col min="1095" max="1095" width="16.28515625" bestFit="1" customWidth="1"/>
    <col min="1096" max="1096" width="20.7109375" bestFit="1" customWidth="1"/>
    <col min="1097" max="1097" width="22.7109375" bestFit="1" customWidth="1"/>
    <col min="1098" max="1098" width="18" bestFit="1" customWidth="1"/>
    <col min="1099" max="1099" width="18.28515625" customWidth="1"/>
    <col min="1281" max="1281" width="22.85546875" customWidth="1"/>
    <col min="1282" max="1282" width="32" bestFit="1" customWidth="1"/>
    <col min="1283" max="1283" width="20.7109375" customWidth="1"/>
    <col min="1284" max="1295" width="14.85546875" customWidth="1"/>
    <col min="1296" max="1296" width="15.42578125" customWidth="1"/>
    <col min="1297" max="1297" width="15.28515625" customWidth="1"/>
    <col min="1298" max="1298" width="17.7109375" customWidth="1"/>
    <col min="1299" max="1299" width="17.5703125" customWidth="1"/>
    <col min="1300" max="1300" width="15.42578125" customWidth="1"/>
    <col min="1301" max="1301" width="17" customWidth="1"/>
    <col min="1302" max="1302" width="17.85546875" customWidth="1"/>
    <col min="1303" max="1303" width="19.42578125" customWidth="1"/>
    <col min="1304" max="1304" width="15.42578125" customWidth="1"/>
    <col min="1305" max="1305" width="17" customWidth="1"/>
    <col min="1306" max="1306" width="24.42578125" customWidth="1"/>
    <col min="1307" max="1307" width="17.85546875" customWidth="1"/>
    <col min="1308" max="1308" width="19.42578125" customWidth="1"/>
    <col min="1309" max="1309" width="16.28515625" customWidth="1"/>
    <col min="1310" max="1310" width="20.7109375" customWidth="1"/>
    <col min="1311" max="1311" width="22.7109375" customWidth="1"/>
    <col min="1312" max="1312" width="18" customWidth="1"/>
    <col min="1313" max="1313" width="18.28515625" customWidth="1"/>
    <col min="1314" max="1315" width="8.42578125" customWidth="1"/>
    <col min="1316" max="1319" width="11.7109375" customWidth="1"/>
    <col min="1320" max="1320" width="10.85546875" customWidth="1"/>
    <col min="1321" max="1322" width="8.28515625" customWidth="1"/>
    <col min="1323" max="1323" width="16.85546875" customWidth="1"/>
    <col min="1324" max="1327" width="13.42578125" customWidth="1"/>
    <col min="1328" max="1328" width="10.85546875" customWidth="1"/>
    <col min="1329" max="1330" width="8.28515625" customWidth="1"/>
    <col min="1331" max="1331" width="16.85546875" customWidth="1"/>
    <col min="1332" max="1332" width="14.7109375" customWidth="1"/>
    <col min="1333" max="1333" width="16.28515625" customWidth="1"/>
    <col min="1334" max="1334" width="20.7109375" customWidth="1"/>
    <col min="1335" max="1335" width="22.7109375" customWidth="1"/>
    <col min="1336" max="1336" width="18" customWidth="1"/>
    <col min="1337" max="1337" width="18.28515625" customWidth="1"/>
    <col min="1338" max="1338" width="16.85546875" bestFit="1" customWidth="1"/>
    <col min="1339" max="1341" width="13.42578125" customWidth="1"/>
    <col min="1342" max="1342" width="12.28515625" customWidth="1"/>
    <col min="1343" max="1344" width="9.7109375" bestFit="1" customWidth="1"/>
    <col min="1345" max="1345" width="9.7109375" customWidth="1"/>
    <col min="1346" max="1346" width="10.85546875" customWidth="1"/>
    <col min="1347" max="1348" width="8.28515625" customWidth="1"/>
    <col min="1349" max="1349" width="16.85546875" customWidth="1"/>
    <col min="1350" max="1350" width="14.7109375" bestFit="1" customWidth="1"/>
    <col min="1351" max="1351" width="16.28515625" bestFit="1" customWidth="1"/>
    <col min="1352" max="1352" width="20.7109375" bestFit="1" customWidth="1"/>
    <col min="1353" max="1353" width="22.7109375" bestFit="1" customWidth="1"/>
    <col min="1354" max="1354" width="18" bestFit="1" customWidth="1"/>
    <col min="1355" max="1355" width="18.28515625" customWidth="1"/>
    <col min="1537" max="1537" width="22.85546875" customWidth="1"/>
    <col min="1538" max="1538" width="32" bestFit="1" customWidth="1"/>
    <col min="1539" max="1539" width="20.7109375" customWidth="1"/>
    <col min="1540" max="1551" width="14.85546875" customWidth="1"/>
    <col min="1552" max="1552" width="15.42578125" customWidth="1"/>
    <col min="1553" max="1553" width="15.28515625" customWidth="1"/>
    <col min="1554" max="1554" width="17.7109375" customWidth="1"/>
    <col min="1555" max="1555" width="17.5703125" customWidth="1"/>
    <col min="1556" max="1556" width="15.42578125" customWidth="1"/>
    <col min="1557" max="1557" width="17" customWidth="1"/>
    <col min="1558" max="1558" width="17.85546875" customWidth="1"/>
    <col min="1559" max="1559" width="19.42578125" customWidth="1"/>
    <col min="1560" max="1560" width="15.42578125" customWidth="1"/>
    <col min="1561" max="1561" width="17" customWidth="1"/>
    <col min="1562" max="1562" width="24.42578125" customWidth="1"/>
    <col min="1563" max="1563" width="17.85546875" customWidth="1"/>
    <col min="1564" max="1564" width="19.42578125" customWidth="1"/>
    <col min="1565" max="1565" width="16.28515625" customWidth="1"/>
    <col min="1566" max="1566" width="20.7109375" customWidth="1"/>
    <col min="1567" max="1567" width="22.7109375" customWidth="1"/>
    <col min="1568" max="1568" width="18" customWidth="1"/>
    <col min="1569" max="1569" width="18.28515625" customWidth="1"/>
    <col min="1570" max="1571" width="8.42578125" customWidth="1"/>
    <col min="1572" max="1575" width="11.7109375" customWidth="1"/>
    <col min="1576" max="1576" width="10.85546875" customWidth="1"/>
    <col min="1577" max="1578" width="8.28515625" customWidth="1"/>
    <col min="1579" max="1579" width="16.85546875" customWidth="1"/>
    <col min="1580" max="1583" width="13.42578125" customWidth="1"/>
    <col min="1584" max="1584" width="10.85546875" customWidth="1"/>
    <col min="1585" max="1586" width="8.28515625" customWidth="1"/>
    <col min="1587" max="1587" width="16.85546875" customWidth="1"/>
    <col min="1588" max="1588" width="14.7109375" customWidth="1"/>
    <col min="1589" max="1589" width="16.28515625" customWidth="1"/>
    <col min="1590" max="1590" width="20.7109375" customWidth="1"/>
    <col min="1591" max="1591" width="22.7109375" customWidth="1"/>
    <col min="1592" max="1592" width="18" customWidth="1"/>
    <col min="1593" max="1593" width="18.28515625" customWidth="1"/>
    <col min="1594" max="1594" width="16.85546875" bestFit="1" customWidth="1"/>
    <col min="1595" max="1597" width="13.42578125" customWidth="1"/>
    <col min="1598" max="1598" width="12.28515625" customWidth="1"/>
    <col min="1599" max="1600" width="9.7109375" bestFit="1" customWidth="1"/>
    <col min="1601" max="1601" width="9.7109375" customWidth="1"/>
    <col min="1602" max="1602" width="10.85546875" customWidth="1"/>
    <col min="1603" max="1604" width="8.28515625" customWidth="1"/>
    <col min="1605" max="1605" width="16.85546875" customWidth="1"/>
    <col min="1606" max="1606" width="14.7109375" bestFit="1" customWidth="1"/>
    <col min="1607" max="1607" width="16.28515625" bestFit="1" customWidth="1"/>
    <col min="1608" max="1608" width="20.7109375" bestFit="1" customWidth="1"/>
    <col min="1609" max="1609" width="22.7109375" bestFit="1" customWidth="1"/>
    <col min="1610" max="1610" width="18" bestFit="1" customWidth="1"/>
    <col min="1611" max="1611" width="18.28515625" customWidth="1"/>
    <col min="1793" max="1793" width="22.85546875" customWidth="1"/>
    <col min="1794" max="1794" width="32" bestFit="1" customWidth="1"/>
    <col min="1795" max="1795" width="20.7109375" customWidth="1"/>
    <col min="1796" max="1807" width="14.85546875" customWidth="1"/>
    <col min="1808" max="1808" width="15.42578125" customWidth="1"/>
    <col min="1809" max="1809" width="15.28515625" customWidth="1"/>
    <col min="1810" max="1810" width="17.7109375" customWidth="1"/>
    <col min="1811" max="1811" width="17.5703125" customWidth="1"/>
    <col min="1812" max="1812" width="15.42578125" customWidth="1"/>
    <col min="1813" max="1813" width="17" customWidth="1"/>
    <col min="1814" max="1814" width="17.85546875" customWidth="1"/>
    <col min="1815" max="1815" width="19.42578125" customWidth="1"/>
    <col min="1816" max="1816" width="15.42578125" customWidth="1"/>
    <col min="1817" max="1817" width="17" customWidth="1"/>
    <col min="1818" max="1818" width="24.42578125" customWidth="1"/>
    <col min="1819" max="1819" width="17.85546875" customWidth="1"/>
    <col min="1820" max="1820" width="19.42578125" customWidth="1"/>
    <col min="1821" max="1821" width="16.28515625" customWidth="1"/>
    <col min="1822" max="1822" width="20.7109375" customWidth="1"/>
    <col min="1823" max="1823" width="22.7109375" customWidth="1"/>
    <col min="1824" max="1824" width="18" customWidth="1"/>
    <col min="1825" max="1825" width="18.28515625" customWidth="1"/>
    <col min="1826" max="1827" width="8.42578125" customWidth="1"/>
    <col min="1828" max="1831" width="11.7109375" customWidth="1"/>
    <col min="1832" max="1832" width="10.85546875" customWidth="1"/>
    <col min="1833" max="1834" width="8.28515625" customWidth="1"/>
    <col min="1835" max="1835" width="16.85546875" customWidth="1"/>
    <col min="1836" max="1839" width="13.42578125" customWidth="1"/>
    <col min="1840" max="1840" width="10.85546875" customWidth="1"/>
    <col min="1841" max="1842" width="8.28515625" customWidth="1"/>
    <col min="1843" max="1843" width="16.85546875" customWidth="1"/>
    <col min="1844" max="1844" width="14.7109375" customWidth="1"/>
    <col min="1845" max="1845" width="16.28515625" customWidth="1"/>
    <col min="1846" max="1846" width="20.7109375" customWidth="1"/>
    <col min="1847" max="1847" width="22.7109375" customWidth="1"/>
    <col min="1848" max="1848" width="18" customWidth="1"/>
    <col min="1849" max="1849" width="18.28515625" customWidth="1"/>
    <col min="1850" max="1850" width="16.85546875" bestFit="1" customWidth="1"/>
    <col min="1851" max="1853" width="13.42578125" customWidth="1"/>
    <col min="1854" max="1854" width="12.28515625" customWidth="1"/>
    <col min="1855" max="1856" width="9.7109375" bestFit="1" customWidth="1"/>
    <col min="1857" max="1857" width="9.7109375" customWidth="1"/>
    <col min="1858" max="1858" width="10.85546875" customWidth="1"/>
    <col min="1859" max="1860" width="8.28515625" customWidth="1"/>
    <col min="1861" max="1861" width="16.85546875" customWidth="1"/>
    <col min="1862" max="1862" width="14.7109375" bestFit="1" customWidth="1"/>
    <col min="1863" max="1863" width="16.28515625" bestFit="1" customWidth="1"/>
    <col min="1864" max="1864" width="20.7109375" bestFit="1" customWidth="1"/>
    <col min="1865" max="1865" width="22.7109375" bestFit="1" customWidth="1"/>
    <col min="1866" max="1866" width="18" bestFit="1" customWidth="1"/>
    <col min="1867" max="1867" width="18.28515625" customWidth="1"/>
    <col min="2049" max="2049" width="22.85546875" customWidth="1"/>
    <col min="2050" max="2050" width="32" bestFit="1" customWidth="1"/>
    <col min="2051" max="2051" width="20.7109375" customWidth="1"/>
    <col min="2052" max="2063" width="14.85546875" customWidth="1"/>
    <col min="2064" max="2064" width="15.42578125" customWidth="1"/>
    <col min="2065" max="2065" width="15.28515625" customWidth="1"/>
    <col min="2066" max="2066" width="17.7109375" customWidth="1"/>
    <col min="2067" max="2067" width="17.5703125" customWidth="1"/>
    <col min="2068" max="2068" width="15.42578125" customWidth="1"/>
    <col min="2069" max="2069" width="17" customWidth="1"/>
    <col min="2070" max="2070" width="17.85546875" customWidth="1"/>
    <col min="2071" max="2071" width="19.42578125" customWidth="1"/>
    <col min="2072" max="2072" width="15.42578125" customWidth="1"/>
    <col min="2073" max="2073" width="17" customWidth="1"/>
    <col min="2074" max="2074" width="24.42578125" customWidth="1"/>
    <col min="2075" max="2075" width="17.85546875" customWidth="1"/>
    <col min="2076" max="2076" width="19.42578125" customWidth="1"/>
    <col min="2077" max="2077" width="16.28515625" customWidth="1"/>
    <col min="2078" max="2078" width="20.7109375" customWidth="1"/>
    <col min="2079" max="2079" width="22.7109375" customWidth="1"/>
    <col min="2080" max="2080" width="18" customWidth="1"/>
    <col min="2081" max="2081" width="18.28515625" customWidth="1"/>
    <col min="2082" max="2083" width="8.42578125" customWidth="1"/>
    <col min="2084" max="2087" width="11.7109375" customWidth="1"/>
    <col min="2088" max="2088" width="10.85546875" customWidth="1"/>
    <col min="2089" max="2090" width="8.28515625" customWidth="1"/>
    <col min="2091" max="2091" width="16.85546875" customWidth="1"/>
    <col min="2092" max="2095" width="13.42578125" customWidth="1"/>
    <col min="2096" max="2096" width="10.85546875" customWidth="1"/>
    <col min="2097" max="2098" width="8.28515625" customWidth="1"/>
    <col min="2099" max="2099" width="16.85546875" customWidth="1"/>
    <col min="2100" max="2100" width="14.7109375" customWidth="1"/>
    <col min="2101" max="2101" width="16.28515625" customWidth="1"/>
    <col min="2102" max="2102" width="20.7109375" customWidth="1"/>
    <col min="2103" max="2103" width="22.7109375" customWidth="1"/>
    <col min="2104" max="2104" width="18" customWidth="1"/>
    <col min="2105" max="2105" width="18.28515625" customWidth="1"/>
    <col min="2106" max="2106" width="16.85546875" bestFit="1" customWidth="1"/>
    <col min="2107" max="2109" width="13.42578125" customWidth="1"/>
    <col min="2110" max="2110" width="12.28515625" customWidth="1"/>
    <col min="2111" max="2112" width="9.7109375" bestFit="1" customWidth="1"/>
    <col min="2113" max="2113" width="9.7109375" customWidth="1"/>
    <col min="2114" max="2114" width="10.85546875" customWidth="1"/>
    <col min="2115" max="2116" width="8.28515625" customWidth="1"/>
    <col min="2117" max="2117" width="16.85546875" customWidth="1"/>
    <col min="2118" max="2118" width="14.7109375" bestFit="1" customWidth="1"/>
    <col min="2119" max="2119" width="16.28515625" bestFit="1" customWidth="1"/>
    <col min="2120" max="2120" width="20.7109375" bestFit="1" customWidth="1"/>
    <col min="2121" max="2121" width="22.7109375" bestFit="1" customWidth="1"/>
    <col min="2122" max="2122" width="18" bestFit="1" customWidth="1"/>
    <col min="2123" max="2123" width="18.28515625" customWidth="1"/>
    <col min="2305" max="2305" width="22.85546875" customWidth="1"/>
    <col min="2306" max="2306" width="32" bestFit="1" customWidth="1"/>
    <col min="2307" max="2307" width="20.7109375" customWidth="1"/>
    <col min="2308" max="2319" width="14.85546875" customWidth="1"/>
    <col min="2320" max="2320" width="15.42578125" customWidth="1"/>
    <col min="2321" max="2321" width="15.28515625" customWidth="1"/>
    <col min="2322" max="2322" width="17.7109375" customWidth="1"/>
    <col min="2323" max="2323" width="17.5703125" customWidth="1"/>
    <col min="2324" max="2324" width="15.42578125" customWidth="1"/>
    <col min="2325" max="2325" width="17" customWidth="1"/>
    <col min="2326" max="2326" width="17.85546875" customWidth="1"/>
    <col min="2327" max="2327" width="19.42578125" customWidth="1"/>
    <col min="2328" max="2328" width="15.42578125" customWidth="1"/>
    <col min="2329" max="2329" width="17" customWidth="1"/>
    <col min="2330" max="2330" width="24.42578125" customWidth="1"/>
    <col min="2331" max="2331" width="17.85546875" customWidth="1"/>
    <col min="2332" max="2332" width="19.42578125" customWidth="1"/>
    <col min="2333" max="2333" width="16.28515625" customWidth="1"/>
    <col min="2334" max="2334" width="20.7109375" customWidth="1"/>
    <col min="2335" max="2335" width="22.7109375" customWidth="1"/>
    <col min="2336" max="2336" width="18" customWidth="1"/>
    <col min="2337" max="2337" width="18.28515625" customWidth="1"/>
    <col min="2338" max="2339" width="8.42578125" customWidth="1"/>
    <col min="2340" max="2343" width="11.7109375" customWidth="1"/>
    <col min="2344" max="2344" width="10.85546875" customWidth="1"/>
    <col min="2345" max="2346" width="8.28515625" customWidth="1"/>
    <col min="2347" max="2347" width="16.85546875" customWidth="1"/>
    <col min="2348" max="2351" width="13.42578125" customWidth="1"/>
    <col min="2352" max="2352" width="10.85546875" customWidth="1"/>
    <col min="2353" max="2354" width="8.28515625" customWidth="1"/>
    <col min="2355" max="2355" width="16.85546875" customWidth="1"/>
    <col min="2356" max="2356" width="14.7109375" customWidth="1"/>
    <col min="2357" max="2357" width="16.28515625" customWidth="1"/>
    <col min="2358" max="2358" width="20.7109375" customWidth="1"/>
    <col min="2359" max="2359" width="22.7109375" customWidth="1"/>
    <col min="2360" max="2360" width="18" customWidth="1"/>
    <col min="2361" max="2361" width="18.28515625" customWidth="1"/>
    <col min="2362" max="2362" width="16.85546875" bestFit="1" customWidth="1"/>
    <col min="2363" max="2365" width="13.42578125" customWidth="1"/>
    <col min="2366" max="2366" width="12.28515625" customWidth="1"/>
    <col min="2367" max="2368" width="9.7109375" bestFit="1" customWidth="1"/>
    <col min="2369" max="2369" width="9.7109375" customWidth="1"/>
    <col min="2370" max="2370" width="10.85546875" customWidth="1"/>
    <col min="2371" max="2372" width="8.28515625" customWidth="1"/>
    <col min="2373" max="2373" width="16.85546875" customWidth="1"/>
    <col min="2374" max="2374" width="14.7109375" bestFit="1" customWidth="1"/>
    <col min="2375" max="2375" width="16.28515625" bestFit="1" customWidth="1"/>
    <col min="2376" max="2376" width="20.7109375" bestFit="1" customWidth="1"/>
    <col min="2377" max="2377" width="22.7109375" bestFit="1" customWidth="1"/>
    <col min="2378" max="2378" width="18" bestFit="1" customWidth="1"/>
    <col min="2379" max="2379" width="18.28515625" customWidth="1"/>
    <col min="2561" max="2561" width="22.85546875" customWidth="1"/>
    <col min="2562" max="2562" width="32" bestFit="1" customWidth="1"/>
    <col min="2563" max="2563" width="20.7109375" customWidth="1"/>
    <col min="2564" max="2575" width="14.85546875" customWidth="1"/>
    <col min="2576" max="2576" width="15.42578125" customWidth="1"/>
    <col min="2577" max="2577" width="15.28515625" customWidth="1"/>
    <col min="2578" max="2578" width="17.7109375" customWidth="1"/>
    <col min="2579" max="2579" width="17.5703125" customWidth="1"/>
    <col min="2580" max="2580" width="15.42578125" customWidth="1"/>
    <col min="2581" max="2581" width="17" customWidth="1"/>
    <col min="2582" max="2582" width="17.85546875" customWidth="1"/>
    <col min="2583" max="2583" width="19.42578125" customWidth="1"/>
    <col min="2584" max="2584" width="15.42578125" customWidth="1"/>
    <col min="2585" max="2585" width="17" customWidth="1"/>
    <col min="2586" max="2586" width="24.42578125" customWidth="1"/>
    <col min="2587" max="2587" width="17.85546875" customWidth="1"/>
    <col min="2588" max="2588" width="19.42578125" customWidth="1"/>
    <col min="2589" max="2589" width="16.28515625" customWidth="1"/>
    <col min="2590" max="2590" width="20.7109375" customWidth="1"/>
    <col min="2591" max="2591" width="22.7109375" customWidth="1"/>
    <col min="2592" max="2592" width="18" customWidth="1"/>
    <col min="2593" max="2593" width="18.28515625" customWidth="1"/>
    <col min="2594" max="2595" width="8.42578125" customWidth="1"/>
    <col min="2596" max="2599" width="11.7109375" customWidth="1"/>
    <col min="2600" max="2600" width="10.85546875" customWidth="1"/>
    <col min="2601" max="2602" width="8.28515625" customWidth="1"/>
    <col min="2603" max="2603" width="16.85546875" customWidth="1"/>
    <col min="2604" max="2607" width="13.42578125" customWidth="1"/>
    <col min="2608" max="2608" width="10.85546875" customWidth="1"/>
    <col min="2609" max="2610" width="8.28515625" customWidth="1"/>
    <col min="2611" max="2611" width="16.85546875" customWidth="1"/>
    <col min="2612" max="2612" width="14.7109375" customWidth="1"/>
    <col min="2613" max="2613" width="16.28515625" customWidth="1"/>
    <col min="2614" max="2614" width="20.7109375" customWidth="1"/>
    <col min="2615" max="2615" width="22.7109375" customWidth="1"/>
    <col min="2616" max="2616" width="18" customWidth="1"/>
    <col min="2617" max="2617" width="18.28515625" customWidth="1"/>
    <col min="2618" max="2618" width="16.85546875" bestFit="1" customWidth="1"/>
    <col min="2619" max="2621" width="13.42578125" customWidth="1"/>
    <col min="2622" max="2622" width="12.28515625" customWidth="1"/>
    <col min="2623" max="2624" width="9.7109375" bestFit="1" customWidth="1"/>
    <col min="2625" max="2625" width="9.7109375" customWidth="1"/>
    <col min="2626" max="2626" width="10.85546875" customWidth="1"/>
    <col min="2627" max="2628" width="8.28515625" customWidth="1"/>
    <col min="2629" max="2629" width="16.85546875" customWidth="1"/>
    <col min="2630" max="2630" width="14.7109375" bestFit="1" customWidth="1"/>
    <col min="2631" max="2631" width="16.28515625" bestFit="1" customWidth="1"/>
    <col min="2632" max="2632" width="20.7109375" bestFit="1" customWidth="1"/>
    <col min="2633" max="2633" width="22.7109375" bestFit="1" customWidth="1"/>
    <col min="2634" max="2634" width="18" bestFit="1" customWidth="1"/>
    <col min="2635" max="2635" width="18.28515625" customWidth="1"/>
    <col min="2817" max="2817" width="22.85546875" customWidth="1"/>
    <col min="2818" max="2818" width="32" bestFit="1" customWidth="1"/>
    <col min="2819" max="2819" width="20.7109375" customWidth="1"/>
    <col min="2820" max="2831" width="14.85546875" customWidth="1"/>
    <col min="2832" max="2832" width="15.42578125" customWidth="1"/>
    <col min="2833" max="2833" width="15.28515625" customWidth="1"/>
    <col min="2834" max="2834" width="17.7109375" customWidth="1"/>
    <col min="2835" max="2835" width="17.5703125" customWidth="1"/>
    <col min="2836" max="2836" width="15.42578125" customWidth="1"/>
    <col min="2837" max="2837" width="17" customWidth="1"/>
    <col min="2838" max="2838" width="17.85546875" customWidth="1"/>
    <col min="2839" max="2839" width="19.42578125" customWidth="1"/>
    <col min="2840" max="2840" width="15.42578125" customWidth="1"/>
    <col min="2841" max="2841" width="17" customWidth="1"/>
    <col min="2842" max="2842" width="24.42578125" customWidth="1"/>
    <col min="2843" max="2843" width="17.85546875" customWidth="1"/>
    <col min="2844" max="2844" width="19.42578125" customWidth="1"/>
    <col min="2845" max="2845" width="16.28515625" customWidth="1"/>
    <col min="2846" max="2846" width="20.7109375" customWidth="1"/>
    <col min="2847" max="2847" width="22.7109375" customWidth="1"/>
    <col min="2848" max="2848" width="18" customWidth="1"/>
    <col min="2849" max="2849" width="18.28515625" customWidth="1"/>
    <col min="2850" max="2851" width="8.42578125" customWidth="1"/>
    <col min="2852" max="2855" width="11.7109375" customWidth="1"/>
    <col min="2856" max="2856" width="10.85546875" customWidth="1"/>
    <col min="2857" max="2858" width="8.28515625" customWidth="1"/>
    <col min="2859" max="2859" width="16.85546875" customWidth="1"/>
    <col min="2860" max="2863" width="13.42578125" customWidth="1"/>
    <col min="2864" max="2864" width="10.85546875" customWidth="1"/>
    <col min="2865" max="2866" width="8.28515625" customWidth="1"/>
    <col min="2867" max="2867" width="16.85546875" customWidth="1"/>
    <col min="2868" max="2868" width="14.7109375" customWidth="1"/>
    <col min="2869" max="2869" width="16.28515625" customWidth="1"/>
    <col min="2870" max="2870" width="20.7109375" customWidth="1"/>
    <col min="2871" max="2871" width="22.7109375" customWidth="1"/>
    <col min="2872" max="2872" width="18" customWidth="1"/>
    <col min="2873" max="2873" width="18.28515625" customWidth="1"/>
    <col min="2874" max="2874" width="16.85546875" bestFit="1" customWidth="1"/>
    <col min="2875" max="2877" width="13.42578125" customWidth="1"/>
    <col min="2878" max="2878" width="12.28515625" customWidth="1"/>
    <col min="2879" max="2880" width="9.7109375" bestFit="1" customWidth="1"/>
    <col min="2881" max="2881" width="9.7109375" customWidth="1"/>
    <col min="2882" max="2882" width="10.85546875" customWidth="1"/>
    <col min="2883" max="2884" width="8.28515625" customWidth="1"/>
    <col min="2885" max="2885" width="16.85546875" customWidth="1"/>
    <col min="2886" max="2886" width="14.7109375" bestFit="1" customWidth="1"/>
    <col min="2887" max="2887" width="16.28515625" bestFit="1" customWidth="1"/>
    <col min="2888" max="2888" width="20.7109375" bestFit="1" customWidth="1"/>
    <col min="2889" max="2889" width="22.7109375" bestFit="1" customWidth="1"/>
    <col min="2890" max="2890" width="18" bestFit="1" customWidth="1"/>
    <col min="2891" max="2891" width="18.28515625" customWidth="1"/>
    <col min="3073" max="3073" width="22.85546875" customWidth="1"/>
    <col min="3074" max="3074" width="32" bestFit="1" customWidth="1"/>
    <col min="3075" max="3075" width="20.7109375" customWidth="1"/>
    <col min="3076" max="3087" width="14.85546875" customWidth="1"/>
    <col min="3088" max="3088" width="15.42578125" customWidth="1"/>
    <col min="3089" max="3089" width="15.28515625" customWidth="1"/>
    <col min="3090" max="3090" width="17.7109375" customWidth="1"/>
    <col min="3091" max="3091" width="17.5703125" customWidth="1"/>
    <col min="3092" max="3092" width="15.42578125" customWidth="1"/>
    <col min="3093" max="3093" width="17" customWidth="1"/>
    <col min="3094" max="3094" width="17.85546875" customWidth="1"/>
    <col min="3095" max="3095" width="19.42578125" customWidth="1"/>
    <col min="3096" max="3096" width="15.42578125" customWidth="1"/>
    <col min="3097" max="3097" width="17" customWidth="1"/>
    <col min="3098" max="3098" width="24.42578125" customWidth="1"/>
    <col min="3099" max="3099" width="17.85546875" customWidth="1"/>
    <col min="3100" max="3100" width="19.42578125" customWidth="1"/>
    <col min="3101" max="3101" width="16.28515625" customWidth="1"/>
    <col min="3102" max="3102" width="20.7109375" customWidth="1"/>
    <col min="3103" max="3103" width="22.7109375" customWidth="1"/>
    <col min="3104" max="3104" width="18" customWidth="1"/>
    <col min="3105" max="3105" width="18.28515625" customWidth="1"/>
    <col min="3106" max="3107" width="8.42578125" customWidth="1"/>
    <col min="3108" max="3111" width="11.7109375" customWidth="1"/>
    <col min="3112" max="3112" width="10.85546875" customWidth="1"/>
    <col min="3113" max="3114" width="8.28515625" customWidth="1"/>
    <col min="3115" max="3115" width="16.85546875" customWidth="1"/>
    <col min="3116" max="3119" width="13.42578125" customWidth="1"/>
    <col min="3120" max="3120" width="10.85546875" customWidth="1"/>
    <col min="3121" max="3122" width="8.28515625" customWidth="1"/>
    <col min="3123" max="3123" width="16.85546875" customWidth="1"/>
    <col min="3124" max="3124" width="14.7109375" customWidth="1"/>
    <col min="3125" max="3125" width="16.28515625" customWidth="1"/>
    <col min="3126" max="3126" width="20.7109375" customWidth="1"/>
    <col min="3127" max="3127" width="22.7109375" customWidth="1"/>
    <col min="3128" max="3128" width="18" customWidth="1"/>
    <col min="3129" max="3129" width="18.28515625" customWidth="1"/>
    <col min="3130" max="3130" width="16.85546875" bestFit="1" customWidth="1"/>
    <col min="3131" max="3133" width="13.42578125" customWidth="1"/>
    <col min="3134" max="3134" width="12.28515625" customWidth="1"/>
    <col min="3135" max="3136" width="9.7109375" bestFit="1" customWidth="1"/>
    <col min="3137" max="3137" width="9.7109375" customWidth="1"/>
    <col min="3138" max="3138" width="10.85546875" customWidth="1"/>
    <col min="3139" max="3140" width="8.28515625" customWidth="1"/>
    <col min="3141" max="3141" width="16.85546875" customWidth="1"/>
    <col min="3142" max="3142" width="14.7109375" bestFit="1" customWidth="1"/>
    <col min="3143" max="3143" width="16.28515625" bestFit="1" customWidth="1"/>
    <col min="3144" max="3144" width="20.7109375" bestFit="1" customWidth="1"/>
    <col min="3145" max="3145" width="22.7109375" bestFit="1" customWidth="1"/>
    <col min="3146" max="3146" width="18" bestFit="1" customWidth="1"/>
    <col min="3147" max="3147" width="18.28515625" customWidth="1"/>
    <col min="3329" max="3329" width="22.85546875" customWidth="1"/>
    <col min="3330" max="3330" width="32" bestFit="1" customWidth="1"/>
    <col min="3331" max="3331" width="20.7109375" customWidth="1"/>
    <col min="3332" max="3343" width="14.85546875" customWidth="1"/>
    <col min="3344" max="3344" width="15.42578125" customWidth="1"/>
    <col min="3345" max="3345" width="15.28515625" customWidth="1"/>
    <col min="3346" max="3346" width="17.7109375" customWidth="1"/>
    <col min="3347" max="3347" width="17.5703125" customWidth="1"/>
    <col min="3348" max="3348" width="15.42578125" customWidth="1"/>
    <col min="3349" max="3349" width="17" customWidth="1"/>
    <col min="3350" max="3350" width="17.85546875" customWidth="1"/>
    <col min="3351" max="3351" width="19.42578125" customWidth="1"/>
    <col min="3352" max="3352" width="15.42578125" customWidth="1"/>
    <col min="3353" max="3353" width="17" customWidth="1"/>
    <col min="3354" max="3354" width="24.42578125" customWidth="1"/>
    <col min="3355" max="3355" width="17.85546875" customWidth="1"/>
    <col min="3356" max="3356" width="19.42578125" customWidth="1"/>
    <col min="3357" max="3357" width="16.28515625" customWidth="1"/>
    <col min="3358" max="3358" width="20.7109375" customWidth="1"/>
    <col min="3359" max="3359" width="22.7109375" customWidth="1"/>
    <col min="3360" max="3360" width="18" customWidth="1"/>
    <col min="3361" max="3361" width="18.28515625" customWidth="1"/>
    <col min="3362" max="3363" width="8.42578125" customWidth="1"/>
    <col min="3364" max="3367" width="11.7109375" customWidth="1"/>
    <col min="3368" max="3368" width="10.85546875" customWidth="1"/>
    <col min="3369" max="3370" width="8.28515625" customWidth="1"/>
    <col min="3371" max="3371" width="16.85546875" customWidth="1"/>
    <col min="3372" max="3375" width="13.42578125" customWidth="1"/>
    <col min="3376" max="3376" width="10.85546875" customWidth="1"/>
    <col min="3377" max="3378" width="8.28515625" customWidth="1"/>
    <col min="3379" max="3379" width="16.85546875" customWidth="1"/>
    <col min="3380" max="3380" width="14.7109375" customWidth="1"/>
    <col min="3381" max="3381" width="16.28515625" customWidth="1"/>
    <col min="3382" max="3382" width="20.7109375" customWidth="1"/>
    <col min="3383" max="3383" width="22.7109375" customWidth="1"/>
    <col min="3384" max="3384" width="18" customWidth="1"/>
    <col min="3385" max="3385" width="18.28515625" customWidth="1"/>
    <col min="3386" max="3386" width="16.85546875" bestFit="1" customWidth="1"/>
    <col min="3387" max="3389" width="13.42578125" customWidth="1"/>
    <col min="3390" max="3390" width="12.28515625" customWidth="1"/>
    <col min="3391" max="3392" width="9.7109375" bestFit="1" customWidth="1"/>
    <col min="3393" max="3393" width="9.7109375" customWidth="1"/>
    <col min="3394" max="3394" width="10.85546875" customWidth="1"/>
    <col min="3395" max="3396" width="8.28515625" customWidth="1"/>
    <col min="3397" max="3397" width="16.85546875" customWidth="1"/>
    <col min="3398" max="3398" width="14.7109375" bestFit="1" customWidth="1"/>
    <col min="3399" max="3399" width="16.28515625" bestFit="1" customWidth="1"/>
    <col min="3400" max="3400" width="20.7109375" bestFit="1" customWidth="1"/>
    <col min="3401" max="3401" width="22.7109375" bestFit="1" customWidth="1"/>
    <col min="3402" max="3402" width="18" bestFit="1" customWidth="1"/>
    <col min="3403" max="3403" width="18.28515625" customWidth="1"/>
    <col min="3585" max="3585" width="22.85546875" customWidth="1"/>
    <col min="3586" max="3586" width="32" bestFit="1" customWidth="1"/>
    <col min="3587" max="3587" width="20.7109375" customWidth="1"/>
    <col min="3588" max="3599" width="14.85546875" customWidth="1"/>
    <col min="3600" max="3600" width="15.42578125" customWidth="1"/>
    <col min="3601" max="3601" width="15.28515625" customWidth="1"/>
    <col min="3602" max="3602" width="17.7109375" customWidth="1"/>
    <col min="3603" max="3603" width="17.5703125" customWidth="1"/>
    <col min="3604" max="3604" width="15.42578125" customWidth="1"/>
    <col min="3605" max="3605" width="17" customWidth="1"/>
    <col min="3606" max="3606" width="17.85546875" customWidth="1"/>
    <col min="3607" max="3607" width="19.42578125" customWidth="1"/>
    <col min="3608" max="3608" width="15.42578125" customWidth="1"/>
    <col min="3609" max="3609" width="17" customWidth="1"/>
    <col min="3610" max="3610" width="24.42578125" customWidth="1"/>
    <col min="3611" max="3611" width="17.85546875" customWidth="1"/>
    <col min="3612" max="3612" width="19.42578125" customWidth="1"/>
    <col min="3613" max="3613" width="16.28515625" customWidth="1"/>
    <col min="3614" max="3614" width="20.7109375" customWidth="1"/>
    <col min="3615" max="3615" width="22.7109375" customWidth="1"/>
    <col min="3616" max="3616" width="18" customWidth="1"/>
    <col min="3617" max="3617" width="18.28515625" customWidth="1"/>
    <col min="3618" max="3619" width="8.42578125" customWidth="1"/>
    <col min="3620" max="3623" width="11.7109375" customWidth="1"/>
    <col min="3624" max="3624" width="10.85546875" customWidth="1"/>
    <col min="3625" max="3626" width="8.28515625" customWidth="1"/>
    <col min="3627" max="3627" width="16.85546875" customWidth="1"/>
    <col min="3628" max="3631" width="13.42578125" customWidth="1"/>
    <col min="3632" max="3632" width="10.85546875" customWidth="1"/>
    <col min="3633" max="3634" width="8.28515625" customWidth="1"/>
    <col min="3635" max="3635" width="16.85546875" customWidth="1"/>
    <col min="3636" max="3636" width="14.7109375" customWidth="1"/>
    <col min="3637" max="3637" width="16.28515625" customWidth="1"/>
    <col min="3638" max="3638" width="20.7109375" customWidth="1"/>
    <col min="3639" max="3639" width="22.7109375" customWidth="1"/>
    <col min="3640" max="3640" width="18" customWidth="1"/>
    <col min="3641" max="3641" width="18.28515625" customWidth="1"/>
    <col min="3642" max="3642" width="16.85546875" bestFit="1" customWidth="1"/>
    <col min="3643" max="3645" width="13.42578125" customWidth="1"/>
    <col min="3646" max="3646" width="12.28515625" customWidth="1"/>
    <col min="3647" max="3648" width="9.7109375" bestFit="1" customWidth="1"/>
    <col min="3649" max="3649" width="9.7109375" customWidth="1"/>
    <col min="3650" max="3650" width="10.85546875" customWidth="1"/>
    <col min="3651" max="3652" width="8.28515625" customWidth="1"/>
    <col min="3653" max="3653" width="16.85546875" customWidth="1"/>
    <col min="3654" max="3654" width="14.7109375" bestFit="1" customWidth="1"/>
    <col min="3655" max="3655" width="16.28515625" bestFit="1" customWidth="1"/>
    <col min="3656" max="3656" width="20.7109375" bestFit="1" customWidth="1"/>
    <col min="3657" max="3657" width="22.7109375" bestFit="1" customWidth="1"/>
    <col min="3658" max="3658" width="18" bestFit="1" customWidth="1"/>
    <col min="3659" max="3659" width="18.28515625" customWidth="1"/>
    <col min="3841" max="3841" width="22.85546875" customWidth="1"/>
    <col min="3842" max="3842" width="32" bestFit="1" customWidth="1"/>
    <col min="3843" max="3843" width="20.7109375" customWidth="1"/>
    <col min="3844" max="3855" width="14.85546875" customWidth="1"/>
    <col min="3856" max="3856" width="15.42578125" customWidth="1"/>
    <col min="3857" max="3857" width="15.28515625" customWidth="1"/>
    <col min="3858" max="3858" width="17.7109375" customWidth="1"/>
    <col min="3859" max="3859" width="17.5703125" customWidth="1"/>
    <col min="3860" max="3860" width="15.42578125" customWidth="1"/>
    <col min="3861" max="3861" width="17" customWidth="1"/>
    <col min="3862" max="3862" width="17.85546875" customWidth="1"/>
    <col min="3863" max="3863" width="19.42578125" customWidth="1"/>
    <col min="3864" max="3864" width="15.42578125" customWidth="1"/>
    <col min="3865" max="3865" width="17" customWidth="1"/>
    <col min="3866" max="3866" width="24.42578125" customWidth="1"/>
    <col min="3867" max="3867" width="17.85546875" customWidth="1"/>
    <col min="3868" max="3868" width="19.42578125" customWidth="1"/>
    <col min="3869" max="3869" width="16.28515625" customWidth="1"/>
    <col min="3870" max="3870" width="20.7109375" customWidth="1"/>
    <col min="3871" max="3871" width="22.7109375" customWidth="1"/>
    <col min="3872" max="3872" width="18" customWidth="1"/>
    <col min="3873" max="3873" width="18.28515625" customWidth="1"/>
    <col min="3874" max="3875" width="8.42578125" customWidth="1"/>
    <col min="3876" max="3879" width="11.7109375" customWidth="1"/>
    <col min="3880" max="3880" width="10.85546875" customWidth="1"/>
    <col min="3881" max="3882" width="8.28515625" customWidth="1"/>
    <col min="3883" max="3883" width="16.85546875" customWidth="1"/>
    <col min="3884" max="3887" width="13.42578125" customWidth="1"/>
    <col min="3888" max="3888" width="10.85546875" customWidth="1"/>
    <col min="3889" max="3890" width="8.28515625" customWidth="1"/>
    <col min="3891" max="3891" width="16.85546875" customWidth="1"/>
    <col min="3892" max="3892" width="14.7109375" customWidth="1"/>
    <col min="3893" max="3893" width="16.28515625" customWidth="1"/>
    <col min="3894" max="3894" width="20.7109375" customWidth="1"/>
    <col min="3895" max="3895" width="22.7109375" customWidth="1"/>
    <col min="3896" max="3896" width="18" customWidth="1"/>
    <col min="3897" max="3897" width="18.28515625" customWidth="1"/>
    <col min="3898" max="3898" width="16.85546875" bestFit="1" customWidth="1"/>
    <col min="3899" max="3901" width="13.42578125" customWidth="1"/>
    <col min="3902" max="3902" width="12.28515625" customWidth="1"/>
    <col min="3903" max="3904" width="9.7109375" bestFit="1" customWidth="1"/>
    <col min="3905" max="3905" width="9.7109375" customWidth="1"/>
    <col min="3906" max="3906" width="10.85546875" customWidth="1"/>
    <col min="3907" max="3908" width="8.28515625" customWidth="1"/>
    <col min="3909" max="3909" width="16.85546875" customWidth="1"/>
    <col min="3910" max="3910" width="14.7109375" bestFit="1" customWidth="1"/>
    <col min="3911" max="3911" width="16.28515625" bestFit="1" customWidth="1"/>
    <col min="3912" max="3912" width="20.7109375" bestFit="1" customWidth="1"/>
    <col min="3913" max="3913" width="22.7109375" bestFit="1" customWidth="1"/>
    <col min="3914" max="3914" width="18" bestFit="1" customWidth="1"/>
    <col min="3915" max="3915" width="18.28515625" customWidth="1"/>
    <col min="4097" max="4097" width="22.85546875" customWidth="1"/>
    <col min="4098" max="4098" width="32" bestFit="1" customWidth="1"/>
    <col min="4099" max="4099" width="20.7109375" customWidth="1"/>
    <col min="4100" max="4111" width="14.85546875" customWidth="1"/>
    <col min="4112" max="4112" width="15.42578125" customWidth="1"/>
    <col min="4113" max="4113" width="15.28515625" customWidth="1"/>
    <col min="4114" max="4114" width="17.7109375" customWidth="1"/>
    <col min="4115" max="4115" width="17.5703125" customWidth="1"/>
    <col min="4116" max="4116" width="15.42578125" customWidth="1"/>
    <col min="4117" max="4117" width="17" customWidth="1"/>
    <col min="4118" max="4118" width="17.85546875" customWidth="1"/>
    <col min="4119" max="4119" width="19.42578125" customWidth="1"/>
    <col min="4120" max="4120" width="15.42578125" customWidth="1"/>
    <col min="4121" max="4121" width="17" customWidth="1"/>
    <col min="4122" max="4122" width="24.42578125" customWidth="1"/>
    <col min="4123" max="4123" width="17.85546875" customWidth="1"/>
    <col min="4124" max="4124" width="19.42578125" customWidth="1"/>
    <col min="4125" max="4125" width="16.28515625" customWidth="1"/>
    <col min="4126" max="4126" width="20.7109375" customWidth="1"/>
    <col min="4127" max="4127" width="22.7109375" customWidth="1"/>
    <col min="4128" max="4128" width="18" customWidth="1"/>
    <col min="4129" max="4129" width="18.28515625" customWidth="1"/>
    <col min="4130" max="4131" width="8.42578125" customWidth="1"/>
    <col min="4132" max="4135" width="11.7109375" customWidth="1"/>
    <col min="4136" max="4136" width="10.85546875" customWidth="1"/>
    <col min="4137" max="4138" width="8.28515625" customWidth="1"/>
    <col min="4139" max="4139" width="16.85546875" customWidth="1"/>
    <col min="4140" max="4143" width="13.42578125" customWidth="1"/>
    <col min="4144" max="4144" width="10.85546875" customWidth="1"/>
    <col min="4145" max="4146" width="8.28515625" customWidth="1"/>
    <col min="4147" max="4147" width="16.85546875" customWidth="1"/>
    <col min="4148" max="4148" width="14.7109375" customWidth="1"/>
    <col min="4149" max="4149" width="16.28515625" customWidth="1"/>
    <col min="4150" max="4150" width="20.7109375" customWidth="1"/>
    <col min="4151" max="4151" width="22.7109375" customWidth="1"/>
    <col min="4152" max="4152" width="18" customWidth="1"/>
    <col min="4153" max="4153" width="18.28515625" customWidth="1"/>
    <col min="4154" max="4154" width="16.85546875" bestFit="1" customWidth="1"/>
    <col min="4155" max="4157" width="13.42578125" customWidth="1"/>
    <col min="4158" max="4158" width="12.28515625" customWidth="1"/>
    <col min="4159" max="4160" width="9.7109375" bestFit="1" customWidth="1"/>
    <col min="4161" max="4161" width="9.7109375" customWidth="1"/>
    <col min="4162" max="4162" width="10.85546875" customWidth="1"/>
    <col min="4163" max="4164" width="8.28515625" customWidth="1"/>
    <col min="4165" max="4165" width="16.85546875" customWidth="1"/>
    <col min="4166" max="4166" width="14.7109375" bestFit="1" customWidth="1"/>
    <col min="4167" max="4167" width="16.28515625" bestFit="1" customWidth="1"/>
    <col min="4168" max="4168" width="20.7109375" bestFit="1" customWidth="1"/>
    <col min="4169" max="4169" width="22.7109375" bestFit="1" customWidth="1"/>
    <col min="4170" max="4170" width="18" bestFit="1" customWidth="1"/>
    <col min="4171" max="4171" width="18.28515625" customWidth="1"/>
    <col min="4353" max="4353" width="22.85546875" customWidth="1"/>
    <col min="4354" max="4354" width="32" bestFit="1" customWidth="1"/>
    <col min="4355" max="4355" width="20.7109375" customWidth="1"/>
    <col min="4356" max="4367" width="14.85546875" customWidth="1"/>
    <col min="4368" max="4368" width="15.42578125" customWidth="1"/>
    <col min="4369" max="4369" width="15.28515625" customWidth="1"/>
    <col min="4370" max="4370" width="17.7109375" customWidth="1"/>
    <col min="4371" max="4371" width="17.5703125" customWidth="1"/>
    <col min="4372" max="4372" width="15.42578125" customWidth="1"/>
    <col min="4373" max="4373" width="17" customWidth="1"/>
    <col min="4374" max="4374" width="17.85546875" customWidth="1"/>
    <col min="4375" max="4375" width="19.42578125" customWidth="1"/>
    <col min="4376" max="4376" width="15.42578125" customWidth="1"/>
    <col min="4377" max="4377" width="17" customWidth="1"/>
    <col min="4378" max="4378" width="24.42578125" customWidth="1"/>
    <col min="4379" max="4379" width="17.85546875" customWidth="1"/>
    <col min="4380" max="4380" width="19.42578125" customWidth="1"/>
    <col min="4381" max="4381" width="16.28515625" customWidth="1"/>
    <col min="4382" max="4382" width="20.7109375" customWidth="1"/>
    <col min="4383" max="4383" width="22.7109375" customWidth="1"/>
    <col min="4384" max="4384" width="18" customWidth="1"/>
    <col min="4385" max="4385" width="18.28515625" customWidth="1"/>
    <col min="4386" max="4387" width="8.42578125" customWidth="1"/>
    <col min="4388" max="4391" width="11.7109375" customWidth="1"/>
    <col min="4392" max="4392" width="10.85546875" customWidth="1"/>
    <col min="4393" max="4394" width="8.28515625" customWidth="1"/>
    <col min="4395" max="4395" width="16.85546875" customWidth="1"/>
    <col min="4396" max="4399" width="13.42578125" customWidth="1"/>
    <col min="4400" max="4400" width="10.85546875" customWidth="1"/>
    <col min="4401" max="4402" width="8.28515625" customWidth="1"/>
    <col min="4403" max="4403" width="16.85546875" customWidth="1"/>
    <col min="4404" max="4404" width="14.7109375" customWidth="1"/>
    <col min="4405" max="4405" width="16.28515625" customWidth="1"/>
    <col min="4406" max="4406" width="20.7109375" customWidth="1"/>
    <col min="4407" max="4407" width="22.7109375" customWidth="1"/>
    <col min="4408" max="4408" width="18" customWidth="1"/>
    <col min="4409" max="4409" width="18.28515625" customWidth="1"/>
    <col min="4410" max="4410" width="16.85546875" bestFit="1" customWidth="1"/>
    <col min="4411" max="4413" width="13.42578125" customWidth="1"/>
    <col min="4414" max="4414" width="12.28515625" customWidth="1"/>
    <col min="4415" max="4416" width="9.7109375" bestFit="1" customWidth="1"/>
    <col min="4417" max="4417" width="9.7109375" customWidth="1"/>
    <col min="4418" max="4418" width="10.85546875" customWidth="1"/>
    <col min="4419" max="4420" width="8.28515625" customWidth="1"/>
    <col min="4421" max="4421" width="16.85546875" customWidth="1"/>
    <col min="4422" max="4422" width="14.7109375" bestFit="1" customWidth="1"/>
    <col min="4423" max="4423" width="16.28515625" bestFit="1" customWidth="1"/>
    <col min="4424" max="4424" width="20.7109375" bestFit="1" customWidth="1"/>
    <col min="4425" max="4425" width="22.7109375" bestFit="1" customWidth="1"/>
    <col min="4426" max="4426" width="18" bestFit="1" customWidth="1"/>
    <col min="4427" max="4427" width="18.28515625" customWidth="1"/>
    <col min="4609" max="4609" width="22.85546875" customWidth="1"/>
    <col min="4610" max="4610" width="32" bestFit="1" customWidth="1"/>
    <col min="4611" max="4611" width="20.7109375" customWidth="1"/>
    <col min="4612" max="4623" width="14.85546875" customWidth="1"/>
    <col min="4624" max="4624" width="15.42578125" customWidth="1"/>
    <col min="4625" max="4625" width="15.28515625" customWidth="1"/>
    <col min="4626" max="4626" width="17.7109375" customWidth="1"/>
    <col min="4627" max="4627" width="17.5703125" customWidth="1"/>
    <col min="4628" max="4628" width="15.42578125" customWidth="1"/>
    <col min="4629" max="4629" width="17" customWidth="1"/>
    <col min="4630" max="4630" width="17.85546875" customWidth="1"/>
    <col min="4631" max="4631" width="19.42578125" customWidth="1"/>
    <col min="4632" max="4632" width="15.42578125" customWidth="1"/>
    <col min="4633" max="4633" width="17" customWidth="1"/>
    <col min="4634" max="4634" width="24.42578125" customWidth="1"/>
    <col min="4635" max="4635" width="17.85546875" customWidth="1"/>
    <col min="4636" max="4636" width="19.42578125" customWidth="1"/>
    <col min="4637" max="4637" width="16.28515625" customWidth="1"/>
    <col min="4638" max="4638" width="20.7109375" customWidth="1"/>
    <col min="4639" max="4639" width="22.7109375" customWidth="1"/>
    <col min="4640" max="4640" width="18" customWidth="1"/>
    <col min="4641" max="4641" width="18.28515625" customWidth="1"/>
    <col min="4642" max="4643" width="8.42578125" customWidth="1"/>
    <col min="4644" max="4647" width="11.7109375" customWidth="1"/>
    <col min="4648" max="4648" width="10.85546875" customWidth="1"/>
    <col min="4649" max="4650" width="8.28515625" customWidth="1"/>
    <col min="4651" max="4651" width="16.85546875" customWidth="1"/>
    <col min="4652" max="4655" width="13.42578125" customWidth="1"/>
    <col min="4656" max="4656" width="10.85546875" customWidth="1"/>
    <col min="4657" max="4658" width="8.28515625" customWidth="1"/>
    <col min="4659" max="4659" width="16.85546875" customWidth="1"/>
    <col min="4660" max="4660" width="14.7109375" customWidth="1"/>
    <col min="4661" max="4661" width="16.28515625" customWidth="1"/>
    <col min="4662" max="4662" width="20.7109375" customWidth="1"/>
    <col min="4663" max="4663" width="22.7109375" customWidth="1"/>
    <col min="4664" max="4664" width="18" customWidth="1"/>
    <col min="4665" max="4665" width="18.28515625" customWidth="1"/>
    <col min="4666" max="4666" width="16.85546875" bestFit="1" customWidth="1"/>
    <col min="4667" max="4669" width="13.42578125" customWidth="1"/>
    <col min="4670" max="4670" width="12.28515625" customWidth="1"/>
    <col min="4671" max="4672" width="9.7109375" bestFit="1" customWidth="1"/>
    <col min="4673" max="4673" width="9.7109375" customWidth="1"/>
    <col min="4674" max="4674" width="10.85546875" customWidth="1"/>
    <col min="4675" max="4676" width="8.28515625" customWidth="1"/>
    <col min="4677" max="4677" width="16.85546875" customWidth="1"/>
    <col min="4678" max="4678" width="14.7109375" bestFit="1" customWidth="1"/>
    <col min="4679" max="4679" width="16.28515625" bestFit="1" customWidth="1"/>
    <col min="4680" max="4680" width="20.7109375" bestFit="1" customWidth="1"/>
    <col min="4681" max="4681" width="22.7109375" bestFit="1" customWidth="1"/>
    <col min="4682" max="4682" width="18" bestFit="1" customWidth="1"/>
    <col min="4683" max="4683" width="18.28515625" customWidth="1"/>
    <col min="4865" max="4865" width="22.85546875" customWidth="1"/>
    <col min="4866" max="4866" width="32" bestFit="1" customWidth="1"/>
    <col min="4867" max="4867" width="20.7109375" customWidth="1"/>
    <col min="4868" max="4879" width="14.85546875" customWidth="1"/>
    <col min="4880" max="4880" width="15.42578125" customWidth="1"/>
    <col min="4881" max="4881" width="15.28515625" customWidth="1"/>
    <col min="4882" max="4882" width="17.7109375" customWidth="1"/>
    <col min="4883" max="4883" width="17.5703125" customWidth="1"/>
    <col min="4884" max="4884" width="15.42578125" customWidth="1"/>
    <col min="4885" max="4885" width="17" customWidth="1"/>
    <col min="4886" max="4886" width="17.85546875" customWidth="1"/>
    <col min="4887" max="4887" width="19.42578125" customWidth="1"/>
    <col min="4888" max="4888" width="15.42578125" customWidth="1"/>
    <col min="4889" max="4889" width="17" customWidth="1"/>
    <col min="4890" max="4890" width="24.42578125" customWidth="1"/>
    <col min="4891" max="4891" width="17.85546875" customWidth="1"/>
    <col min="4892" max="4892" width="19.42578125" customWidth="1"/>
    <col min="4893" max="4893" width="16.28515625" customWidth="1"/>
    <col min="4894" max="4894" width="20.7109375" customWidth="1"/>
    <col min="4895" max="4895" width="22.7109375" customWidth="1"/>
    <col min="4896" max="4896" width="18" customWidth="1"/>
    <col min="4897" max="4897" width="18.28515625" customWidth="1"/>
    <col min="4898" max="4899" width="8.42578125" customWidth="1"/>
    <col min="4900" max="4903" width="11.7109375" customWidth="1"/>
    <col min="4904" max="4904" width="10.85546875" customWidth="1"/>
    <col min="4905" max="4906" width="8.28515625" customWidth="1"/>
    <col min="4907" max="4907" width="16.85546875" customWidth="1"/>
    <col min="4908" max="4911" width="13.42578125" customWidth="1"/>
    <col min="4912" max="4912" width="10.85546875" customWidth="1"/>
    <col min="4913" max="4914" width="8.28515625" customWidth="1"/>
    <col min="4915" max="4915" width="16.85546875" customWidth="1"/>
    <col min="4916" max="4916" width="14.7109375" customWidth="1"/>
    <col min="4917" max="4917" width="16.28515625" customWidth="1"/>
    <col min="4918" max="4918" width="20.7109375" customWidth="1"/>
    <col min="4919" max="4919" width="22.7109375" customWidth="1"/>
    <col min="4920" max="4920" width="18" customWidth="1"/>
    <col min="4921" max="4921" width="18.28515625" customWidth="1"/>
    <col min="4922" max="4922" width="16.85546875" bestFit="1" customWidth="1"/>
    <col min="4923" max="4925" width="13.42578125" customWidth="1"/>
    <col min="4926" max="4926" width="12.28515625" customWidth="1"/>
    <col min="4927" max="4928" width="9.7109375" bestFit="1" customWidth="1"/>
    <col min="4929" max="4929" width="9.7109375" customWidth="1"/>
    <col min="4930" max="4930" width="10.85546875" customWidth="1"/>
    <col min="4931" max="4932" width="8.28515625" customWidth="1"/>
    <col min="4933" max="4933" width="16.85546875" customWidth="1"/>
    <col min="4934" max="4934" width="14.7109375" bestFit="1" customWidth="1"/>
    <col min="4935" max="4935" width="16.28515625" bestFit="1" customWidth="1"/>
    <col min="4936" max="4936" width="20.7109375" bestFit="1" customWidth="1"/>
    <col min="4937" max="4937" width="22.7109375" bestFit="1" customWidth="1"/>
    <col min="4938" max="4938" width="18" bestFit="1" customWidth="1"/>
    <col min="4939" max="4939" width="18.28515625" customWidth="1"/>
    <col min="5121" max="5121" width="22.85546875" customWidth="1"/>
    <col min="5122" max="5122" width="32" bestFit="1" customWidth="1"/>
    <col min="5123" max="5123" width="20.7109375" customWidth="1"/>
    <col min="5124" max="5135" width="14.85546875" customWidth="1"/>
    <col min="5136" max="5136" width="15.42578125" customWidth="1"/>
    <col min="5137" max="5137" width="15.28515625" customWidth="1"/>
    <col min="5138" max="5138" width="17.7109375" customWidth="1"/>
    <col min="5139" max="5139" width="17.5703125" customWidth="1"/>
    <col min="5140" max="5140" width="15.42578125" customWidth="1"/>
    <col min="5141" max="5141" width="17" customWidth="1"/>
    <col min="5142" max="5142" width="17.85546875" customWidth="1"/>
    <col min="5143" max="5143" width="19.42578125" customWidth="1"/>
    <col min="5144" max="5144" width="15.42578125" customWidth="1"/>
    <col min="5145" max="5145" width="17" customWidth="1"/>
    <col min="5146" max="5146" width="24.42578125" customWidth="1"/>
    <col min="5147" max="5147" width="17.85546875" customWidth="1"/>
    <col min="5148" max="5148" width="19.42578125" customWidth="1"/>
    <col min="5149" max="5149" width="16.28515625" customWidth="1"/>
    <col min="5150" max="5150" width="20.7109375" customWidth="1"/>
    <col min="5151" max="5151" width="22.7109375" customWidth="1"/>
    <col min="5152" max="5152" width="18" customWidth="1"/>
    <col min="5153" max="5153" width="18.28515625" customWidth="1"/>
    <col min="5154" max="5155" width="8.42578125" customWidth="1"/>
    <col min="5156" max="5159" width="11.7109375" customWidth="1"/>
    <col min="5160" max="5160" width="10.85546875" customWidth="1"/>
    <col min="5161" max="5162" width="8.28515625" customWidth="1"/>
    <col min="5163" max="5163" width="16.85546875" customWidth="1"/>
    <col min="5164" max="5167" width="13.42578125" customWidth="1"/>
    <col min="5168" max="5168" width="10.85546875" customWidth="1"/>
    <col min="5169" max="5170" width="8.28515625" customWidth="1"/>
    <col min="5171" max="5171" width="16.85546875" customWidth="1"/>
    <col min="5172" max="5172" width="14.7109375" customWidth="1"/>
    <col min="5173" max="5173" width="16.28515625" customWidth="1"/>
    <col min="5174" max="5174" width="20.7109375" customWidth="1"/>
    <col min="5175" max="5175" width="22.7109375" customWidth="1"/>
    <col min="5176" max="5176" width="18" customWidth="1"/>
    <col min="5177" max="5177" width="18.28515625" customWidth="1"/>
    <col min="5178" max="5178" width="16.85546875" bestFit="1" customWidth="1"/>
    <col min="5179" max="5181" width="13.42578125" customWidth="1"/>
    <col min="5182" max="5182" width="12.28515625" customWidth="1"/>
    <col min="5183" max="5184" width="9.7109375" bestFit="1" customWidth="1"/>
    <col min="5185" max="5185" width="9.7109375" customWidth="1"/>
    <col min="5186" max="5186" width="10.85546875" customWidth="1"/>
    <col min="5187" max="5188" width="8.28515625" customWidth="1"/>
    <col min="5189" max="5189" width="16.85546875" customWidth="1"/>
    <col min="5190" max="5190" width="14.7109375" bestFit="1" customWidth="1"/>
    <col min="5191" max="5191" width="16.28515625" bestFit="1" customWidth="1"/>
    <col min="5192" max="5192" width="20.7109375" bestFit="1" customWidth="1"/>
    <col min="5193" max="5193" width="22.7109375" bestFit="1" customWidth="1"/>
    <col min="5194" max="5194" width="18" bestFit="1" customWidth="1"/>
    <col min="5195" max="5195" width="18.28515625" customWidth="1"/>
    <col min="5377" max="5377" width="22.85546875" customWidth="1"/>
    <col min="5378" max="5378" width="32" bestFit="1" customWidth="1"/>
    <col min="5379" max="5379" width="20.7109375" customWidth="1"/>
    <col min="5380" max="5391" width="14.85546875" customWidth="1"/>
    <col min="5392" max="5392" width="15.42578125" customWidth="1"/>
    <col min="5393" max="5393" width="15.28515625" customWidth="1"/>
    <col min="5394" max="5394" width="17.7109375" customWidth="1"/>
    <col min="5395" max="5395" width="17.5703125" customWidth="1"/>
    <col min="5396" max="5396" width="15.42578125" customWidth="1"/>
    <col min="5397" max="5397" width="17" customWidth="1"/>
    <col min="5398" max="5398" width="17.85546875" customWidth="1"/>
    <col min="5399" max="5399" width="19.42578125" customWidth="1"/>
    <col min="5400" max="5400" width="15.42578125" customWidth="1"/>
    <col min="5401" max="5401" width="17" customWidth="1"/>
    <col min="5402" max="5402" width="24.42578125" customWidth="1"/>
    <col min="5403" max="5403" width="17.85546875" customWidth="1"/>
    <col min="5404" max="5404" width="19.42578125" customWidth="1"/>
    <col min="5405" max="5405" width="16.28515625" customWidth="1"/>
    <col min="5406" max="5406" width="20.7109375" customWidth="1"/>
    <col min="5407" max="5407" width="22.7109375" customWidth="1"/>
    <col min="5408" max="5408" width="18" customWidth="1"/>
    <col min="5409" max="5409" width="18.28515625" customWidth="1"/>
    <col min="5410" max="5411" width="8.42578125" customWidth="1"/>
    <col min="5412" max="5415" width="11.7109375" customWidth="1"/>
    <col min="5416" max="5416" width="10.85546875" customWidth="1"/>
    <col min="5417" max="5418" width="8.28515625" customWidth="1"/>
    <col min="5419" max="5419" width="16.85546875" customWidth="1"/>
    <col min="5420" max="5423" width="13.42578125" customWidth="1"/>
    <col min="5424" max="5424" width="10.85546875" customWidth="1"/>
    <col min="5425" max="5426" width="8.28515625" customWidth="1"/>
    <col min="5427" max="5427" width="16.85546875" customWidth="1"/>
    <col min="5428" max="5428" width="14.7109375" customWidth="1"/>
    <col min="5429" max="5429" width="16.28515625" customWidth="1"/>
    <col min="5430" max="5430" width="20.7109375" customWidth="1"/>
    <col min="5431" max="5431" width="22.7109375" customWidth="1"/>
    <col min="5432" max="5432" width="18" customWidth="1"/>
    <col min="5433" max="5433" width="18.28515625" customWidth="1"/>
    <col min="5434" max="5434" width="16.85546875" bestFit="1" customWidth="1"/>
    <col min="5435" max="5437" width="13.42578125" customWidth="1"/>
    <col min="5438" max="5438" width="12.28515625" customWidth="1"/>
    <col min="5439" max="5440" width="9.7109375" bestFit="1" customWidth="1"/>
    <col min="5441" max="5441" width="9.7109375" customWidth="1"/>
    <col min="5442" max="5442" width="10.85546875" customWidth="1"/>
    <col min="5443" max="5444" width="8.28515625" customWidth="1"/>
    <col min="5445" max="5445" width="16.85546875" customWidth="1"/>
    <col min="5446" max="5446" width="14.7109375" bestFit="1" customWidth="1"/>
    <col min="5447" max="5447" width="16.28515625" bestFit="1" customWidth="1"/>
    <col min="5448" max="5448" width="20.7109375" bestFit="1" customWidth="1"/>
    <col min="5449" max="5449" width="22.7109375" bestFit="1" customWidth="1"/>
    <col min="5450" max="5450" width="18" bestFit="1" customWidth="1"/>
    <col min="5451" max="5451" width="18.28515625" customWidth="1"/>
    <col min="5633" max="5633" width="22.85546875" customWidth="1"/>
    <col min="5634" max="5634" width="32" bestFit="1" customWidth="1"/>
    <col min="5635" max="5635" width="20.7109375" customWidth="1"/>
    <col min="5636" max="5647" width="14.85546875" customWidth="1"/>
    <col min="5648" max="5648" width="15.42578125" customWidth="1"/>
    <col min="5649" max="5649" width="15.28515625" customWidth="1"/>
    <col min="5650" max="5650" width="17.7109375" customWidth="1"/>
    <col min="5651" max="5651" width="17.5703125" customWidth="1"/>
    <col min="5652" max="5652" width="15.42578125" customWidth="1"/>
    <col min="5653" max="5653" width="17" customWidth="1"/>
    <col min="5654" max="5654" width="17.85546875" customWidth="1"/>
    <col min="5655" max="5655" width="19.42578125" customWidth="1"/>
    <col min="5656" max="5656" width="15.42578125" customWidth="1"/>
    <col min="5657" max="5657" width="17" customWidth="1"/>
    <col min="5658" max="5658" width="24.42578125" customWidth="1"/>
    <col min="5659" max="5659" width="17.85546875" customWidth="1"/>
    <col min="5660" max="5660" width="19.42578125" customWidth="1"/>
    <col min="5661" max="5661" width="16.28515625" customWidth="1"/>
    <col min="5662" max="5662" width="20.7109375" customWidth="1"/>
    <col min="5663" max="5663" width="22.7109375" customWidth="1"/>
    <col min="5664" max="5664" width="18" customWidth="1"/>
    <col min="5665" max="5665" width="18.28515625" customWidth="1"/>
    <col min="5666" max="5667" width="8.42578125" customWidth="1"/>
    <col min="5668" max="5671" width="11.7109375" customWidth="1"/>
    <col min="5672" max="5672" width="10.85546875" customWidth="1"/>
    <col min="5673" max="5674" width="8.28515625" customWidth="1"/>
    <col min="5675" max="5675" width="16.85546875" customWidth="1"/>
    <col min="5676" max="5679" width="13.42578125" customWidth="1"/>
    <col min="5680" max="5680" width="10.85546875" customWidth="1"/>
    <col min="5681" max="5682" width="8.28515625" customWidth="1"/>
    <col min="5683" max="5683" width="16.85546875" customWidth="1"/>
    <col min="5684" max="5684" width="14.7109375" customWidth="1"/>
    <col min="5685" max="5685" width="16.28515625" customWidth="1"/>
    <col min="5686" max="5686" width="20.7109375" customWidth="1"/>
    <col min="5687" max="5687" width="22.7109375" customWidth="1"/>
    <col min="5688" max="5688" width="18" customWidth="1"/>
    <col min="5689" max="5689" width="18.28515625" customWidth="1"/>
    <col min="5690" max="5690" width="16.85546875" bestFit="1" customWidth="1"/>
    <col min="5691" max="5693" width="13.42578125" customWidth="1"/>
    <col min="5694" max="5694" width="12.28515625" customWidth="1"/>
    <col min="5695" max="5696" width="9.7109375" bestFit="1" customWidth="1"/>
    <col min="5697" max="5697" width="9.7109375" customWidth="1"/>
    <col min="5698" max="5698" width="10.85546875" customWidth="1"/>
    <col min="5699" max="5700" width="8.28515625" customWidth="1"/>
    <col min="5701" max="5701" width="16.85546875" customWidth="1"/>
    <col min="5702" max="5702" width="14.7109375" bestFit="1" customWidth="1"/>
    <col min="5703" max="5703" width="16.28515625" bestFit="1" customWidth="1"/>
    <col min="5704" max="5704" width="20.7109375" bestFit="1" customWidth="1"/>
    <col min="5705" max="5705" width="22.7109375" bestFit="1" customWidth="1"/>
    <col min="5706" max="5706" width="18" bestFit="1" customWidth="1"/>
    <col min="5707" max="5707" width="18.28515625" customWidth="1"/>
    <col min="5889" max="5889" width="22.85546875" customWidth="1"/>
    <col min="5890" max="5890" width="32" bestFit="1" customWidth="1"/>
    <col min="5891" max="5891" width="20.7109375" customWidth="1"/>
    <col min="5892" max="5903" width="14.85546875" customWidth="1"/>
    <col min="5904" max="5904" width="15.42578125" customWidth="1"/>
    <col min="5905" max="5905" width="15.28515625" customWidth="1"/>
    <col min="5906" max="5906" width="17.7109375" customWidth="1"/>
    <col min="5907" max="5907" width="17.5703125" customWidth="1"/>
    <col min="5908" max="5908" width="15.42578125" customWidth="1"/>
    <col min="5909" max="5909" width="17" customWidth="1"/>
    <col min="5910" max="5910" width="17.85546875" customWidth="1"/>
    <col min="5911" max="5911" width="19.42578125" customWidth="1"/>
    <col min="5912" max="5912" width="15.42578125" customWidth="1"/>
    <col min="5913" max="5913" width="17" customWidth="1"/>
    <col min="5914" max="5914" width="24.42578125" customWidth="1"/>
    <col min="5915" max="5915" width="17.85546875" customWidth="1"/>
    <col min="5916" max="5916" width="19.42578125" customWidth="1"/>
    <col min="5917" max="5917" width="16.28515625" customWidth="1"/>
    <col min="5918" max="5918" width="20.7109375" customWidth="1"/>
    <col min="5919" max="5919" width="22.7109375" customWidth="1"/>
    <col min="5920" max="5920" width="18" customWidth="1"/>
    <col min="5921" max="5921" width="18.28515625" customWidth="1"/>
    <col min="5922" max="5923" width="8.42578125" customWidth="1"/>
    <col min="5924" max="5927" width="11.7109375" customWidth="1"/>
    <col min="5928" max="5928" width="10.85546875" customWidth="1"/>
    <col min="5929" max="5930" width="8.28515625" customWidth="1"/>
    <col min="5931" max="5931" width="16.85546875" customWidth="1"/>
    <col min="5932" max="5935" width="13.42578125" customWidth="1"/>
    <col min="5936" max="5936" width="10.85546875" customWidth="1"/>
    <col min="5937" max="5938" width="8.28515625" customWidth="1"/>
    <col min="5939" max="5939" width="16.85546875" customWidth="1"/>
    <col min="5940" max="5940" width="14.7109375" customWidth="1"/>
    <col min="5941" max="5941" width="16.28515625" customWidth="1"/>
    <col min="5942" max="5942" width="20.7109375" customWidth="1"/>
    <col min="5943" max="5943" width="22.7109375" customWidth="1"/>
    <col min="5944" max="5944" width="18" customWidth="1"/>
    <col min="5945" max="5945" width="18.28515625" customWidth="1"/>
    <col min="5946" max="5946" width="16.85546875" bestFit="1" customWidth="1"/>
    <col min="5947" max="5949" width="13.42578125" customWidth="1"/>
    <col min="5950" max="5950" width="12.28515625" customWidth="1"/>
    <col min="5951" max="5952" width="9.7109375" bestFit="1" customWidth="1"/>
    <col min="5953" max="5953" width="9.7109375" customWidth="1"/>
    <col min="5954" max="5954" width="10.85546875" customWidth="1"/>
    <col min="5955" max="5956" width="8.28515625" customWidth="1"/>
    <col min="5957" max="5957" width="16.85546875" customWidth="1"/>
    <col min="5958" max="5958" width="14.7109375" bestFit="1" customWidth="1"/>
    <col min="5959" max="5959" width="16.28515625" bestFit="1" customWidth="1"/>
    <col min="5960" max="5960" width="20.7109375" bestFit="1" customWidth="1"/>
    <col min="5961" max="5961" width="22.7109375" bestFit="1" customWidth="1"/>
    <col min="5962" max="5962" width="18" bestFit="1" customWidth="1"/>
    <col min="5963" max="5963" width="18.28515625" customWidth="1"/>
    <col min="6145" max="6145" width="22.85546875" customWidth="1"/>
    <col min="6146" max="6146" width="32" bestFit="1" customWidth="1"/>
    <col min="6147" max="6147" width="20.7109375" customWidth="1"/>
    <col min="6148" max="6159" width="14.85546875" customWidth="1"/>
    <col min="6160" max="6160" width="15.42578125" customWidth="1"/>
    <col min="6161" max="6161" width="15.28515625" customWidth="1"/>
    <col min="6162" max="6162" width="17.7109375" customWidth="1"/>
    <col min="6163" max="6163" width="17.5703125" customWidth="1"/>
    <col min="6164" max="6164" width="15.42578125" customWidth="1"/>
    <col min="6165" max="6165" width="17" customWidth="1"/>
    <col min="6166" max="6166" width="17.85546875" customWidth="1"/>
    <col min="6167" max="6167" width="19.42578125" customWidth="1"/>
    <col min="6168" max="6168" width="15.42578125" customWidth="1"/>
    <col min="6169" max="6169" width="17" customWidth="1"/>
    <col min="6170" max="6170" width="24.42578125" customWidth="1"/>
    <col min="6171" max="6171" width="17.85546875" customWidth="1"/>
    <col min="6172" max="6172" width="19.42578125" customWidth="1"/>
    <col min="6173" max="6173" width="16.28515625" customWidth="1"/>
    <col min="6174" max="6174" width="20.7109375" customWidth="1"/>
    <col min="6175" max="6175" width="22.7109375" customWidth="1"/>
    <col min="6176" max="6176" width="18" customWidth="1"/>
    <col min="6177" max="6177" width="18.28515625" customWidth="1"/>
    <col min="6178" max="6179" width="8.42578125" customWidth="1"/>
    <col min="6180" max="6183" width="11.7109375" customWidth="1"/>
    <col min="6184" max="6184" width="10.85546875" customWidth="1"/>
    <col min="6185" max="6186" width="8.28515625" customWidth="1"/>
    <col min="6187" max="6187" width="16.85546875" customWidth="1"/>
    <col min="6188" max="6191" width="13.42578125" customWidth="1"/>
    <col min="6192" max="6192" width="10.85546875" customWidth="1"/>
    <col min="6193" max="6194" width="8.28515625" customWidth="1"/>
    <col min="6195" max="6195" width="16.85546875" customWidth="1"/>
    <col min="6196" max="6196" width="14.7109375" customWidth="1"/>
    <col min="6197" max="6197" width="16.28515625" customWidth="1"/>
    <col min="6198" max="6198" width="20.7109375" customWidth="1"/>
    <col min="6199" max="6199" width="22.7109375" customWidth="1"/>
    <col min="6200" max="6200" width="18" customWidth="1"/>
    <col min="6201" max="6201" width="18.28515625" customWidth="1"/>
    <col min="6202" max="6202" width="16.85546875" bestFit="1" customWidth="1"/>
    <col min="6203" max="6205" width="13.42578125" customWidth="1"/>
    <col min="6206" max="6206" width="12.28515625" customWidth="1"/>
    <col min="6207" max="6208" width="9.7109375" bestFit="1" customWidth="1"/>
    <col min="6209" max="6209" width="9.7109375" customWidth="1"/>
    <col min="6210" max="6210" width="10.85546875" customWidth="1"/>
    <col min="6211" max="6212" width="8.28515625" customWidth="1"/>
    <col min="6213" max="6213" width="16.85546875" customWidth="1"/>
    <col min="6214" max="6214" width="14.7109375" bestFit="1" customWidth="1"/>
    <col min="6215" max="6215" width="16.28515625" bestFit="1" customWidth="1"/>
    <col min="6216" max="6216" width="20.7109375" bestFit="1" customWidth="1"/>
    <col min="6217" max="6217" width="22.7109375" bestFit="1" customWidth="1"/>
    <col min="6218" max="6218" width="18" bestFit="1" customWidth="1"/>
    <col min="6219" max="6219" width="18.28515625" customWidth="1"/>
    <col min="6401" max="6401" width="22.85546875" customWidth="1"/>
    <col min="6402" max="6402" width="32" bestFit="1" customWidth="1"/>
    <col min="6403" max="6403" width="20.7109375" customWidth="1"/>
    <col min="6404" max="6415" width="14.85546875" customWidth="1"/>
    <col min="6416" max="6416" width="15.42578125" customWidth="1"/>
    <col min="6417" max="6417" width="15.28515625" customWidth="1"/>
    <col min="6418" max="6418" width="17.7109375" customWidth="1"/>
    <col min="6419" max="6419" width="17.5703125" customWidth="1"/>
    <col min="6420" max="6420" width="15.42578125" customWidth="1"/>
    <col min="6421" max="6421" width="17" customWidth="1"/>
    <col min="6422" max="6422" width="17.85546875" customWidth="1"/>
    <col min="6423" max="6423" width="19.42578125" customWidth="1"/>
    <col min="6424" max="6424" width="15.42578125" customWidth="1"/>
    <col min="6425" max="6425" width="17" customWidth="1"/>
    <col min="6426" max="6426" width="24.42578125" customWidth="1"/>
    <col min="6427" max="6427" width="17.85546875" customWidth="1"/>
    <col min="6428" max="6428" width="19.42578125" customWidth="1"/>
    <col min="6429" max="6429" width="16.28515625" customWidth="1"/>
    <col min="6430" max="6430" width="20.7109375" customWidth="1"/>
    <col min="6431" max="6431" width="22.7109375" customWidth="1"/>
    <col min="6432" max="6432" width="18" customWidth="1"/>
    <col min="6433" max="6433" width="18.28515625" customWidth="1"/>
    <col min="6434" max="6435" width="8.42578125" customWidth="1"/>
    <col min="6436" max="6439" width="11.7109375" customWidth="1"/>
    <col min="6440" max="6440" width="10.85546875" customWidth="1"/>
    <col min="6441" max="6442" width="8.28515625" customWidth="1"/>
    <col min="6443" max="6443" width="16.85546875" customWidth="1"/>
    <col min="6444" max="6447" width="13.42578125" customWidth="1"/>
    <col min="6448" max="6448" width="10.85546875" customWidth="1"/>
    <col min="6449" max="6450" width="8.28515625" customWidth="1"/>
    <col min="6451" max="6451" width="16.85546875" customWidth="1"/>
    <col min="6452" max="6452" width="14.7109375" customWidth="1"/>
    <col min="6453" max="6453" width="16.28515625" customWidth="1"/>
    <col min="6454" max="6454" width="20.7109375" customWidth="1"/>
    <col min="6455" max="6455" width="22.7109375" customWidth="1"/>
    <col min="6456" max="6456" width="18" customWidth="1"/>
    <col min="6457" max="6457" width="18.28515625" customWidth="1"/>
    <col min="6458" max="6458" width="16.85546875" bestFit="1" customWidth="1"/>
    <col min="6459" max="6461" width="13.42578125" customWidth="1"/>
    <col min="6462" max="6462" width="12.28515625" customWidth="1"/>
    <col min="6463" max="6464" width="9.7109375" bestFit="1" customWidth="1"/>
    <col min="6465" max="6465" width="9.7109375" customWidth="1"/>
    <col min="6466" max="6466" width="10.85546875" customWidth="1"/>
    <col min="6467" max="6468" width="8.28515625" customWidth="1"/>
    <col min="6469" max="6469" width="16.85546875" customWidth="1"/>
    <col min="6470" max="6470" width="14.7109375" bestFit="1" customWidth="1"/>
    <col min="6471" max="6471" width="16.28515625" bestFit="1" customWidth="1"/>
    <col min="6472" max="6472" width="20.7109375" bestFit="1" customWidth="1"/>
    <col min="6473" max="6473" width="22.7109375" bestFit="1" customWidth="1"/>
    <col min="6474" max="6474" width="18" bestFit="1" customWidth="1"/>
    <col min="6475" max="6475" width="18.28515625" customWidth="1"/>
    <col min="6657" max="6657" width="22.85546875" customWidth="1"/>
    <col min="6658" max="6658" width="32" bestFit="1" customWidth="1"/>
    <col min="6659" max="6659" width="20.7109375" customWidth="1"/>
    <col min="6660" max="6671" width="14.85546875" customWidth="1"/>
    <col min="6672" max="6672" width="15.42578125" customWidth="1"/>
    <col min="6673" max="6673" width="15.28515625" customWidth="1"/>
    <col min="6674" max="6674" width="17.7109375" customWidth="1"/>
    <col min="6675" max="6675" width="17.5703125" customWidth="1"/>
    <col min="6676" max="6676" width="15.42578125" customWidth="1"/>
    <col min="6677" max="6677" width="17" customWidth="1"/>
    <col min="6678" max="6678" width="17.85546875" customWidth="1"/>
    <col min="6679" max="6679" width="19.42578125" customWidth="1"/>
    <col min="6680" max="6680" width="15.42578125" customWidth="1"/>
    <col min="6681" max="6681" width="17" customWidth="1"/>
    <col min="6682" max="6682" width="24.42578125" customWidth="1"/>
    <col min="6683" max="6683" width="17.85546875" customWidth="1"/>
    <col min="6684" max="6684" width="19.42578125" customWidth="1"/>
    <col min="6685" max="6685" width="16.28515625" customWidth="1"/>
    <col min="6686" max="6686" width="20.7109375" customWidth="1"/>
    <col min="6687" max="6687" width="22.7109375" customWidth="1"/>
    <col min="6688" max="6688" width="18" customWidth="1"/>
    <col min="6689" max="6689" width="18.28515625" customWidth="1"/>
    <col min="6690" max="6691" width="8.42578125" customWidth="1"/>
    <col min="6692" max="6695" width="11.7109375" customWidth="1"/>
    <col min="6696" max="6696" width="10.85546875" customWidth="1"/>
    <col min="6697" max="6698" width="8.28515625" customWidth="1"/>
    <col min="6699" max="6699" width="16.85546875" customWidth="1"/>
    <col min="6700" max="6703" width="13.42578125" customWidth="1"/>
    <col min="6704" max="6704" width="10.85546875" customWidth="1"/>
    <col min="6705" max="6706" width="8.28515625" customWidth="1"/>
    <col min="6707" max="6707" width="16.85546875" customWidth="1"/>
    <col min="6708" max="6708" width="14.7109375" customWidth="1"/>
    <col min="6709" max="6709" width="16.28515625" customWidth="1"/>
    <col min="6710" max="6710" width="20.7109375" customWidth="1"/>
    <col min="6711" max="6711" width="22.7109375" customWidth="1"/>
    <col min="6712" max="6712" width="18" customWidth="1"/>
    <col min="6713" max="6713" width="18.28515625" customWidth="1"/>
    <col min="6714" max="6714" width="16.85546875" bestFit="1" customWidth="1"/>
    <col min="6715" max="6717" width="13.42578125" customWidth="1"/>
    <col min="6718" max="6718" width="12.28515625" customWidth="1"/>
    <col min="6719" max="6720" width="9.7109375" bestFit="1" customWidth="1"/>
    <col min="6721" max="6721" width="9.7109375" customWidth="1"/>
    <col min="6722" max="6722" width="10.85546875" customWidth="1"/>
    <col min="6723" max="6724" width="8.28515625" customWidth="1"/>
    <col min="6725" max="6725" width="16.85546875" customWidth="1"/>
    <col min="6726" max="6726" width="14.7109375" bestFit="1" customWidth="1"/>
    <col min="6727" max="6727" width="16.28515625" bestFit="1" customWidth="1"/>
    <col min="6728" max="6728" width="20.7109375" bestFit="1" customWidth="1"/>
    <col min="6729" max="6729" width="22.7109375" bestFit="1" customWidth="1"/>
    <col min="6730" max="6730" width="18" bestFit="1" customWidth="1"/>
    <col min="6731" max="6731" width="18.28515625" customWidth="1"/>
    <col min="6913" max="6913" width="22.85546875" customWidth="1"/>
    <col min="6914" max="6914" width="32" bestFit="1" customWidth="1"/>
    <col min="6915" max="6915" width="20.7109375" customWidth="1"/>
    <col min="6916" max="6927" width="14.85546875" customWidth="1"/>
    <col min="6928" max="6928" width="15.42578125" customWidth="1"/>
    <col min="6929" max="6929" width="15.28515625" customWidth="1"/>
    <col min="6930" max="6930" width="17.7109375" customWidth="1"/>
    <col min="6931" max="6931" width="17.5703125" customWidth="1"/>
    <col min="6932" max="6932" width="15.42578125" customWidth="1"/>
    <col min="6933" max="6933" width="17" customWidth="1"/>
    <col min="6934" max="6934" width="17.85546875" customWidth="1"/>
    <col min="6935" max="6935" width="19.42578125" customWidth="1"/>
    <col min="6936" max="6936" width="15.42578125" customWidth="1"/>
    <col min="6937" max="6937" width="17" customWidth="1"/>
    <col min="6938" max="6938" width="24.42578125" customWidth="1"/>
    <col min="6939" max="6939" width="17.85546875" customWidth="1"/>
    <col min="6940" max="6940" width="19.42578125" customWidth="1"/>
    <col min="6941" max="6941" width="16.28515625" customWidth="1"/>
    <col min="6942" max="6942" width="20.7109375" customWidth="1"/>
    <col min="6943" max="6943" width="22.7109375" customWidth="1"/>
    <col min="6944" max="6944" width="18" customWidth="1"/>
    <col min="6945" max="6945" width="18.28515625" customWidth="1"/>
    <col min="6946" max="6947" width="8.42578125" customWidth="1"/>
    <col min="6948" max="6951" width="11.7109375" customWidth="1"/>
    <col min="6952" max="6952" width="10.85546875" customWidth="1"/>
    <col min="6953" max="6954" width="8.28515625" customWidth="1"/>
    <col min="6955" max="6955" width="16.85546875" customWidth="1"/>
    <col min="6956" max="6959" width="13.42578125" customWidth="1"/>
    <col min="6960" max="6960" width="10.85546875" customWidth="1"/>
    <col min="6961" max="6962" width="8.28515625" customWidth="1"/>
    <col min="6963" max="6963" width="16.85546875" customWidth="1"/>
    <col min="6964" max="6964" width="14.7109375" customWidth="1"/>
    <col min="6965" max="6965" width="16.28515625" customWidth="1"/>
    <col min="6966" max="6966" width="20.7109375" customWidth="1"/>
    <col min="6967" max="6967" width="22.7109375" customWidth="1"/>
    <col min="6968" max="6968" width="18" customWidth="1"/>
    <col min="6969" max="6969" width="18.28515625" customWidth="1"/>
    <col min="6970" max="6970" width="16.85546875" bestFit="1" customWidth="1"/>
    <col min="6971" max="6973" width="13.42578125" customWidth="1"/>
    <col min="6974" max="6974" width="12.28515625" customWidth="1"/>
    <col min="6975" max="6976" width="9.7109375" bestFit="1" customWidth="1"/>
    <col min="6977" max="6977" width="9.7109375" customWidth="1"/>
    <col min="6978" max="6978" width="10.85546875" customWidth="1"/>
    <col min="6979" max="6980" width="8.28515625" customWidth="1"/>
    <col min="6981" max="6981" width="16.85546875" customWidth="1"/>
    <col min="6982" max="6982" width="14.7109375" bestFit="1" customWidth="1"/>
    <col min="6983" max="6983" width="16.28515625" bestFit="1" customWidth="1"/>
    <col min="6984" max="6984" width="20.7109375" bestFit="1" customWidth="1"/>
    <col min="6985" max="6985" width="22.7109375" bestFit="1" customWidth="1"/>
    <col min="6986" max="6986" width="18" bestFit="1" customWidth="1"/>
    <col min="6987" max="6987" width="18.28515625" customWidth="1"/>
    <col min="7169" max="7169" width="22.85546875" customWidth="1"/>
    <col min="7170" max="7170" width="32" bestFit="1" customWidth="1"/>
    <col min="7171" max="7171" width="20.7109375" customWidth="1"/>
    <col min="7172" max="7183" width="14.85546875" customWidth="1"/>
    <col min="7184" max="7184" width="15.42578125" customWidth="1"/>
    <col min="7185" max="7185" width="15.28515625" customWidth="1"/>
    <col min="7186" max="7186" width="17.7109375" customWidth="1"/>
    <col min="7187" max="7187" width="17.5703125" customWidth="1"/>
    <col min="7188" max="7188" width="15.42578125" customWidth="1"/>
    <col min="7189" max="7189" width="17" customWidth="1"/>
    <col min="7190" max="7190" width="17.85546875" customWidth="1"/>
    <col min="7191" max="7191" width="19.42578125" customWidth="1"/>
    <col min="7192" max="7192" width="15.42578125" customWidth="1"/>
    <col min="7193" max="7193" width="17" customWidth="1"/>
    <col min="7194" max="7194" width="24.42578125" customWidth="1"/>
    <col min="7195" max="7195" width="17.85546875" customWidth="1"/>
    <col min="7196" max="7196" width="19.42578125" customWidth="1"/>
    <col min="7197" max="7197" width="16.28515625" customWidth="1"/>
    <col min="7198" max="7198" width="20.7109375" customWidth="1"/>
    <col min="7199" max="7199" width="22.7109375" customWidth="1"/>
    <col min="7200" max="7200" width="18" customWidth="1"/>
    <col min="7201" max="7201" width="18.28515625" customWidth="1"/>
    <col min="7202" max="7203" width="8.42578125" customWidth="1"/>
    <col min="7204" max="7207" width="11.7109375" customWidth="1"/>
    <col min="7208" max="7208" width="10.85546875" customWidth="1"/>
    <col min="7209" max="7210" width="8.28515625" customWidth="1"/>
    <col min="7211" max="7211" width="16.85546875" customWidth="1"/>
    <col min="7212" max="7215" width="13.42578125" customWidth="1"/>
    <col min="7216" max="7216" width="10.85546875" customWidth="1"/>
    <col min="7217" max="7218" width="8.28515625" customWidth="1"/>
    <col min="7219" max="7219" width="16.85546875" customWidth="1"/>
    <col min="7220" max="7220" width="14.7109375" customWidth="1"/>
    <col min="7221" max="7221" width="16.28515625" customWidth="1"/>
    <col min="7222" max="7222" width="20.7109375" customWidth="1"/>
    <col min="7223" max="7223" width="22.7109375" customWidth="1"/>
    <col min="7224" max="7224" width="18" customWidth="1"/>
    <col min="7225" max="7225" width="18.28515625" customWidth="1"/>
    <col min="7226" max="7226" width="16.85546875" bestFit="1" customWidth="1"/>
    <col min="7227" max="7229" width="13.42578125" customWidth="1"/>
    <col min="7230" max="7230" width="12.28515625" customWidth="1"/>
    <col min="7231" max="7232" width="9.7109375" bestFit="1" customWidth="1"/>
    <col min="7233" max="7233" width="9.7109375" customWidth="1"/>
    <col min="7234" max="7234" width="10.85546875" customWidth="1"/>
    <col min="7235" max="7236" width="8.28515625" customWidth="1"/>
    <col min="7237" max="7237" width="16.85546875" customWidth="1"/>
    <col min="7238" max="7238" width="14.7109375" bestFit="1" customWidth="1"/>
    <col min="7239" max="7239" width="16.28515625" bestFit="1" customWidth="1"/>
    <col min="7240" max="7240" width="20.7109375" bestFit="1" customWidth="1"/>
    <col min="7241" max="7241" width="22.7109375" bestFit="1" customWidth="1"/>
    <col min="7242" max="7242" width="18" bestFit="1" customWidth="1"/>
    <col min="7243" max="7243" width="18.28515625" customWidth="1"/>
    <col min="7425" max="7425" width="22.85546875" customWidth="1"/>
    <col min="7426" max="7426" width="32" bestFit="1" customWidth="1"/>
    <col min="7427" max="7427" width="20.7109375" customWidth="1"/>
    <col min="7428" max="7439" width="14.85546875" customWidth="1"/>
    <col min="7440" max="7440" width="15.42578125" customWidth="1"/>
    <col min="7441" max="7441" width="15.28515625" customWidth="1"/>
    <col min="7442" max="7442" width="17.7109375" customWidth="1"/>
    <col min="7443" max="7443" width="17.5703125" customWidth="1"/>
    <col min="7444" max="7444" width="15.42578125" customWidth="1"/>
    <col min="7445" max="7445" width="17" customWidth="1"/>
    <col min="7446" max="7446" width="17.85546875" customWidth="1"/>
    <col min="7447" max="7447" width="19.42578125" customWidth="1"/>
    <col min="7448" max="7448" width="15.42578125" customWidth="1"/>
    <col min="7449" max="7449" width="17" customWidth="1"/>
    <col min="7450" max="7450" width="24.42578125" customWidth="1"/>
    <col min="7451" max="7451" width="17.85546875" customWidth="1"/>
    <col min="7452" max="7452" width="19.42578125" customWidth="1"/>
    <col min="7453" max="7453" width="16.28515625" customWidth="1"/>
    <col min="7454" max="7454" width="20.7109375" customWidth="1"/>
    <col min="7455" max="7455" width="22.7109375" customWidth="1"/>
    <col min="7456" max="7456" width="18" customWidth="1"/>
    <col min="7457" max="7457" width="18.28515625" customWidth="1"/>
    <col min="7458" max="7459" width="8.42578125" customWidth="1"/>
    <col min="7460" max="7463" width="11.7109375" customWidth="1"/>
    <col min="7464" max="7464" width="10.85546875" customWidth="1"/>
    <col min="7465" max="7466" width="8.28515625" customWidth="1"/>
    <col min="7467" max="7467" width="16.85546875" customWidth="1"/>
    <col min="7468" max="7471" width="13.42578125" customWidth="1"/>
    <col min="7472" max="7472" width="10.85546875" customWidth="1"/>
    <col min="7473" max="7474" width="8.28515625" customWidth="1"/>
    <col min="7475" max="7475" width="16.85546875" customWidth="1"/>
    <col min="7476" max="7476" width="14.7109375" customWidth="1"/>
    <col min="7477" max="7477" width="16.28515625" customWidth="1"/>
    <col min="7478" max="7478" width="20.7109375" customWidth="1"/>
    <col min="7479" max="7479" width="22.7109375" customWidth="1"/>
    <col min="7480" max="7480" width="18" customWidth="1"/>
    <col min="7481" max="7481" width="18.28515625" customWidth="1"/>
    <col min="7482" max="7482" width="16.85546875" bestFit="1" customWidth="1"/>
    <col min="7483" max="7485" width="13.42578125" customWidth="1"/>
    <col min="7486" max="7486" width="12.28515625" customWidth="1"/>
    <col min="7487" max="7488" width="9.7109375" bestFit="1" customWidth="1"/>
    <col min="7489" max="7489" width="9.7109375" customWidth="1"/>
    <col min="7490" max="7490" width="10.85546875" customWidth="1"/>
    <col min="7491" max="7492" width="8.28515625" customWidth="1"/>
    <col min="7493" max="7493" width="16.85546875" customWidth="1"/>
    <col min="7494" max="7494" width="14.7109375" bestFit="1" customWidth="1"/>
    <col min="7495" max="7495" width="16.28515625" bestFit="1" customWidth="1"/>
    <col min="7496" max="7496" width="20.7109375" bestFit="1" customWidth="1"/>
    <col min="7497" max="7497" width="22.7109375" bestFit="1" customWidth="1"/>
    <col min="7498" max="7498" width="18" bestFit="1" customWidth="1"/>
    <col min="7499" max="7499" width="18.28515625" customWidth="1"/>
    <col min="7681" max="7681" width="22.85546875" customWidth="1"/>
    <col min="7682" max="7682" width="32" bestFit="1" customWidth="1"/>
    <col min="7683" max="7683" width="20.7109375" customWidth="1"/>
    <col min="7684" max="7695" width="14.85546875" customWidth="1"/>
    <col min="7696" max="7696" width="15.42578125" customWidth="1"/>
    <col min="7697" max="7697" width="15.28515625" customWidth="1"/>
    <col min="7698" max="7698" width="17.7109375" customWidth="1"/>
    <col min="7699" max="7699" width="17.5703125" customWidth="1"/>
    <col min="7700" max="7700" width="15.42578125" customWidth="1"/>
    <col min="7701" max="7701" width="17" customWidth="1"/>
    <col min="7702" max="7702" width="17.85546875" customWidth="1"/>
    <col min="7703" max="7703" width="19.42578125" customWidth="1"/>
    <col min="7704" max="7704" width="15.42578125" customWidth="1"/>
    <col min="7705" max="7705" width="17" customWidth="1"/>
    <col min="7706" max="7706" width="24.42578125" customWidth="1"/>
    <col min="7707" max="7707" width="17.85546875" customWidth="1"/>
    <col min="7708" max="7708" width="19.42578125" customWidth="1"/>
    <col min="7709" max="7709" width="16.28515625" customWidth="1"/>
    <col min="7710" max="7710" width="20.7109375" customWidth="1"/>
    <col min="7711" max="7711" width="22.7109375" customWidth="1"/>
    <col min="7712" max="7712" width="18" customWidth="1"/>
    <col min="7713" max="7713" width="18.28515625" customWidth="1"/>
    <col min="7714" max="7715" width="8.42578125" customWidth="1"/>
    <col min="7716" max="7719" width="11.7109375" customWidth="1"/>
    <col min="7720" max="7720" width="10.85546875" customWidth="1"/>
    <col min="7721" max="7722" width="8.28515625" customWidth="1"/>
    <col min="7723" max="7723" width="16.85546875" customWidth="1"/>
    <col min="7724" max="7727" width="13.42578125" customWidth="1"/>
    <col min="7728" max="7728" width="10.85546875" customWidth="1"/>
    <col min="7729" max="7730" width="8.28515625" customWidth="1"/>
    <col min="7731" max="7731" width="16.85546875" customWidth="1"/>
    <col min="7732" max="7732" width="14.7109375" customWidth="1"/>
    <col min="7733" max="7733" width="16.28515625" customWidth="1"/>
    <col min="7734" max="7734" width="20.7109375" customWidth="1"/>
    <col min="7735" max="7735" width="22.7109375" customWidth="1"/>
    <col min="7736" max="7736" width="18" customWidth="1"/>
    <col min="7737" max="7737" width="18.28515625" customWidth="1"/>
    <col min="7738" max="7738" width="16.85546875" bestFit="1" customWidth="1"/>
    <col min="7739" max="7741" width="13.42578125" customWidth="1"/>
    <col min="7742" max="7742" width="12.28515625" customWidth="1"/>
    <col min="7743" max="7744" width="9.7109375" bestFit="1" customWidth="1"/>
    <col min="7745" max="7745" width="9.7109375" customWidth="1"/>
    <col min="7746" max="7746" width="10.85546875" customWidth="1"/>
    <col min="7747" max="7748" width="8.28515625" customWidth="1"/>
    <col min="7749" max="7749" width="16.85546875" customWidth="1"/>
    <col min="7750" max="7750" width="14.7109375" bestFit="1" customWidth="1"/>
    <col min="7751" max="7751" width="16.28515625" bestFit="1" customWidth="1"/>
    <col min="7752" max="7752" width="20.7109375" bestFit="1" customWidth="1"/>
    <col min="7753" max="7753" width="22.7109375" bestFit="1" customWidth="1"/>
    <col min="7754" max="7754" width="18" bestFit="1" customWidth="1"/>
    <col min="7755" max="7755" width="18.28515625" customWidth="1"/>
    <col min="7937" max="7937" width="22.85546875" customWidth="1"/>
    <col min="7938" max="7938" width="32" bestFit="1" customWidth="1"/>
    <col min="7939" max="7939" width="20.7109375" customWidth="1"/>
    <col min="7940" max="7951" width="14.85546875" customWidth="1"/>
    <col min="7952" max="7952" width="15.42578125" customWidth="1"/>
    <col min="7953" max="7953" width="15.28515625" customWidth="1"/>
    <col min="7954" max="7954" width="17.7109375" customWidth="1"/>
    <col min="7955" max="7955" width="17.5703125" customWidth="1"/>
    <col min="7956" max="7956" width="15.42578125" customWidth="1"/>
    <col min="7957" max="7957" width="17" customWidth="1"/>
    <col min="7958" max="7958" width="17.85546875" customWidth="1"/>
    <col min="7959" max="7959" width="19.42578125" customWidth="1"/>
    <col min="7960" max="7960" width="15.42578125" customWidth="1"/>
    <col min="7961" max="7961" width="17" customWidth="1"/>
    <col min="7962" max="7962" width="24.42578125" customWidth="1"/>
    <col min="7963" max="7963" width="17.85546875" customWidth="1"/>
    <col min="7964" max="7964" width="19.42578125" customWidth="1"/>
    <col min="7965" max="7965" width="16.28515625" customWidth="1"/>
    <col min="7966" max="7966" width="20.7109375" customWidth="1"/>
    <col min="7967" max="7967" width="22.7109375" customWidth="1"/>
    <col min="7968" max="7968" width="18" customWidth="1"/>
    <col min="7969" max="7969" width="18.28515625" customWidth="1"/>
    <col min="7970" max="7971" width="8.42578125" customWidth="1"/>
    <col min="7972" max="7975" width="11.7109375" customWidth="1"/>
    <col min="7976" max="7976" width="10.85546875" customWidth="1"/>
    <col min="7977" max="7978" width="8.28515625" customWidth="1"/>
    <col min="7979" max="7979" width="16.85546875" customWidth="1"/>
    <col min="7980" max="7983" width="13.42578125" customWidth="1"/>
    <col min="7984" max="7984" width="10.85546875" customWidth="1"/>
    <col min="7985" max="7986" width="8.28515625" customWidth="1"/>
    <col min="7987" max="7987" width="16.85546875" customWidth="1"/>
    <col min="7988" max="7988" width="14.7109375" customWidth="1"/>
    <col min="7989" max="7989" width="16.28515625" customWidth="1"/>
    <col min="7990" max="7990" width="20.7109375" customWidth="1"/>
    <col min="7991" max="7991" width="22.7109375" customWidth="1"/>
    <col min="7992" max="7992" width="18" customWidth="1"/>
    <col min="7993" max="7993" width="18.28515625" customWidth="1"/>
    <col min="7994" max="7994" width="16.85546875" bestFit="1" customWidth="1"/>
    <col min="7995" max="7997" width="13.42578125" customWidth="1"/>
    <col min="7998" max="7998" width="12.28515625" customWidth="1"/>
    <col min="7999" max="8000" width="9.7109375" bestFit="1" customWidth="1"/>
    <col min="8001" max="8001" width="9.7109375" customWidth="1"/>
    <col min="8002" max="8002" width="10.85546875" customWidth="1"/>
    <col min="8003" max="8004" width="8.28515625" customWidth="1"/>
    <col min="8005" max="8005" width="16.85546875" customWidth="1"/>
    <col min="8006" max="8006" width="14.7109375" bestFit="1" customWidth="1"/>
    <col min="8007" max="8007" width="16.28515625" bestFit="1" customWidth="1"/>
    <col min="8008" max="8008" width="20.7109375" bestFit="1" customWidth="1"/>
    <col min="8009" max="8009" width="22.7109375" bestFit="1" customWidth="1"/>
    <col min="8010" max="8010" width="18" bestFit="1" customWidth="1"/>
    <col min="8011" max="8011" width="18.28515625" customWidth="1"/>
    <col min="8193" max="8193" width="22.85546875" customWidth="1"/>
    <col min="8194" max="8194" width="32" bestFit="1" customWidth="1"/>
    <col min="8195" max="8195" width="20.7109375" customWidth="1"/>
    <col min="8196" max="8207" width="14.85546875" customWidth="1"/>
    <col min="8208" max="8208" width="15.42578125" customWidth="1"/>
    <col min="8209" max="8209" width="15.28515625" customWidth="1"/>
    <col min="8210" max="8210" width="17.7109375" customWidth="1"/>
    <col min="8211" max="8211" width="17.5703125" customWidth="1"/>
    <col min="8212" max="8212" width="15.42578125" customWidth="1"/>
    <col min="8213" max="8213" width="17" customWidth="1"/>
    <col min="8214" max="8214" width="17.85546875" customWidth="1"/>
    <col min="8215" max="8215" width="19.42578125" customWidth="1"/>
    <col min="8216" max="8216" width="15.42578125" customWidth="1"/>
    <col min="8217" max="8217" width="17" customWidth="1"/>
    <col min="8218" max="8218" width="24.42578125" customWidth="1"/>
    <col min="8219" max="8219" width="17.85546875" customWidth="1"/>
    <col min="8220" max="8220" width="19.42578125" customWidth="1"/>
    <col min="8221" max="8221" width="16.28515625" customWidth="1"/>
    <col min="8222" max="8222" width="20.7109375" customWidth="1"/>
    <col min="8223" max="8223" width="22.7109375" customWidth="1"/>
    <col min="8224" max="8224" width="18" customWidth="1"/>
    <col min="8225" max="8225" width="18.28515625" customWidth="1"/>
    <col min="8226" max="8227" width="8.42578125" customWidth="1"/>
    <col min="8228" max="8231" width="11.7109375" customWidth="1"/>
    <col min="8232" max="8232" width="10.85546875" customWidth="1"/>
    <col min="8233" max="8234" width="8.28515625" customWidth="1"/>
    <col min="8235" max="8235" width="16.85546875" customWidth="1"/>
    <col min="8236" max="8239" width="13.42578125" customWidth="1"/>
    <col min="8240" max="8240" width="10.85546875" customWidth="1"/>
    <col min="8241" max="8242" width="8.28515625" customWidth="1"/>
    <col min="8243" max="8243" width="16.85546875" customWidth="1"/>
    <col min="8244" max="8244" width="14.7109375" customWidth="1"/>
    <col min="8245" max="8245" width="16.28515625" customWidth="1"/>
    <col min="8246" max="8246" width="20.7109375" customWidth="1"/>
    <col min="8247" max="8247" width="22.7109375" customWidth="1"/>
    <col min="8248" max="8248" width="18" customWidth="1"/>
    <col min="8249" max="8249" width="18.28515625" customWidth="1"/>
    <col min="8250" max="8250" width="16.85546875" bestFit="1" customWidth="1"/>
    <col min="8251" max="8253" width="13.42578125" customWidth="1"/>
    <col min="8254" max="8254" width="12.28515625" customWidth="1"/>
    <col min="8255" max="8256" width="9.7109375" bestFit="1" customWidth="1"/>
    <col min="8257" max="8257" width="9.7109375" customWidth="1"/>
    <col min="8258" max="8258" width="10.85546875" customWidth="1"/>
    <col min="8259" max="8260" width="8.28515625" customWidth="1"/>
    <col min="8261" max="8261" width="16.85546875" customWidth="1"/>
    <col min="8262" max="8262" width="14.7109375" bestFit="1" customWidth="1"/>
    <col min="8263" max="8263" width="16.28515625" bestFit="1" customWidth="1"/>
    <col min="8264" max="8264" width="20.7109375" bestFit="1" customWidth="1"/>
    <col min="8265" max="8265" width="22.7109375" bestFit="1" customWidth="1"/>
    <col min="8266" max="8266" width="18" bestFit="1" customWidth="1"/>
    <col min="8267" max="8267" width="18.28515625" customWidth="1"/>
    <col min="8449" max="8449" width="22.85546875" customWidth="1"/>
    <col min="8450" max="8450" width="32" bestFit="1" customWidth="1"/>
    <col min="8451" max="8451" width="20.7109375" customWidth="1"/>
    <col min="8452" max="8463" width="14.85546875" customWidth="1"/>
    <col min="8464" max="8464" width="15.42578125" customWidth="1"/>
    <col min="8465" max="8465" width="15.28515625" customWidth="1"/>
    <col min="8466" max="8466" width="17.7109375" customWidth="1"/>
    <col min="8467" max="8467" width="17.5703125" customWidth="1"/>
    <col min="8468" max="8468" width="15.42578125" customWidth="1"/>
    <col min="8469" max="8469" width="17" customWidth="1"/>
    <col min="8470" max="8470" width="17.85546875" customWidth="1"/>
    <col min="8471" max="8471" width="19.42578125" customWidth="1"/>
    <col min="8472" max="8472" width="15.42578125" customWidth="1"/>
    <col min="8473" max="8473" width="17" customWidth="1"/>
    <col min="8474" max="8474" width="24.42578125" customWidth="1"/>
    <col min="8475" max="8475" width="17.85546875" customWidth="1"/>
    <col min="8476" max="8476" width="19.42578125" customWidth="1"/>
    <col min="8477" max="8477" width="16.28515625" customWidth="1"/>
    <col min="8478" max="8478" width="20.7109375" customWidth="1"/>
    <col min="8479" max="8479" width="22.7109375" customWidth="1"/>
    <col min="8480" max="8480" width="18" customWidth="1"/>
    <col min="8481" max="8481" width="18.28515625" customWidth="1"/>
    <col min="8482" max="8483" width="8.42578125" customWidth="1"/>
    <col min="8484" max="8487" width="11.7109375" customWidth="1"/>
    <col min="8488" max="8488" width="10.85546875" customWidth="1"/>
    <col min="8489" max="8490" width="8.28515625" customWidth="1"/>
    <col min="8491" max="8491" width="16.85546875" customWidth="1"/>
    <col min="8492" max="8495" width="13.42578125" customWidth="1"/>
    <col min="8496" max="8496" width="10.85546875" customWidth="1"/>
    <col min="8497" max="8498" width="8.28515625" customWidth="1"/>
    <col min="8499" max="8499" width="16.85546875" customWidth="1"/>
    <col min="8500" max="8500" width="14.7109375" customWidth="1"/>
    <col min="8501" max="8501" width="16.28515625" customWidth="1"/>
    <col min="8502" max="8502" width="20.7109375" customWidth="1"/>
    <col min="8503" max="8503" width="22.7109375" customWidth="1"/>
    <col min="8504" max="8504" width="18" customWidth="1"/>
    <col min="8505" max="8505" width="18.28515625" customWidth="1"/>
    <col min="8506" max="8506" width="16.85546875" bestFit="1" customWidth="1"/>
    <col min="8507" max="8509" width="13.42578125" customWidth="1"/>
    <col min="8510" max="8510" width="12.28515625" customWidth="1"/>
    <col min="8511" max="8512" width="9.7109375" bestFit="1" customWidth="1"/>
    <col min="8513" max="8513" width="9.7109375" customWidth="1"/>
    <col min="8514" max="8514" width="10.85546875" customWidth="1"/>
    <col min="8515" max="8516" width="8.28515625" customWidth="1"/>
    <col min="8517" max="8517" width="16.85546875" customWidth="1"/>
    <col min="8518" max="8518" width="14.7109375" bestFit="1" customWidth="1"/>
    <col min="8519" max="8519" width="16.28515625" bestFit="1" customWidth="1"/>
    <col min="8520" max="8520" width="20.7109375" bestFit="1" customWidth="1"/>
    <col min="8521" max="8521" width="22.7109375" bestFit="1" customWidth="1"/>
    <col min="8522" max="8522" width="18" bestFit="1" customWidth="1"/>
    <col min="8523" max="8523" width="18.28515625" customWidth="1"/>
    <col min="8705" max="8705" width="22.85546875" customWidth="1"/>
    <col min="8706" max="8706" width="32" bestFit="1" customWidth="1"/>
    <col min="8707" max="8707" width="20.7109375" customWidth="1"/>
    <col min="8708" max="8719" width="14.85546875" customWidth="1"/>
    <col min="8720" max="8720" width="15.42578125" customWidth="1"/>
    <col min="8721" max="8721" width="15.28515625" customWidth="1"/>
    <col min="8722" max="8722" width="17.7109375" customWidth="1"/>
    <col min="8723" max="8723" width="17.5703125" customWidth="1"/>
    <col min="8724" max="8724" width="15.42578125" customWidth="1"/>
    <col min="8725" max="8725" width="17" customWidth="1"/>
    <col min="8726" max="8726" width="17.85546875" customWidth="1"/>
    <col min="8727" max="8727" width="19.42578125" customWidth="1"/>
    <col min="8728" max="8728" width="15.42578125" customWidth="1"/>
    <col min="8729" max="8729" width="17" customWidth="1"/>
    <col min="8730" max="8730" width="24.42578125" customWidth="1"/>
    <col min="8731" max="8731" width="17.85546875" customWidth="1"/>
    <col min="8732" max="8732" width="19.42578125" customWidth="1"/>
    <col min="8733" max="8733" width="16.28515625" customWidth="1"/>
    <col min="8734" max="8734" width="20.7109375" customWidth="1"/>
    <col min="8735" max="8735" width="22.7109375" customWidth="1"/>
    <col min="8736" max="8736" width="18" customWidth="1"/>
    <col min="8737" max="8737" width="18.28515625" customWidth="1"/>
    <col min="8738" max="8739" width="8.42578125" customWidth="1"/>
    <col min="8740" max="8743" width="11.7109375" customWidth="1"/>
    <col min="8744" max="8744" width="10.85546875" customWidth="1"/>
    <col min="8745" max="8746" width="8.28515625" customWidth="1"/>
    <col min="8747" max="8747" width="16.85546875" customWidth="1"/>
    <col min="8748" max="8751" width="13.42578125" customWidth="1"/>
    <col min="8752" max="8752" width="10.85546875" customWidth="1"/>
    <col min="8753" max="8754" width="8.28515625" customWidth="1"/>
    <col min="8755" max="8755" width="16.85546875" customWidth="1"/>
    <col min="8756" max="8756" width="14.7109375" customWidth="1"/>
    <col min="8757" max="8757" width="16.28515625" customWidth="1"/>
    <col min="8758" max="8758" width="20.7109375" customWidth="1"/>
    <col min="8759" max="8759" width="22.7109375" customWidth="1"/>
    <col min="8760" max="8760" width="18" customWidth="1"/>
    <col min="8761" max="8761" width="18.28515625" customWidth="1"/>
    <col min="8762" max="8762" width="16.85546875" bestFit="1" customWidth="1"/>
    <col min="8763" max="8765" width="13.42578125" customWidth="1"/>
    <col min="8766" max="8766" width="12.28515625" customWidth="1"/>
    <col min="8767" max="8768" width="9.7109375" bestFit="1" customWidth="1"/>
    <col min="8769" max="8769" width="9.7109375" customWidth="1"/>
    <col min="8770" max="8770" width="10.85546875" customWidth="1"/>
    <col min="8771" max="8772" width="8.28515625" customWidth="1"/>
    <col min="8773" max="8773" width="16.85546875" customWidth="1"/>
    <col min="8774" max="8774" width="14.7109375" bestFit="1" customWidth="1"/>
    <col min="8775" max="8775" width="16.28515625" bestFit="1" customWidth="1"/>
    <col min="8776" max="8776" width="20.7109375" bestFit="1" customWidth="1"/>
    <col min="8777" max="8777" width="22.7109375" bestFit="1" customWidth="1"/>
    <col min="8778" max="8778" width="18" bestFit="1" customWidth="1"/>
    <col min="8779" max="8779" width="18.28515625" customWidth="1"/>
    <col min="8961" max="8961" width="22.85546875" customWidth="1"/>
    <col min="8962" max="8962" width="32" bestFit="1" customWidth="1"/>
    <col min="8963" max="8963" width="20.7109375" customWidth="1"/>
    <col min="8964" max="8975" width="14.85546875" customWidth="1"/>
    <col min="8976" max="8976" width="15.42578125" customWidth="1"/>
    <col min="8977" max="8977" width="15.28515625" customWidth="1"/>
    <col min="8978" max="8978" width="17.7109375" customWidth="1"/>
    <col min="8979" max="8979" width="17.5703125" customWidth="1"/>
    <col min="8980" max="8980" width="15.42578125" customWidth="1"/>
    <col min="8981" max="8981" width="17" customWidth="1"/>
    <col min="8982" max="8982" width="17.85546875" customWidth="1"/>
    <col min="8983" max="8983" width="19.42578125" customWidth="1"/>
    <col min="8984" max="8984" width="15.42578125" customWidth="1"/>
    <col min="8985" max="8985" width="17" customWidth="1"/>
    <col min="8986" max="8986" width="24.42578125" customWidth="1"/>
    <col min="8987" max="8987" width="17.85546875" customWidth="1"/>
    <col min="8988" max="8988" width="19.42578125" customWidth="1"/>
    <col min="8989" max="8989" width="16.28515625" customWidth="1"/>
    <col min="8990" max="8990" width="20.7109375" customWidth="1"/>
    <col min="8991" max="8991" width="22.7109375" customWidth="1"/>
    <col min="8992" max="8992" width="18" customWidth="1"/>
    <col min="8993" max="8993" width="18.28515625" customWidth="1"/>
    <col min="8994" max="8995" width="8.42578125" customWidth="1"/>
    <col min="8996" max="8999" width="11.7109375" customWidth="1"/>
    <col min="9000" max="9000" width="10.85546875" customWidth="1"/>
    <col min="9001" max="9002" width="8.28515625" customWidth="1"/>
    <col min="9003" max="9003" width="16.85546875" customWidth="1"/>
    <col min="9004" max="9007" width="13.42578125" customWidth="1"/>
    <col min="9008" max="9008" width="10.85546875" customWidth="1"/>
    <col min="9009" max="9010" width="8.28515625" customWidth="1"/>
    <col min="9011" max="9011" width="16.85546875" customWidth="1"/>
    <col min="9012" max="9012" width="14.7109375" customWidth="1"/>
    <col min="9013" max="9013" width="16.28515625" customWidth="1"/>
    <col min="9014" max="9014" width="20.7109375" customWidth="1"/>
    <col min="9015" max="9015" width="22.7109375" customWidth="1"/>
    <col min="9016" max="9016" width="18" customWidth="1"/>
    <col min="9017" max="9017" width="18.28515625" customWidth="1"/>
    <col min="9018" max="9018" width="16.85546875" bestFit="1" customWidth="1"/>
    <col min="9019" max="9021" width="13.42578125" customWidth="1"/>
    <col min="9022" max="9022" width="12.28515625" customWidth="1"/>
    <col min="9023" max="9024" width="9.7109375" bestFit="1" customWidth="1"/>
    <col min="9025" max="9025" width="9.7109375" customWidth="1"/>
    <col min="9026" max="9026" width="10.85546875" customWidth="1"/>
    <col min="9027" max="9028" width="8.28515625" customWidth="1"/>
    <col min="9029" max="9029" width="16.85546875" customWidth="1"/>
    <col min="9030" max="9030" width="14.7109375" bestFit="1" customWidth="1"/>
    <col min="9031" max="9031" width="16.28515625" bestFit="1" customWidth="1"/>
    <col min="9032" max="9032" width="20.7109375" bestFit="1" customWidth="1"/>
    <col min="9033" max="9033" width="22.7109375" bestFit="1" customWidth="1"/>
    <col min="9034" max="9034" width="18" bestFit="1" customWidth="1"/>
    <col min="9035" max="9035" width="18.28515625" customWidth="1"/>
    <col min="9217" max="9217" width="22.85546875" customWidth="1"/>
    <col min="9218" max="9218" width="32" bestFit="1" customWidth="1"/>
    <col min="9219" max="9219" width="20.7109375" customWidth="1"/>
    <col min="9220" max="9231" width="14.85546875" customWidth="1"/>
    <col min="9232" max="9232" width="15.42578125" customWidth="1"/>
    <col min="9233" max="9233" width="15.28515625" customWidth="1"/>
    <col min="9234" max="9234" width="17.7109375" customWidth="1"/>
    <col min="9235" max="9235" width="17.5703125" customWidth="1"/>
    <col min="9236" max="9236" width="15.42578125" customWidth="1"/>
    <col min="9237" max="9237" width="17" customWidth="1"/>
    <col min="9238" max="9238" width="17.85546875" customWidth="1"/>
    <col min="9239" max="9239" width="19.42578125" customWidth="1"/>
    <col min="9240" max="9240" width="15.42578125" customWidth="1"/>
    <col min="9241" max="9241" width="17" customWidth="1"/>
    <col min="9242" max="9242" width="24.42578125" customWidth="1"/>
    <col min="9243" max="9243" width="17.85546875" customWidth="1"/>
    <col min="9244" max="9244" width="19.42578125" customWidth="1"/>
    <col min="9245" max="9245" width="16.28515625" customWidth="1"/>
    <col min="9246" max="9246" width="20.7109375" customWidth="1"/>
    <col min="9247" max="9247" width="22.7109375" customWidth="1"/>
    <col min="9248" max="9248" width="18" customWidth="1"/>
    <col min="9249" max="9249" width="18.28515625" customWidth="1"/>
    <col min="9250" max="9251" width="8.42578125" customWidth="1"/>
    <col min="9252" max="9255" width="11.7109375" customWidth="1"/>
    <col min="9256" max="9256" width="10.85546875" customWidth="1"/>
    <col min="9257" max="9258" width="8.28515625" customWidth="1"/>
    <col min="9259" max="9259" width="16.85546875" customWidth="1"/>
    <col min="9260" max="9263" width="13.42578125" customWidth="1"/>
    <col min="9264" max="9264" width="10.85546875" customWidth="1"/>
    <col min="9265" max="9266" width="8.28515625" customWidth="1"/>
    <col min="9267" max="9267" width="16.85546875" customWidth="1"/>
    <col min="9268" max="9268" width="14.7109375" customWidth="1"/>
    <col min="9269" max="9269" width="16.28515625" customWidth="1"/>
    <col min="9270" max="9270" width="20.7109375" customWidth="1"/>
    <col min="9271" max="9271" width="22.7109375" customWidth="1"/>
    <col min="9272" max="9272" width="18" customWidth="1"/>
    <col min="9273" max="9273" width="18.28515625" customWidth="1"/>
    <col min="9274" max="9274" width="16.85546875" bestFit="1" customWidth="1"/>
    <col min="9275" max="9277" width="13.42578125" customWidth="1"/>
    <col min="9278" max="9278" width="12.28515625" customWidth="1"/>
    <col min="9279" max="9280" width="9.7109375" bestFit="1" customWidth="1"/>
    <col min="9281" max="9281" width="9.7109375" customWidth="1"/>
    <col min="9282" max="9282" width="10.85546875" customWidth="1"/>
    <col min="9283" max="9284" width="8.28515625" customWidth="1"/>
    <col min="9285" max="9285" width="16.85546875" customWidth="1"/>
    <col min="9286" max="9286" width="14.7109375" bestFit="1" customWidth="1"/>
    <col min="9287" max="9287" width="16.28515625" bestFit="1" customWidth="1"/>
    <col min="9288" max="9288" width="20.7109375" bestFit="1" customWidth="1"/>
    <col min="9289" max="9289" width="22.7109375" bestFit="1" customWidth="1"/>
    <col min="9290" max="9290" width="18" bestFit="1" customWidth="1"/>
    <col min="9291" max="9291" width="18.28515625" customWidth="1"/>
    <col min="9473" max="9473" width="22.85546875" customWidth="1"/>
    <col min="9474" max="9474" width="32" bestFit="1" customWidth="1"/>
    <col min="9475" max="9475" width="20.7109375" customWidth="1"/>
    <col min="9476" max="9487" width="14.85546875" customWidth="1"/>
    <col min="9488" max="9488" width="15.42578125" customWidth="1"/>
    <col min="9489" max="9489" width="15.28515625" customWidth="1"/>
    <col min="9490" max="9490" width="17.7109375" customWidth="1"/>
    <col min="9491" max="9491" width="17.5703125" customWidth="1"/>
    <col min="9492" max="9492" width="15.42578125" customWidth="1"/>
    <col min="9493" max="9493" width="17" customWidth="1"/>
    <col min="9494" max="9494" width="17.85546875" customWidth="1"/>
    <col min="9495" max="9495" width="19.42578125" customWidth="1"/>
    <col min="9496" max="9496" width="15.42578125" customWidth="1"/>
    <col min="9497" max="9497" width="17" customWidth="1"/>
    <col min="9498" max="9498" width="24.42578125" customWidth="1"/>
    <col min="9499" max="9499" width="17.85546875" customWidth="1"/>
    <col min="9500" max="9500" width="19.42578125" customWidth="1"/>
    <col min="9501" max="9501" width="16.28515625" customWidth="1"/>
    <col min="9502" max="9502" width="20.7109375" customWidth="1"/>
    <col min="9503" max="9503" width="22.7109375" customWidth="1"/>
    <col min="9504" max="9504" width="18" customWidth="1"/>
    <col min="9505" max="9505" width="18.28515625" customWidth="1"/>
    <col min="9506" max="9507" width="8.42578125" customWidth="1"/>
    <col min="9508" max="9511" width="11.7109375" customWidth="1"/>
    <col min="9512" max="9512" width="10.85546875" customWidth="1"/>
    <col min="9513" max="9514" width="8.28515625" customWidth="1"/>
    <col min="9515" max="9515" width="16.85546875" customWidth="1"/>
    <col min="9516" max="9519" width="13.42578125" customWidth="1"/>
    <col min="9520" max="9520" width="10.85546875" customWidth="1"/>
    <col min="9521" max="9522" width="8.28515625" customWidth="1"/>
    <col min="9523" max="9523" width="16.85546875" customWidth="1"/>
    <col min="9524" max="9524" width="14.7109375" customWidth="1"/>
    <col min="9525" max="9525" width="16.28515625" customWidth="1"/>
    <col min="9526" max="9526" width="20.7109375" customWidth="1"/>
    <col min="9527" max="9527" width="22.7109375" customWidth="1"/>
    <col min="9528" max="9528" width="18" customWidth="1"/>
    <col min="9529" max="9529" width="18.28515625" customWidth="1"/>
    <col min="9530" max="9530" width="16.85546875" bestFit="1" customWidth="1"/>
    <col min="9531" max="9533" width="13.42578125" customWidth="1"/>
    <col min="9534" max="9534" width="12.28515625" customWidth="1"/>
    <col min="9535" max="9536" width="9.7109375" bestFit="1" customWidth="1"/>
    <col min="9537" max="9537" width="9.7109375" customWidth="1"/>
    <col min="9538" max="9538" width="10.85546875" customWidth="1"/>
    <col min="9539" max="9540" width="8.28515625" customWidth="1"/>
    <col min="9541" max="9541" width="16.85546875" customWidth="1"/>
    <col min="9542" max="9542" width="14.7109375" bestFit="1" customWidth="1"/>
    <col min="9543" max="9543" width="16.28515625" bestFit="1" customWidth="1"/>
    <col min="9544" max="9544" width="20.7109375" bestFit="1" customWidth="1"/>
    <col min="9545" max="9545" width="22.7109375" bestFit="1" customWidth="1"/>
    <col min="9546" max="9546" width="18" bestFit="1" customWidth="1"/>
    <col min="9547" max="9547" width="18.28515625" customWidth="1"/>
    <col min="9729" max="9729" width="22.85546875" customWidth="1"/>
    <col min="9730" max="9730" width="32" bestFit="1" customWidth="1"/>
    <col min="9731" max="9731" width="20.7109375" customWidth="1"/>
    <col min="9732" max="9743" width="14.85546875" customWidth="1"/>
    <col min="9744" max="9744" width="15.42578125" customWidth="1"/>
    <col min="9745" max="9745" width="15.28515625" customWidth="1"/>
    <col min="9746" max="9746" width="17.7109375" customWidth="1"/>
    <col min="9747" max="9747" width="17.5703125" customWidth="1"/>
    <col min="9748" max="9748" width="15.42578125" customWidth="1"/>
    <col min="9749" max="9749" width="17" customWidth="1"/>
    <col min="9750" max="9750" width="17.85546875" customWidth="1"/>
    <col min="9751" max="9751" width="19.42578125" customWidth="1"/>
    <col min="9752" max="9752" width="15.42578125" customWidth="1"/>
    <col min="9753" max="9753" width="17" customWidth="1"/>
    <col min="9754" max="9754" width="24.42578125" customWidth="1"/>
    <col min="9755" max="9755" width="17.85546875" customWidth="1"/>
    <col min="9756" max="9756" width="19.42578125" customWidth="1"/>
    <col min="9757" max="9757" width="16.28515625" customWidth="1"/>
    <col min="9758" max="9758" width="20.7109375" customWidth="1"/>
    <col min="9759" max="9759" width="22.7109375" customWidth="1"/>
    <col min="9760" max="9760" width="18" customWidth="1"/>
    <col min="9761" max="9761" width="18.28515625" customWidth="1"/>
    <col min="9762" max="9763" width="8.42578125" customWidth="1"/>
    <col min="9764" max="9767" width="11.7109375" customWidth="1"/>
    <col min="9768" max="9768" width="10.85546875" customWidth="1"/>
    <col min="9769" max="9770" width="8.28515625" customWidth="1"/>
    <col min="9771" max="9771" width="16.85546875" customWidth="1"/>
    <col min="9772" max="9775" width="13.42578125" customWidth="1"/>
    <col min="9776" max="9776" width="10.85546875" customWidth="1"/>
    <col min="9777" max="9778" width="8.28515625" customWidth="1"/>
    <col min="9779" max="9779" width="16.85546875" customWidth="1"/>
    <col min="9780" max="9780" width="14.7109375" customWidth="1"/>
    <col min="9781" max="9781" width="16.28515625" customWidth="1"/>
    <col min="9782" max="9782" width="20.7109375" customWidth="1"/>
    <col min="9783" max="9783" width="22.7109375" customWidth="1"/>
    <col min="9784" max="9784" width="18" customWidth="1"/>
    <col min="9785" max="9785" width="18.28515625" customWidth="1"/>
    <col min="9786" max="9786" width="16.85546875" bestFit="1" customWidth="1"/>
    <col min="9787" max="9789" width="13.42578125" customWidth="1"/>
    <col min="9790" max="9790" width="12.28515625" customWidth="1"/>
    <col min="9791" max="9792" width="9.7109375" bestFit="1" customWidth="1"/>
    <col min="9793" max="9793" width="9.7109375" customWidth="1"/>
    <col min="9794" max="9794" width="10.85546875" customWidth="1"/>
    <col min="9795" max="9796" width="8.28515625" customWidth="1"/>
    <col min="9797" max="9797" width="16.85546875" customWidth="1"/>
    <col min="9798" max="9798" width="14.7109375" bestFit="1" customWidth="1"/>
    <col min="9799" max="9799" width="16.28515625" bestFit="1" customWidth="1"/>
    <col min="9800" max="9800" width="20.7109375" bestFit="1" customWidth="1"/>
    <col min="9801" max="9801" width="22.7109375" bestFit="1" customWidth="1"/>
    <col min="9802" max="9802" width="18" bestFit="1" customWidth="1"/>
    <col min="9803" max="9803" width="18.28515625" customWidth="1"/>
    <col min="9985" max="9985" width="22.85546875" customWidth="1"/>
    <col min="9986" max="9986" width="32" bestFit="1" customWidth="1"/>
    <col min="9987" max="9987" width="20.7109375" customWidth="1"/>
    <col min="9988" max="9999" width="14.85546875" customWidth="1"/>
    <col min="10000" max="10000" width="15.42578125" customWidth="1"/>
    <col min="10001" max="10001" width="15.28515625" customWidth="1"/>
    <col min="10002" max="10002" width="17.7109375" customWidth="1"/>
    <col min="10003" max="10003" width="17.5703125" customWidth="1"/>
    <col min="10004" max="10004" width="15.42578125" customWidth="1"/>
    <col min="10005" max="10005" width="17" customWidth="1"/>
    <col min="10006" max="10006" width="17.85546875" customWidth="1"/>
    <col min="10007" max="10007" width="19.42578125" customWidth="1"/>
    <col min="10008" max="10008" width="15.42578125" customWidth="1"/>
    <col min="10009" max="10009" width="17" customWidth="1"/>
    <col min="10010" max="10010" width="24.42578125" customWidth="1"/>
    <col min="10011" max="10011" width="17.85546875" customWidth="1"/>
    <col min="10012" max="10012" width="19.42578125" customWidth="1"/>
    <col min="10013" max="10013" width="16.28515625" customWidth="1"/>
    <col min="10014" max="10014" width="20.7109375" customWidth="1"/>
    <col min="10015" max="10015" width="22.7109375" customWidth="1"/>
    <col min="10016" max="10016" width="18" customWidth="1"/>
    <col min="10017" max="10017" width="18.28515625" customWidth="1"/>
    <col min="10018" max="10019" width="8.42578125" customWidth="1"/>
    <col min="10020" max="10023" width="11.7109375" customWidth="1"/>
    <col min="10024" max="10024" width="10.85546875" customWidth="1"/>
    <col min="10025" max="10026" width="8.28515625" customWidth="1"/>
    <col min="10027" max="10027" width="16.85546875" customWidth="1"/>
    <col min="10028" max="10031" width="13.42578125" customWidth="1"/>
    <col min="10032" max="10032" width="10.85546875" customWidth="1"/>
    <col min="10033" max="10034" width="8.28515625" customWidth="1"/>
    <col min="10035" max="10035" width="16.85546875" customWidth="1"/>
    <col min="10036" max="10036" width="14.7109375" customWidth="1"/>
    <col min="10037" max="10037" width="16.28515625" customWidth="1"/>
    <col min="10038" max="10038" width="20.7109375" customWidth="1"/>
    <col min="10039" max="10039" width="22.7109375" customWidth="1"/>
    <col min="10040" max="10040" width="18" customWidth="1"/>
    <col min="10041" max="10041" width="18.28515625" customWidth="1"/>
    <col min="10042" max="10042" width="16.85546875" bestFit="1" customWidth="1"/>
    <col min="10043" max="10045" width="13.42578125" customWidth="1"/>
    <col min="10046" max="10046" width="12.28515625" customWidth="1"/>
    <col min="10047" max="10048" width="9.7109375" bestFit="1" customWidth="1"/>
    <col min="10049" max="10049" width="9.7109375" customWidth="1"/>
    <col min="10050" max="10050" width="10.85546875" customWidth="1"/>
    <col min="10051" max="10052" width="8.28515625" customWidth="1"/>
    <col min="10053" max="10053" width="16.85546875" customWidth="1"/>
    <col min="10054" max="10054" width="14.7109375" bestFit="1" customWidth="1"/>
    <col min="10055" max="10055" width="16.28515625" bestFit="1" customWidth="1"/>
    <col min="10056" max="10056" width="20.7109375" bestFit="1" customWidth="1"/>
    <col min="10057" max="10057" width="22.7109375" bestFit="1" customWidth="1"/>
    <col min="10058" max="10058" width="18" bestFit="1" customWidth="1"/>
    <col min="10059" max="10059" width="18.28515625" customWidth="1"/>
    <col min="10241" max="10241" width="22.85546875" customWidth="1"/>
    <col min="10242" max="10242" width="32" bestFit="1" customWidth="1"/>
    <col min="10243" max="10243" width="20.7109375" customWidth="1"/>
    <col min="10244" max="10255" width="14.85546875" customWidth="1"/>
    <col min="10256" max="10256" width="15.42578125" customWidth="1"/>
    <col min="10257" max="10257" width="15.28515625" customWidth="1"/>
    <col min="10258" max="10258" width="17.7109375" customWidth="1"/>
    <col min="10259" max="10259" width="17.5703125" customWidth="1"/>
    <col min="10260" max="10260" width="15.42578125" customWidth="1"/>
    <col min="10261" max="10261" width="17" customWidth="1"/>
    <col min="10262" max="10262" width="17.85546875" customWidth="1"/>
    <col min="10263" max="10263" width="19.42578125" customWidth="1"/>
    <col min="10264" max="10264" width="15.42578125" customWidth="1"/>
    <col min="10265" max="10265" width="17" customWidth="1"/>
    <col min="10266" max="10266" width="24.42578125" customWidth="1"/>
    <col min="10267" max="10267" width="17.85546875" customWidth="1"/>
    <col min="10268" max="10268" width="19.42578125" customWidth="1"/>
    <col min="10269" max="10269" width="16.28515625" customWidth="1"/>
    <col min="10270" max="10270" width="20.7109375" customWidth="1"/>
    <col min="10271" max="10271" width="22.7109375" customWidth="1"/>
    <col min="10272" max="10272" width="18" customWidth="1"/>
    <col min="10273" max="10273" width="18.28515625" customWidth="1"/>
    <col min="10274" max="10275" width="8.42578125" customWidth="1"/>
    <col min="10276" max="10279" width="11.7109375" customWidth="1"/>
    <col min="10280" max="10280" width="10.85546875" customWidth="1"/>
    <col min="10281" max="10282" width="8.28515625" customWidth="1"/>
    <col min="10283" max="10283" width="16.85546875" customWidth="1"/>
    <col min="10284" max="10287" width="13.42578125" customWidth="1"/>
    <col min="10288" max="10288" width="10.85546875" customWidth="1"/>
    <col min="10289" max="10290" width="8.28515625" customWidth="1"/>
    <col min="10291" max="10291" width="16.85546875" customWidth="1"/>
    <col min="10292" max="10292" width="14.7109375" customWidth="1"/>
    <col min="10293" max="10293" width="16.28515625" customWidth="1"/>
    <col min="10294" max="10294" width="20.7109375" customWidth="1"/>
    <col min="10295" max="10295" width="22.7109375" customWidth="1"/>
    <col min="10296" max="10296" width="18" customWidth="1"/>
    <col min="10297" max="10297" width="18.28515625" customWidth="1"/>
    <col min="10298" max="10298" width="16.85546875" bestFit="1" customWidth="1"/>
    <col min="10299" max="10301" width="13.42578125" customWidth="1"/>
    <col min="10302" max="10302" width="12.28515625" customWidth="1"/>
    <col min="10303" max="10304" width="9.7109375" bestFit="1" customWidth="1"/>
    <col min="10305" max="10305" width="9.7109375" customWidth="1"/>
    <col min="10306" max="10306" width="10.85546875" customWidth="1"/>
    <col min="10307" max="10308" width="8.28515625" customWidth="1"/>
    <col min="10309" max="10309" width="16.85546875" customWidth="1"/>
    <col min="10310" max="10310" width="14.7109375" bestFit="1" customWidth="1"/>
    <col min="10311" max="10311" width="16.28515625" bestFit="1" customWidth="1"/>
    <col min="10312" max="10312" width="20.7109375" bestFit="1" customWidth="1"/>
    <col min="10313" max="10313" width="22.7109375" bestFit="1" customWidth="1"/>
    <col min="10314" max="10314" width="18" bestFit="1" customWidth="1"/>
    <col min="10315" max="10315" width="18.28515625" customWidth="1"/>
    <col min="10497" max="10497" width="22.85546875" customWidth="1"/>
    <col min="10498" max="10498" width="32" bestFit="1" customWidth="1"/>
    <col min="10499" max="10499" width="20.7109375" customWidth="1"/>
    <col min="10500" max="10511" width="14.85546875" customWidth="1"/>
    <col min="10512" max="10512" width="15.42578125" customWidth="1"/>
    <col min="10513" max="10513" width="15.28515625" customWidth="1"/>
    <col min="10514" max="10514" width="17.7109375" customWidth="1"/>
    <col min="10515" max="10515" width="17.5703125" customWidth="1"/>
    <col min="10516" max="10516" width="15.42578125" customWidth="1"/>
    <col min="10517" max="10517" width="17" customWidth="1"/>
    <col min="10518" max="10518" width="17.85546875" customWidth="1"/>
    <col min="10519" max="10519" width="19.42578125" customWidth="1"/>
    <col min="10520" max="10520" width="15.42578125" customWidth="1"/>
    <col min="10521" max="10521" width="17" customWidth="1"/>
    <col min="10522" max="10522" width="24.42578125" customWidth="1"/>
    <col min="10523" max="10523" width="17.85546875" customWidth="1"/>
    <col min="10524" max="10524" width="19.42578125" customWidth="1"/>
    <col min="10525" max="10525" width="16.28515625" customWidth="1"/>
    <col min="10526" max="10526" width="20.7109375" customWidth="1"/>
    <col min="10527" max="10527" width="22.7109375" customWidth="1"/>
    <col min="10528" max="10528" width="18" customWidth="1"/>
    <col min="10529" max="10529" width="18.28515625" customWidth="1"/>
    <col min="10530" max="10531" width="8.42578125" customWidth="1"/>
    <col min="10532" max="10535" width="11.7109375" customWidth="1"/>
    <col min="10536" max="10536" width="10.85546875" customWidth="1"/>
    <col min="10537" max="10538" width="8.28515625" customWidth="1"/>
    <col min="10539" max="10539" width="16.85546875" customWidth="1"/>
    <col min="10540" max="10543" width="13.42578125" customWidth="1"/>
    <col min="10544" max="10544" width="10.85546875" customWidth="1"/>
    <col min="10545" max="10546" width="8.28515625" customWidth="1"/>
    <col min="10547" max="10547" width="16.85546875" customWidth="1"/>
    <col min="10548" max="10548" width="14.7109375" customWidth="1"/>
    <col min="10549" max="10549" width="16.28515625" customWidth="1"/>
    <col min="10550" max="10550" width="20.7109375" customWidth="1"/>
    <col min="10551" max="10551" width="22.7109375" customWidth="1"/>
    <col min="10552" max="10552" width="18" customWidth="1"/>
    <col min="10553" max="10553" width="18.28515625" customWidth="1"/>
    <col min="10554" max="10554" width="16.85546875" bestFit="1" customWidth="1"/>
    <col min="10555" max="10557" width="13.42578125" customWidth="1"/>
    <col min="10558" max="10558" width="12.28515625" customWidth="1"/>
    <col min="10559" max="10560" width="9.7109375" bestFit="1" customWidth="1"/>
    <col min="10561" max="10561" width="9.7109375" customWidth="1"/>
    <col min="10562" max="10562" width="10.85546875" customWidth="1"/>
    <col min="10563" max="10564" width="8.28515625" customWidth="1"/>
    <col min="10565" max="10565" width="16.85546875" customWidth="1"/>
    <col min="10566" max="10566" width="14.7109375" bestFit="1" customWidth="1"/>
    <col min="10567" max="10567" width="16.28515625" bestFit="1" customWidth="1"/>
    <col min="10568" max="10568" width="20.7109375" bestFit="1" customWidth="1"/>
    <col min="10569" max="10569" width="22.7109375" bestFit="1" customWidth="1"/>
    <col min="10570" max="10570" width="18" bestFit="1" customWidth="1"/>
    <col min="10571" max="10571" width="18.28515625" customWidth="1"/>
    <col min="10753" max="10753" width="22.85546875" customWidth="1"/>
    <col min="10754" max="10754" width="32" bestFit="1" customWidth="1"/>
    <col min="10755" max="10755" width="20.7109375" customWidth="1"/>
    <col min="10756" max="10767" width="14.85546875" customWidth="1"/>
    <col min="10768" max="10768" width="15.42578125" customWidth="1"/>
    <col min="10769" max="10769" width="15.28515625" customWidth="1"/>
    <col min="10770" max="10770" width="17.7109375" customWidth="1"/>
    <col min="10771" max="10771" width="17.5703125" customWidth="1"/>
    <col min="10772" max="10772" width="15.42578125" customWidth="1"/>
    <col min="10773" max="10773" width="17" customWidth="1"/>
    <col min="10774" max="10774" width="17.85546875" customWidth="1"/>
    <col min="10775" max="10775" width="19.42578125" customWidth="1"/>
    <col min="10776" max="10776" width="15.42578125" customWidth="1"/>
    <col min="10777" max="10777" width="17" customWidth="1"/>
    <col min="10778" max="10778" width="24.42578125" customWidth="1"/>
    <col min="10779" max="10779" width="17.85546875" customWidth="1"/>
    <col min="10780" max="10780" width="19.42578125" customWidth="1"/>
    <col min="10781" max="10781" width="16.28515625" customWidth="1"/>
    <col min="10782" max="10782" width="20.7109375" customWidth="1"/>
    <col min="10783" max="10783" width="22.7109375" customWidth="1"/>
    <col min="10784" max="10784" width="18" customWidth="1"/>
    <col min="10785" max="10785" width="18.28515625" customWidth="1"/>
    <col min="10786" max="10787" width="8.42578125" customWidth="1"/>
    <col min="10788" max="10791" width="11.7109375" customWidth="1"/>
    <col min="10792" max="10792" width="10.85546875" customWidth="1"/>
    <col min="10793" max="10794" width="8.28515625" customWidth="1"/>
    <col min="10795" max="10795" width="16.85546875" customWidth="1"/>
    <col min="10796" max="10799" width="13.42578125" customWidth="1"/>
    <col min="10800" max="10800" width="10.85546875" customWidth="1"/>
    <col min="10801" max="10802" width="8.28515625" customWidth="1"/>
    <col min="10803" max="10803" width="16.85546875" customWidth="1"/>
    <col min="10804" max="10804" width="14.7109375" customWidth="1"/>
    <col min="10805" max="10805" width="16.28515625" customWidth="1"/>
    <col min="10806" max="10806" width="20.7109375" customWidth="1"/>
    <col min="10807" max="10807" width="22.7109375" customWidth="1"/>
    <col min="10808" max="10808" width="18" customWidth="1"/>
    <col min="10809" max="10809" width="18.28515625" customWidth="1"/>
    <col min="10810" max="10810" width="16.85546875" bestFit="1" customWidth="1"/>
    <col min="10811" max="10813" width="13.42578125" customWidth="1"/>
    <col min="10814" max="10814" width="12.28515625" customWidth="1"/>
    <col min="10815" max="10816" width="9.7109375" bestFit="1" customWidth="1"/>
    <col min="10817" max="10817" width="9.7109375" customWidth="1"/>
    <col min="10818" max="10818" width="10.85546875" customWidth="1"/>
    <col min="10819" max="10820" width="8.28515625" customWidth="1"/>
    <col min="10821" max="10821" width="16.85546875" customWidth="1"/>
    <col min="10822" max="10822" width="14.7109375" bestFit="1" customWidth="1"/>
    <col min="10823" max="10823" width="16.28515625" bestFit="1" customWidth="1"/>
    <col min="10824" max="10824" width="20.7109375" bestFit="1" customWidth="1"/>
    <col min="10825" max="10825" width="22.7109375" bestFit="1" customWidth="1"/>
    <col min="10826" max="10826" width="18" bestFit="1" customWidth="1"/>
    <col min="10827" max="10827" width="18.28515625" customWidth="1"/>
    <col min="11009" max="11009" width="22.85546875" customWidth="1"/>
    <col min="11010" max="11010" width="32" bestFit="1" customWidth="1"/>
    <col min="11011" max="11011" width="20.7109375" customWidth="1"/>
    <col min="11012" max="11023" width="14.85546875" customWidth="1"/>
    <col min="11024" max="11024" width="15.42578125" customWidth="1"/>
    <col min="11025" max="11025" width="15.28515625" customWidth="1"/>
    <col min="11026" max="11026" width="17.7109375" customWidth="1"/>
    <col min="11027" max="11027" width="17.5703125" customWidth="1"/>
    <col min="11028" max="11028" width="15.42578125" customWidth="1"/>
    <col min="11029" max="11029" width="17" customWidth="1"/>
    <col min="11030" max="11030" width="17.85546875" customWidth="1"/>
    <col min="11031" max="11031" width="19.42578125" customWidth="1"/>
    <col min="11032" max="11032" width="15.42578125" customWidth="1"/>
    <col min="11033" max="11033" width="17" customWidth="1"/>
    <col min="11034" max="11034" width="24.42578125" customWidth="1"/>
    <col min="11035" max="11035" width="17.85546875" customWidth="1"/>
    <col min="11036" max="11036" width="19.42578125" customWidth="1"/>
    <col min="11037" max="11037" width="16.28515625" customWidth="1"/>
    <col min="11038" max="11038" width="20.7109375" customWidth="1"/>
    <col min="11039" max="11039" width="22.7109375" customWidth="1"/>
    <col min="11040" max="11040" width="18" customWidth="1"/>
    <col min="11041" max="11041" width="18.28515625" customWidth="1"/>
    <col min="11042" max="11043" width="8.42578125" customWidth="1"/>
    <col min="11044" max="11047" width="11.7109375" customWidth="1"/>
    <col min="11048" max="11048" width="10.85546875" customWidth="1"/>
    <col min="11049" max="11050" width="8.28515625" customWidth="1"/>
    <col min="11051" max="11051" width="16.85546875" customWidth="1"/>
    <col min="11052" max="11055" width="13.42578125" customWidth="1"/>
    <col min="11056" max="11056" width="10.85546875" customWidth="1"/>
    <col min="11057" max="11058" width="8.28515625" customWidth="1"/>
    <col min="11059" max="11059" width="16.85546875" customWidth="1"/>
    <col min="11060" max="11060" width="14.7109375" customWidth="1"/>
    <col min="11061" max="11061" width="16.28515625" customWidth="1"/>
    <col min="11062" max="11062" width="20.7109375" customWidth="1"/>
    <col min="11063" max="11063" width="22.7109375" customWidth="1"/>
    <col min="11064" max="11064" width="18" customWidth="1"/>
    <col min="11065" max="11065" width="18.28515625" customWidth="1"/>
    <col min="11066" max="11066" width="16.85546875" bestFit="1" customWidth="1"/>
    <col min="11067" max="11069" width="13.42578125" customWidth="1"/>
    <col min="11070" max="11070" width="12.28515625" customWidth="1"/>
    <col min="11071" max="11072" width="9.7109375" bestFit="1" customWidth="1"/>
    <col min="11073" max="11073" width="9.7109375" customWidth="1"/>
    <col min="11074" max="11074" width="10.85546875" customWidth="1"/>
    <col min="11075" max="11076" width="8.28515625" customWidth="1"/>
    <col min="11077" max="11077" width="16.85546875" customWidth="1"/>
    <col min="11078" max="11078" width="14.7109375" bestFit="1" customWidth="1"/>
    <col min="11079" max="11079" width="16.28515625" bestFit="1" customWidth="1"/>
    <col min="11080" max="11080" width="20.7109375" bestFit="1" customWidth="1"/>
    <col min="11081" max="11081" width="22.7109375" bestFit="1" customWidth="1"/>
    <col min="11082" max="11082" width="18" bestFit="1" customWidth="1"/>
    <col min="11083" max="11083" width="18.28515625" customWidth="1"/>
    <col min="11265" max="11265" width="22.85546875" customWidth="1"/>
    <col min="11266" max="11266" width="32" bestFit="1" customWidth="1"/>
    <col min="11267" max="11267" width="20.7109375" customWidth="1"/>
    <col min="11268" max="11279" width="14.85546875" customWidth="1"/>
    <col min="11280" max="11280" width="15.42578125" customWidth="1"/>
    <col min="11281" max="11281" width="15.28515625" customWidth="1"/>
    <col min="11282" max="11282" width="17.7109375" customWidth="1"/>
    <col min="11283" max="11283" width="17.5703125" customWidth="1"/>
    <col min="11284" max="11284" width="15.42578125" customWidth="1"/>
    <col min="11285" max="11285" width="17" customWidth="1"/>
    <col min="11286" max="11286" width="17.85546875" customWidth="1"/>
    <col min="11287" max="11287" width="19.42578125" customWidth="1"/>
    <col min="11288" max="11288" width="15.42578125" customWidth="1"/>
    <col min="11289" max="11289" width="17" customWidth="1"/>
    <col min="11290" max="11290" width="24.42578125" customWidth="1"/>
    <col min="11291" max="11291" width="17.85546875" customWidth="1"/>
    <col min="11292" max="11292" width="19.42578125" customWidth="1"/>
    <col min="11293" max="11293" width="16.28515625" customWidth="1"/>
    <col min="11294" max="11294" width="20.7109375" customWidth="1"/>
    <col min="11295" max="11295" width="22.7109375" customWidth="1"/>
    <col min="11296" max="11296" width="18" customWidth="1"/>
    <col min="11297" max="11297" width="18.28515625" customWidth="1"/>
    <col min="11298" max="11299" width="8.42578125" customWidth="1"/>
    <col min="11300" max="11303" width="11.7109375" customWidth="1"/>
    <col min="11304" max="11304" width="10.85546875" customWidth="1"/>
    <col min="11305" max="11306" width="8.28515625" customWidth="1"/>
    <col min="11307" max="11307" width="16.85546875" customWidth="1"/>
    <col min="11308" max="11311" width="13.42578125" customWidth="1"/>
    <col min="11312" max="11312" width="10.85546875" customWidth="1"/>
    <col min="11313" max="11314" width="8.28515625" customWidth="1"/>
    <col min="11315" max="11315" width="16.85546875" customWidth="1"/>
    <col min="11316" max="11316" width="14.7109375" customWidth="1"/>
    <col min="11317" max="11317" width="16.28515625" customWidth="1"/>
    <col min="11318" max="11318" width="20.7109375" customWidth="1"/>
    <col min="11319" max="11319" width="22.7109375" customWidth="1"/>
    <col min="11320" max="11320" width="18" customWidth="1"/>
    <col min="11321" max="11321" width="18.28515625" customWidth="1"/>
    <col min="11322" max="11322" width="16.85546875" bestFit="1" customWidth="1"/>
    <col min="11323" max="11325" width="13.42578125" customWidth="1"/>
    <col min="11326" max="11326" width="12.28515625" customWidth="1"/>
    <col min="11327" max="11328" width="9.7109375" bestFit="1" customWidth="1"/>
    <col min="11329" max="11329" width="9.7109375" customWidth="1"/>
    <col min="11330" max="11330" width="10.85546875" customWidth="1"/>
    <col min="11331" max="11332" width="8.28515625" customWidth="1"/>
    <col min="11333" max="11333" width="16.85546875" customWidth="1"/>
    <col min="11334" max="11334" width="14.7109375" bestFit="1" customWidth="1"/>
    <col min="11335" max="11335" width="16.28515625" bestFit="1" customWidth="1"/>
    <col min="11336" max="11336" width="20.7109375" bestFit="1" customWidth="1"/>
    <col min="11337" max="11337" width="22.7109375" bestFit="1" customWidth="1"/>
    <col min="11338" max="11338" width="18" bestFit="1" customWidth="1"/>
    <col min="11339" max="11339" width="18.28515625" customWidth="1"/>
    <col min="11521" max="11521" width="22.85546875" customWidth="1"/>
    <col min="11522" max="11522" width="32" bestFit="1" customWidth="1"/>
    <col min="11523" max="11523" width="20.7109375" customWidth="1"/>
    <col min="11524" max="11535" width="14.85546875" customWidth="1"/>
    <col min="11536" max="11536" width="15.42578125" customWidth="1"/>
    <col min="11537" max="11537" width="15.28515625" customWidth="1"/>
    <col min="11538" max="11538" width="17.7109375" customWidth="1"/>
    <col min="11539" max="11539" width="17.5703125" customWidth="1"/>
    <col min="11540" max="11540" width="15.42578125" customWidth="1"/>
    <col min="11541" max="11541" width="17" customWidth="1"/>
    <col min="11542" max="11542" width="17.85546875" customWidth="1"/>
    <col min="11543" max="11543" width="19.42578125" customWidth="1"/>
    <col min="11544" max="11544" width="15.42578125" customWidth="1"/>
    <col min="11545" max="11545" width="17" customWidth="1"/>
    <col min="11546" max="11546" width="24.42578125" customWidth="1"/>
    <col min="11547" max="11547" width="17.85546875" customWidth="1"/>
    <col min="11548" max="11548" width="19.42578125" customWidth="1"/>
    <col min="11549" max="11549" width="16.28515625" customWidth="1"/>
    <col min="11550" max="11550" width="20.7109375" customWidth="1"/>
    <col min="11551" max="11551" width="22.7109375" customWidth="1"/>
    <col min="11552" max="11552" width="18" customWidth="1"/>
    <col min="11553" max="11553" width="18.28515625" customWidth="1"/>
    <col min="11554" max="11555" width="8.42578125" customWidth="1"/>
    <col min="11556" max="11559" width="11.7109375" customWidth="1"/>
    <col min="11560" max="11560" width="10.85546875" customWidth="1"/>
    <col min="11561" max="11562" width="8.28515625" customWidth="1"/>
    <col min="11563" max="11563" width="16.85546875" customWidth="1"/>
    <col min="11564" max="11567" width="13.42578125" customWidth="1"/>
    <col min="11568" max="11568" width="10.85546875" customWidth="1"/>
    <col min="11569" max="11570" width="8.28515625" customWidth="1"/>
    <col min="11571" max="11571" width="16.85546875" customWidth="1"/>
    <col min="11572" max="11572" width="14.7109375" customWidth="1"/>
    <col min="11573" max="11573" width="16.28515625" customWidth="1"/>
    <col min="11574" max="11574" width="20.7109375" customWidth="1"/>
    <col min="11575" max="11575" width="22.7109375" customWidth="1"/>
    <col min="11576" max="11576" width="18" customWidth="1"/>
    <col min="11577" max="11577" width="18.28515625" customWidth="1"/>
    <col min="11578" max="11578" width="16.85546875" bestFit="1" customWidth="1"/>
    <col min="11579" max="11581" width="13.42578125" customWidth="1"/>
    <col min="11582" max="11582" width="12.28515625" customWidth="1"/>
    <col min="11583" max="11584" width="9.7109375" bestFit="1" customWidth="1"/>
    <col min="11585" max="11585" width="9.7109375" customWidth="1"/>
    <col min="11586" max="11586" width="10.85546875" customWidth="1"/>
    <col min="11587" max="11588" width="8.28515625" customWidth="1"/>
    <col min="11589" max="11589" width="16.85546875" customWidth="1"/>
    <col min="11590" max="11590" width="14.7109375" bestFit="1" customWidth="1"/>
    <col min="11591" max="11591" width="16.28515625" bestFit="1" customWidth="1"/>
    <col min="11592" max="11592" width="20.7109375" bestFit="1" customWidth="1"/>
    <col min="11593" max="11593" width="22.7109375" bestFit="1" customWidth="1"/>
    <col min="11594" max="11594" width="18" bestFit="1" customWidth="1"/>
    <col min="11595" max="11595" width="18.28515625" customWidth="1"/>
    <col min="11777" max="11777" width="22.85546875" customWidth="1"/>
    <col min="11778" max="11778" width="32" bestFit="1" customWidth="1"/>
    <col min="11779" max="11779" width="20.7109375" customWidth="1"/>
    <col min="11780" max="11791" width="14.85546875" customWidth="1"/>
    <col min="11792" max="11792" width="15.42578125" customWidth="1"/>
    <col min="11793" max="11793" width="15.28515625" customWidth="1"/>
    <col min="11794" max="11794" width="17.7109375" customWidth="1"/>
    <col min="11795" max="11795" width="17.5703125" customWidth="1"/>
    <col min="11796" max="11796" width="15.42578125" customWidth="1"/>
    <col min="11797" max="11797" width="17" customWidth="1"/>
    <col min="11798" max="11798" width="17.85546875" customWidth="1"/>
    <col min="11799" max="11799" width="19.42578125" customWidth="1"/>
    <col min="11800" max="11800" width="15.42578125" customWidth="1"/>
    <col min="11801" max="11801" width="17" customWidth="1"/>
    <col min="11802" max="11802" width="24.42578125" customWidth="1"/>
    <col min="11803" max="11803" width="17.85546875" customWidth="1"/>
    <col min="11804" max="11804" width="19.42578125" customWidth="1"/>
    <col min="11805" max="11805" width="16.28515625" customWidth="1"/>
    <col min="11806" max="11806" width="20.7109375" customWidth="1"/>
    <col min="11807" max="11807" width="22.7109375" customWidth="1"/>
    <col min="11808" max="11808" width="18" customWidth="1"/>
    <col min="11809" max="11809" width="18.28515625" customWidth="1"/>
    <col min="11810" max="11811" width="8.42578125" customWidth="1"/>
    <col min="11812" max="11815" width="11.7109375" customWidth="1"/>
    <col min="11816" max="11816" width="10.85546875" customWidth="1"/>
    <col min="11817" max="11818" width="8.28515625" customWidth="1"/>
    <col min="11819" max="11819" width="16.85546875" customWidth="1"/>
    <col min="11820" max="11823" width="13.42578125" customWidth="1"/>
    <col min="11824" max="11824" width="10.85546875" customWidth="1"/>
    <col min="11825" max="11826" width="8.28515625" customWidth="1"/>
    <col min="11827" max="11827" width="16.85546875" customWidth="1"/>
    <col min="11828" max="11828" width="14.7109375" customWidth="1"/>
    <col min="11829" max="11829" width="16.28515625" customWidth="1"/>
    <col min="11830" max="11830" width="20.7109375" customWidth="1"/>
    <col min="11831" max="11831" width="22.7109375" customWidth="1"/>
    <col min="11832" max="11832" width="18" customWidth="1"/>
    <col min="11833" max="11833" width="18.28515625" customWidth="1"/>
    <col min="11834" max="11834" width="16.85546875" bestFit="1" customWidth="1"/>
    <col min="11835" max="11837" width="13.42578125" customWidth="1"/>
    <col min="11838" max="11838" width="12.28515625" customWidth="1"/>
    <col min="11839" max="11840" width="9.7109375" bestFit="1" customWidth="1"/>
    <col min="11841" max="11841" width="9.7109375" customWidth="1"/>
    <col min="11842" max="11842" width="10.85546875" customWidth="1"/>
    <col min="11843" max="11844" width="8.28515625" customWidth="1"/>
    <col min="11845" max="11845" width="16.85546875" customWidth="1"/>
    <col min="11846" max="11846" width="14.7109375" bestFit="1" customWidth="1"/>
    <col min="11847" max="11847" width="16.28515625" bestFit="1" customWidth="1"/>
    <col min="11848" max="11848" width="20.7109375" bestFit="1" customWidth="1"/>
    <col min="11849" max="11849" width="22.7109375" bestFit="1" customWidth="1"/>
    <col min="11850" max="11850" width="18" bestFit="1" customWidth="1"/>
    <col min="11851" max="11851" width="18.28515625" customWidth="1"/>
    <col min="12033" max="12033" width="22.85546875" customWidth="1"/>
    <col min="12034" max="12034" width="32" bestFit="1" customWidth="1"/>
    <col min="12035" max="12035" width="20.7109375" customWidth="1"/>
    <col min="12036" max="12047" width="14.85546875" customWidth="1"/>
    <col min="12048" max="12048" width="15.42578125" customWidth="1"/>
    <col min="12049" max="12049" width="15.28515625" customWidth="1"/>
    <col min="12050" max="12050" width="17.7109375" customWidth="1"/>
    <col min="12051" max="12051" width="17.5703125" customWidth="1"/>
    <col min="12052" max="12052" width="15.42578125" customWidth="1"/>
    <col min="12053" max="12053" width="17" customWidth="1"/>
    <col min="12054" max="12054" width="17.85546875" customWidth="1"/>
    <col min="12055" max="12055" width="19.42578125" customWidth="1"/>
    <col min="12056" max="12056" width="15.42578125" customWidth="1"/>
    <col min="12057" max="12057" width="17" customWidth="1"/>
    <col min="12058" max="12058" width="24.42578125" customWidth="1"/>
    <col min="12059" max="12059" width="17.85546875" customWidth="1"/>
    <col min="12060" max="12060" width="19.42578125" customWidth="1"/>
    <col min="12061" max="12061" width="16.28515625" customWidth="1"/>
    <col min="12062" max="12062" width="20.7109375" customWidth="1"/>
    <col min="12063" max="12063" width="22.7109375" customWidth="1"/>
    <col min="12064" max="12064" width="18" customWidth="1"/>
    <col min="12065" max="12065" width="18.28515625" customWidth="1"/>
    <col min="12066" max="12067" width="8.42578125" customWidth="1"/>
    <col min="12068" max="12071" width="11.7109375" customWidth="1"/>
    <col min="12072" max="12072" width="10.85546875" customWidth="1"/>
    <col min="12073" max="12074" width="8.28515625" customWidth="1"/>
    <col min="12075" max="12075" width="16.85546875" customWidth="1"/>
    <col min="12076" max="12079" width="13.42578125" customWidth="1"/>
    <col min="12080" max="12080" width="10.85546875" customWidth="1"/>
    <col min="12081" max="12082" width="8.28515625" customWidth="1"/>
    <col min="12083" max="12083" width="16.85546875" customWidth="1"/>
    <col min="12084" max="12084" width="14.7109375" customWidth="1"/>
    <col min="12085" max="12085" width="16.28515625" customWidth="1"/>
    <col min="12086" max="12086" width="20.7109375" customWidth="1"/>
    <col min="12087" max="12087" width="22.7109375" customWidth="1"/>
    <col min="12088" max="12088" width="18" customWidth="1"/>
    <col min="12089" max="12089" width="18.28515625" customWidth="1"/>
    <col min="12090" max="12090" width="16.85546875" bestFit="1" customWidth="1"/>
    <col min="12091" max="12093" width="13.42578125" customWidth="1"/>
    <col min="12094" max="12094" width="12.28515625" customWidth="1"/>
    <col min="12095" max="12096" width="9.7109375" bestFit="1" customWidth="1"/>
    <col min="12097" max="12097" width="9.7109375" customWidth="1"/>
    <col min="12098" max="12098" width="10.85546875" customWidth="1"/>
    <col min="12099" max="12100" width="8.28515625" customWidth="1"/>
    <col min="12101" max="12101" width="16.85546875" customWidth="1"/>
    <col min="12102" max="12102" width="14.7109375" bestFit="1" customWidth="1"/>
    <col min="12103" max="12103" width="16.28515625" bestFit="1" customWidth="1"/>
    <col min="12104" max="12104" width="20.7109375" bestFit="1" customWidth="1"/>
    <col min="12105" max="12105" width="22.7109375" bestFit="1" customWidth="1"/>
    <col min="12106" max="12106" width="18" bestFit="1" customWidth="1"/>
    <col min="12107" max="12107" width="18.28515625" customWidth="1"/>
    <col min="12289" max="12289" width="22.85546875" customWidth="1"/>
    <col min="12290" max="12290" width="32" bestFit="1" customWidth="1"/>
    <col min="12291" max="12291" width="20.7109375" customWidth="1"/>
    <col min="12292" max="12303" width="14.85546875" customWidth="1"/>
    <col min="12304" max="12304" width="15.42578125" customWidth="1"/>
    <col min="12305" max="12305" width="15.28515625" customWidth="1"/>
    <col min="12306" max="12306" width="17.7109375" customWidth="1"/>
    <col min="12307" max="12307" width="17.5703125" customWidth="1"/>
    <col min="12308" max="12308" width="15.42578125" customWidth="1"/>
    <col min="12309" max="12309" width="17" customWidth="1"/>
    <col min="12310" max="12310" width="17.85546875" customWidth="1"/>
    <col min="12311" max="12311" width="19.42578125" customWidth="1"/>
    <col min="12312" max="12312" width="15.42578125" customWidth="1"/>
    <col min="12313" max="12313" width="17" customWidth="1"/>
    <col min="12314" max="12314" width="24.42578125" customWidth="1"/>
    <col min="12315" max="12315" width="17.85546875" customWidth="1"/>
    <col min="12316" max="12316" width="19.42578125" customWidth="1"/>
    <col min="12317" max="12317" width="16.28515625" customWidth="1"/>
    <col min="12318" max="12318" width="20.7109375" customWidth="1"/>
    <col min="12319" max="12319" width="22.7109375" customWidth="1"/>
    <col min="12320" max="12320" width="18" customWidth="1"/>
    <col min="12321" max="12321" width="18.28515625" customWidth="1"/>
    <col min="12322" max="12323" width="8.42578125" customWidth="1"/>
    <col min="12324" max="12327" width="11.7109375" customWidth="1"/>
    <col min="12328" max="12328" width="10.85546875" customWidth="1"/>
    <col min="12329" max="12330" width="8.28515625" customWidth="1"/>
    <col min="12331" max="12331" width="16.85546875" customWidth="1"/>
    <col min="12332" max="12335" width="13.42578125" customWidth="1"/>
    <col min="12336" max="12336" width="10.85546875" customWidth="1"/>
    <col min="12337" max="12338" width="8.28515625" customWidth="1"/>
    <col min="12339" max="12339" width="16.85546875" customWidth="1"/>
    <col min="12340" max="12340" width="14.7109375" customWidth="1"/>
    <col min="12341" max="12341" width="16.28515625" customWidth="1"/>
    <col min="12342" max="12342" width="20.7109375" customWidth="1"/>
    <col min="12343" max="12343" width="22.7109375" customWidth="1"/>
    <col min="12344" max="12344" width="18" customWidth="1"/>
    <col min="12345" max="12345" width="18.28515625" customWidth="1"/>
    <col min="12346" max="12346" width="16.85546875" bestFit="1" customWidth="1"/>
    <col min="12347" max="12349" width="13.42578125" customWidth="1"/>
    <col min="12350" max="12350" width="12.28515625" customWidth="1"/>
    <col min="12351" max="12352" width="9.7109375" bestFit="1" customWidth="1"/>
    <col min="12353" max="12353" width="9.7109375" customWidth="1"/>
    <col min="12354" max="12354" width="10.85546875" customWidth="1"/>
    <col min="12355" max="12356" width="8.28515625" customWidth="1"/>
    <col min="12357" max="12357" width="16.85546875" customWidth="1"/>
    <col min="12358" max="12358" width="14.7109375" bestFit="1" customWidth="1"/>
    <col min="12359" max="12359" width="16.28515625" bestFit="1" customWidth="1"/>
    <col min="12360" max="12360" width="20.7109375" bestFit="1" customWidth="1"/>
    <col min="12361" max="12361" width="22.7109375" bestFit="1" customWidth="1"/>
    <col min="12362" max="12362" width="18" bestFit="1" customWidth="1"/>
    <col min="12363" max="12363" width="18.28515625" customWidth="1"/>
    <col min="12545" max="12545" width="22.85546875" customWidth="1"/>
    <col min="12546" max="12546" width="32" bestFit="1" customWidth="1"/>
    <col min="12547" max="12547" width="20.7109375" customWidth="1"/>
    <col min="12548" max="12559" width="14.85546875" customWidth="1"/>
    <col min="12560" max="12560" width="15.42578125" customWidth="1"/>
    <col min="12561" max="12561" width="15.28515625" customWidth="1"/>
    <col min="12562" max="12562" width="17.7109375" customWidth="1"/>
    <col min="12563" max="12563" width="17.5703125" customWidth="1"/>
    <col min="12564" max="12564" width="15.42578125" customWidth="1"/>
    <col min="12565" max="12565" width="17" customWidth="1"/>
    <col min="12566" max="12566" width="17.85546875" customWidth="1"/>
    <col min="12567" max="12567" width="19.42578125" customWidth="1"/>
    <col min="12568" max="12568" width="15.42578125" customWidth="1"/>
    <col min="12569" max="12569" width="17" customWidth="1"/>
    <col min="12570" max="12570" width="24.42578125" customWidth="1"/>
    <col min="12571" max="12571" width="17.85546875" customWidth="1"/>
    <col min="12572" max="12572" width="19.42578125" customWidth="1"/>
    <col min="12573" max="12573" width="16.28515625" customWidth="1"/>
    <col min="12574" max="12574" width="20.7109375" customWidth="1"/>
    <col min="12575" max="12575" width="22.7109375" customWidth="1"/>
    <col min="12576" max="12576" width="18" customWidth="1"/>
    <col min="12577" max="12577" width="18.28515625" customWidth="1"/>
    <col min="12578" max="12579" width="8.42578125" customWidth="1"/>
    <col min="12580" max="12583" width="11.7109375" customWidth="1"/>
    <col min="12584" max="12584" width="10.85546875" customWidth="1"/>
    <col min="12585" max="12586" width="8.28515625" customWidth="1"/>
    <col min="12587" max="12587" width="16.85546875" customWidth="1"/>
    <col min="12588" max="12591" width="13.42578125" customWidth="1"/>
    <col min="12592" max="12592" width="10.85546875" customWidth="1"/>
    <col min="12593" max="12594" width="8.28515625" customWidth="1"/>
    <col min="12595" max="12595" width="16.85546875" customWidth="1"/>
    <col min="12596" max="12596" width="14.7109375" customWidth="1"/>
    <col min="12597" max="12597" width="16.28515625" customWidth="1"/>
    <col min="12598" max="12598" width="20.7109375" customWidth="1"/>
    <col min="12599" max="12599" width="22.7109375" customWidth="1"/>
    <col min="12600" max="12600" width="18" customWidth="1"/>
    <col min="12601" max="12601" width="18.28515625" customWidth="1"/>
    <col min="12602" max="12602" width="16.85546875" bestFit="1" customWidth="1"/>
    <col min="12603" max="12605" width="13.42578125" customWidth="1"/>
    <col min="12606" max="12606" width="12.28515625" customWidth="1"/>
    <col min="12607" max="12608" width="9.7109375" bestFit="1" customWidth="1"/>
    <col min="12609" max="12609" width="9.7109375" customWidth="1"/>
    <col min="12610" max="12610" width="10.85546875" customWidth="1"/>
    <col min="12611" max="12612" width="8.28515625" customWidth="1"/>
    <col min="12613" max="12613" width="16.85546875" customWidth="1"/>
    <col min="12614" max="12614" width="14.7109375" bestFit="1" customWidth="1"/>
    <col min="12615" max="12615" width="16.28515625" bestFit="1" customWidth="1"/>
    <col min="12616" max="12616" width="20.7109375" bestFit="1" customWidth="1"/>
    <col min="12617" max="12617" width="22.7109375" bestFit="1" customWidth="1"/>
    <col min="12618" max="12618" width="18" bestFit="1" customWidth="1"/>
    <col min="12619" max="12619" width="18.28515625" customWidth="1"/>
    <col min="12801" max="12801" width="22.85546875" customWidth="1"/>
    <col min="12802" max="12802" width="32" bestFit="1" customWidth="1"/>
    <col min="12803" max="12803" width="20.7109375" customWidth="1"/>
    <col min="12804" max="12815" width="14.85546875" customWidth="1"/>
    <col min="12816" max="12816" width="15.42578125" customWidth="1"/>
    <col min="12817" max="12817" width="15.28515625" customWidth="1"/>
    <col min="12818" max="12818" width="17.7109375" customWidth="1"/>
    <col min="12819" max="12819" width="17.5703125" customWidth="1"/>
    <col min="12820" max="12820" width="15.42578125" customWidth="1"/>
    <col min="12821" max="12821" width="17" customWidth="1"/>
    <col min="12822" max="12822" width="17.85546875" customWidth="1"/>
    <col min="12823" max="12823" width="19.42578125" customWidth="1"/>
    <col min="12824" max="12824" width="15.42578125" customWidth="1"/>
    <col min="12825" max="12825" width="17" customWidth="1"/>
    <col min="12826" max="12826" width="24.42578125" customWidth="1"/>
    <col min="12827" max="12827" width="17.85546875" customWidth="1"/>
    <col min="12828" max="12828" width="19.42578125" customWidth="1"/>
    <col min="12829" max="12829" width="16.28515625" customWidth="1"/>
    <col min="12830" max="12830" width="20.7109375" customWidth="1"/>
    <col min="12831" max="12831" width="22.7109375" customWidth="1"/>
    <col min="12832" max="12832" width="18" customWidth="1"/>
    <col min="12833" max="12833" width="18.28515625" customWidth="1"/>
    <col min="12834" max="12835" width="8.42578125" customWidth="1"/>
    <col min="12836" max="12839" width="11.7109375" customWidth="1"/>
    <col min="12840" max="12840" width="10.85546875" customWidth="1"/>
    <col min="12841" max="12842" width="8.28515625" customWidth="1"/>
    <col min="12843" max="12843" width="16.85546875" customWidth="1"/>
    <col min="12844" max="12847" width="13.42578125" customWidth="1"/>
    <col min="12848" max="12848" width="10.85546875" customWidth="1"/>
    <col min="12849" max="12850" width="8.28515625" customWidth="1"/>
    <col min="12851" max="12851" width="16.85546875" customWidth="1"/>
    <col min="12852" max="12852" width="14.7109375" customWidth="1"/>
    <col min="12853" max="12853" width="16.28515625" customWidth="1"/>
    <col min="12854" max="12854" width="20.7109375" customWidth="1"/>
    <col min="12855" max="12855" width="22.7109375" customWidth="1"/>
    <col min="12856" max="12856" width="18" customWidth="1"/>
    <col min="12857" max="12857" width="18.28515625" customWidth="1"/>
    <col min="12858" max="12858" width="16.85546875" bestFit="1" customWidth="1"/>
    <col min="12859" max="12861" width="13.42578125" customWidth="1"/>
    <col min="12862" max="12862" width="12.28515625" customWidth="1"/>
    <col min="12863" max="12864" width="9.7109375" bestFit="1" customWidth="1"/>
    <col min="12865" max="12865" width="9.7109375" customWidth="1"/>
    <col min="12866" max="12866" width="10.85546875" customWidth="1"/>
    <col min="12867" max="12868" width="8.28515625" customWidth="1"/>
    <col min="12869" max="12869" width="16.85546875" customWidth="1"/>
    <col min="12870" max="12870" width="14.7109375" bestFit="1" customWidth="1"/>
    <col min="12871" max="12871" width="16.28515625" bestFit="1" customWidth="1"/>
    <col min="12872" max="12872" width="20.7109375" bestFit="1" customWidth="1"/>
    <col min="12873" max="12873" width="22.7109375" bestFit="1" customWidth="1"/>
    <col min="12874" max="12874" width="18" bestFit="1" customWidth="1"/>
    <col min="12875" max="12875" width="18.28515625" customWidth="1"/>
    <col min="13057" max="13057" width="22.85546875" customWidth="1"/>
    <col min="13058" max="13058" width="32" bestFit="1" customWidth="1"/>
    <col min="13059" max="13059" width="20.7109375" customWidth="1"/>
    <col min="13060" max="13071" width="14.85546875" customWidth="1"/>
    <col min="13072" max="13072" width="15.42578125" customWidth="1"/>
    <col min="13073" max="13073" width="15.28515625" customWidth="1"/>
    <col min="13074" max="13074" width="17.7109375" customWidth="1"/>
    <col min="13075" max="13075" width="17.5703125" customWidth="1"/>
    <col min="13076" max="13076" width="15.42578125" customWidth="1"/>
    <col min="13077" max="13077" width="17" customWidth="1"/>
    <col min="13078" max="13078" width="17.85546875" customWidth="1"/>
    <col min="13079" max="13079" width="19.42578125" customWidth="1"/>
    <col min="13080" max="13080" width="15.42578125" customWidth="1"/>
    <col min="13081" max="13081" width="17" customWidth="1"/>
    <col min="13082" max="13082" width="24.42578125" customWidth="1"/>
    <col min="13083" max="13083" width="17.85546875" customWidth="1"/>
    <col min="13084" max="13084" width="19.42578125" customWidth="1"/>
    <col min="13085" max="13085" width="16.28515625" customWidth="1"/>
    <col min="13086" max="13086" width="20.7109375" customWidth="1"/>
    <col min="13087" max="13087" width="22.7109375" customWidth="1"/>
    <col min="13088" max="13088" width="18" customWidth="1"/>
    <col min="13089" max="13089" width="18.28515625" customWidth="1"/>
    <col min="13090" max="13091" width="8.42578125" customWidth="1"/>
    <col min="13092" max="13095" width="11.7109375" customWidth="1"/>
    <col min="13096" max="13096" width="10.85546875" customWidth="1"/>
    <col min="13097" max="13098" width="8.28515625" customWidth="1"/>
    <col min="13099" max="13099" width="16.85546875" customWidth="1"/>
    <col min="13100" max="13103" width="13.42578125" customWidth="1"/>
    <col min="13104" max="13104" width="10.85546875" customWidth="1"/>
    <col min="13105" max="13106" width="8.28515625" customWidth="1"/>
    <col min="13107" max="13107" width="16.85546875" customWidth="1"/>
    <col min="13108" max="13108" width="14.7109375" customWidth="1"/>
    <col min="13109" max="13109" width="16.28515625" customWidth="1"/>
    <col min="13110" max="13110" width="20.7109375" customWidth="1"/>
    <col min="13111" max="13111" width="22.7109375" customWidth="1"/>
    <col min="13112" max="13112" width="18" customWidth="1"/>
    <col min="13113" max="13113" width="18.28515625" customWidth="1"/>
    <col min="13114" max="13114" width="16.85546875" bestFit="1" customWidth="1"/>
    <col min="13115" max="13117" width="13.42578125" customWidth="1"/>
    <col min="13118" max="13118" width="12.28515625" customWidth="1"/>
    <col min="13119" max="13120" width="9.7109375" bestFit="1" customWidth="1"/>
    <col min="13121" max="13121" width="9.7109375" customWidth="1"/>
    <col min="13122" max="13122" width="10.85546875" customWidth="1"/>
    <col min="13123" max="13124" width="8.28515625" customWidth="1"/>
    <col min="13125" max="13125" width="16.85546875" customWidth="1"/>
    <col min="13126" max="13126" width="14.7109375" bestFit="1" customWidth="1"/>
    <col min="13127" max="13127" width="16.28515625" bestFit="1" customWidth="1"/>
    <col min="13128" max="13128" width="20.7109375" bestFit="1" customWidth="1"/>
    <col min="13129" max="13129" width="22.7109375" bestFit="1" customWidth="1"/>
    <col min="13130" max="13130" width="18" bestFit="1" customWidth="1"/>
    <col min="13131" max="13131" width="18.28515625" customWidth="1"/>
    <col min="13313" max="13313" width="22.85546875" customWidth="1"/>
    <col min="13314" max="13314" width="32" bestFit="1" customWidth="1"/>
    <col min="13315" max="13315" width="20.7109375" customWidth="1"/>
    <col min="13316" max="13327" width="14.85546875" customWidth="1"/>
    <col min="13328" max="13328" width="15.42578125" customWidth="1"/>
    <col min="13329" max="13329" width="15.28515625" customWidth="1"/>
    <col min="13330" max="13330" width="17.7109375" customWidth="1"/>
    <col min="13331" max="13331" width="17.5703125" customWidth="1"/>
    <col min="13332" max="13332" width="15.42578125" customWidth="1"/>
    <col min="13333" max="13333" width="17" customWidth="1"/>
    <col min="13334" max="13334" width="17.85546875" customWidth="1"/>
    <col min="13335" max="13335" width="19.42578125" customWidth="1"/>
    <col min="13336" max="13336" width="15.42578125" customWidth="1"/>
    <col min="13337" max="13337" width="17" customWidth="1"/>
    <col min="13338" max="13338" width="24.42578125" customWidth="1"/>
    <col min="13339" max="13339" width="17.85546875" customWidth="1"/>
    <col min="13340" max="13340" width="19.42578125" customWidth="1"/>
    <col min="13341" max="13341" width="16.28515625" customWidth="1"/>
    <col min="13342" max="13342" width="20.7109375" customWidth="1"/>
    <col min="13343" max="13343" width="22.7109375" customWidth="1"/>
    <col min="13344" max="13344" width="18" customWidth="1"/>
    <col min="13345" max="13345" width="18.28515625" customWidth="1"/>
    <col min="13346" max="13347" width="8.42578125" customWidth="1"/>
    <col min="13348" max="13351" width="11.7109375" customWidth="1"/>
    <col min="13352" max="13352" width="10.85546875" customWidth="1"/>
    <col min="13353" max="13354" width="8.28515625" customWidth="1"/>
    <col min="13355" max="13355" width="16.85546875" customWidth="1"/>
    <col min="13356" max="13359" width="13.42578125" customWidth="1"/>
    <col min="13360" max="13360" width="10.85546875" customWidth="1"/>
    <col min="13361" max="13362" width="8.28515625" customWidth="1"/>
    <col min="13363" max="13363" width="16.85546875" customWidth="1"/>
    <col min="13364" max="13364" width="14.7109375" customWidth="1"/>
    <col min="13365" max="13365" width="16.28515625" customWidth="1"/>
    <col min="13366" max="13366" width="20.7109375" customWidth="1"/>
    <col min="13367" max="13367" width="22.7109375" customWidth="1"/>
    <col min="13368" max="13368" width="18" customWidth="1"/>
    <col min="13369" max="13369" width="18.28515625" customWidth="1"/>
    <col min="13370" max="13370" width="16.85546875" bestFit="1" customWidth="1"/>
    <col min="13371" max="13373" width="13.42578125" customWidth="1"/>
    <col min="13374" max="13374" width="12.28515625" customWidth="1"/>
    <col min="13375" max="13376" width="9.7109375" bestFit="1" customWidth="1"/>
    <col min="13377" max="13377" width="9.7109375" customWidth="1"/>
    <col min="13378" max="13378" width="10.85546875" customWidth="1"/>
    <col min="13379" max="13380" width="8.28515625" customWidth="1"/>
    <col min="13381" max="13381" width="16.85546875" customWidth="1"/>
    <col min="13382" max="13382" width="14.7109375" bestFit="1" customWidth="1"/>
    <col min="13383" max="13383" width="16.28515625" bestFit="1" customWidth="1"/>
    <col min="13384" max="13384" width="20.7109375" bestFit="1" customWidth="1"/>
    <col min="13385" max="13385" width="22.7109375" bestFit="1" customWidth="1"/>
    <col min="13386" max="13386" width="18" bestFit="1" customWidth="1"/>
    <col min="13387" max="13387" width="18.28515625" customWidth="1"/>
    <col min="13569" max="13569" width="22.85546875" customWidth="1"/>
    <col min="13570" max="13570" width="32" bestFit="1" customWidth="1"/>
    <col min="13571" max="13571" width="20.7109375" customWidth="1"/>
    <col min="13572" max="13583" width="14.85546875" customWidth="1"/>
    <col min="13584" max="13584" width="15.42578125" customWidth="1"/>
    <col min="13585" max="13585" width="15.28515625" customWidth="1"/>
    <col min="13586" max="13586" width="17.7109375" customWidth="1"/>
    <col min="13587" max="13587" width="17.5703125" customWidth="1"/>
    <col min="13588" max="13588" width="15.42578125" customWidth="1"/>
    <col min="13589" max="13589" width="17" customWidth="1"/>
    <col min="13590" max="13590" width="17.85546875" customWidth="1"/>
    <col min="13591" max="13591" width="19.42578125" customWidth="1"/>
    <col min="13592" max="13592" width="15.42578125" customWidth="1"/>
    <col min="13593" max="13593" width="17" customWidth="1"/>
    <col min="13594" max="13594" width="24.42578125" customWidth="1"/>
    <col min="13595" max="13595" width="17.85546875" customWidth="1"/>
    <col min="13596" max="13596" width="19.42578125" customWidth="1"/>
    <col min="13597" max="13597" width="16.28515625" customWidth="1"/>
    <col min="13598" max="13598" width="20.7109375" customWidth="1"/>
    <col min="13599" max="13599" width="22.7109375" customWidth="1"/>
    <col min="13600" max="13600" width="18" customWidth="1"/>
    <col min="13601" max="13601" width="18.28515625" customWidth="1"/>
    <col min="13602" max="13603" width="8.42578125" customWidth="1"/>
    <col min="13604" max="13607" width="11.7109375" customWidth="1"/>
    <col min="13608" max="13608" width="10.85546875" customWidth="1"/>
    <col min="13609" max="13610" width="8.28515625" customWidth="1"/>
    <col min="13611" max="13611" width="16.85546875" customWidth="1"/>
    <col min="13612" max="13615" width="13.42578125" customWidth="1"/>
    <col min="13616" max="13616" width="10.85546875" customWidth="1"/>
    <col min="13617" max="13618" width="8.28515625" customWidth="1"/>
    <col min="13619" max="13619" width="16.85546875" customWidth="1"/>
    <col min="13620" max="13620" width="14.7109375" customWidth="1"/>
    <col min="13621" max="13621" width="16.28515625" customWidth="1"/>
    <col min="13622" max="13622" width="20.7109375" customWidth="1"/>
    <col min="13623" max="13623" width="22.7109375" customWidth="1"/>
    <col min="13624" max="13624" width="18" customWidth="1"/>
    <col min="13625" max="13625" width="18.28515625" customWidth="1"/>
    <col min="13626" max="13626" width="16.85546875" bestFit="1" customWidth="1"/>
    <col min="13627" max="13629" width="13.42578125" customWidth="1"/>
    <col min="13630" max="13630" width="12.28515625" customWidth="1"/>
    <col min="13631" max="13632" width="9.7109375" bestFit="1" customWidth="1"/>
    <col min="13633" max="13633" width="9.7109375" customWidth="1"/>
    <col min="13634" max="13634" width="10.85546875" customWidth="1"/>
    <col min="13635" max="13636" width="8.28515625" customWidth="1"/>
    <col min="13637" max="13637" width="16.85546875" customWidth="1"/>
    <col min="13638" max="13638" width="14.7109375" bestFit="1" customWidth="1"/>
    <col min="13639" max="13639" width="16.28515625" bestFit="1" customWidth="1"/>
    <col min="13640" max="13640" width="20.7109375" bestFit="1" customWidth="1"/>
    <col min="13641" max="13641" width="22.7109375" bestFit="1" customWidth="1"/>
    <col min="13642" max="13642" width="18" bestFit="1" customWidth="1"/>
    <col min="13643" max="13643" width="18.28515625" customWidth="1"/>
    <col min="13825" max="13825" width="22.85546875" customWidth="1"/>
    <col min="13826" max="13826" width="32" bestFit="1" customWidth="1"/>
    <col min="13827" max="13827" width="20.7109375" customWidth="1"/>
    <col min="13828" max="13839" width="14.85546875" customWidth="1"/>
    <col min="13840" max="13840" width="15.42578125" customWidth="1"/>
    <col min="13841" max="13841" width="15.28515625" customWidth="1"/>
    <col min="13842" max="13842" width="17.7109375" customWidth="1"/>
    <col min="13843" max="13843" width="17.5703125" customWidth="1"/>
    <col min="13844" max="13844" width="15.42578125" customWidth="1"/>
    <col min="13845" max="13845" width="17" customWidth="1"/>
    <col min="13846" max="13846" width="17.85546875" customWidth="1"/>
    <col min="13847" max="13847" width="19.42578125" customWidth="1"/>
    <col min="13848" max="13848" width="15.42578125" customWidth="1"/>
    <col min="13849" max="13849" width="17" customWidth="1"/>
    <col min="13850" max="13850" width="24.42578125" customWidth="1"/>
    <col min="13851" max="13851" width="17.85546875" customWidth="1"/>
    <col min="13852" max="13852" width="19.42578125" customWidth="1"/>
    <col min="13853" max="13853" width="16.28515625" customWidth="1"/>
    <col min="13854" max="13854" width="20.7109375" customWidth="1"/>
    <col min="13855" max="13855" width="22.7109375" customWidth="1"/>
    <col min="13856" max="13856" width="18" customWidth="1"/>
    <col min="13857" max="13857" width="18.28515625" customWidth="1"/>
    <col min="13858" max="13859" width="8.42578125" customWidth="1"/>
    <col min="13860" max="13863" width="11.7109375" customWidth="1"/>
    <col min="13864" max="13864" width="10.85546875" customWidth="1"/>
    <col min="13865" max="13866" width="8.28515625" customWidth="1"/>
    <col min="13867" max="13867" width="16.85546875" customWidth="1"/>
    <col min="13868" max="13871" width="13.42578125" customWidth="1"/>
    <col min="13872" max="13872" width="10.85546875" customWidth="1"/>
    <col min="13873" max="13874" width="8.28515625" customWidth="1"/>
    <col min="13875" max="13875" width="16.85546875" customWidth="1"/>
    <col min="13876" max="13876" width="14.7109375" customWidth="1"/>
    <col min="13877" max="13877" width="16.28515625" customWidth="1"/>
    <col min="13878" max="13878" width="20.7109375" customWidth="1"/>
    <col min="13879" max="13879" width="22.7109375" customWidth="1"/>
    <col min="13880" max="13880" width="18" customWidth="1"/>
    <col min="13881" max="13881" width="18.28515625" customWidth="1"/>
    <col min="13882" max="13882" width="16.85546875" bestFit="1" customWidth="1"/>
    <col min="13883" max="13885" width="13.42578125" customWidth="1"/>
    <col min="13886" max="13886" width="12.28515625" customWidth="1"/>
    <col min="13887" max="13888" width="9.7109375" bestFit="1" customWidth="1"/>
    <col min="13889" max="13889" width="9.7109375" customWidth="1"/>
    <col min="13890" max="13890" width="10.85546875" customWidth="1"/>
    <col min="13891" max="13892" width="8.28515625" customWidth="1"/>
    <col min="13893" max="13893" width="16.85546875" customWidth="1"/>
    <col min="13894" max="13894" width="14.7109375" bestFit="1" customWidth="1"/>
    <col min="13895" max="13895" width="16.28515625" bestFit="1" customWidth="1"/>
    <col min="13896" max="13896" width="20.7109375" bestFit="1" customWidth="1"/>
    <col min="13897" max="13897" width="22.7109375" bestFit="1" customWidth="1"/>
    <col min="13898" max="13898" width="18" bestFit="1" customWidth="1"/>
    <col min="13899" max="13899" width="18.28515625" customWidth="1"/>
    <col min="14081" max="14081" width="22.85546875" customWidth="1"/>
    <col min="14082" max="14082" width="32" bestFit="1" customWidth="1"/>
    <col min="14083" max="14083" width="20.7109375" customWidth="1"/>
    <col min="14084" max="14095" width="14.85546875" customWidth="1"/>
    <col min="14096" max="14096" width="15.42578125" customWidth="1"/>
    <col min="14097" max="14097" width="15.28515625" customWidth="1"/>
    <col min="14098" max="14098" width="17.7109375" customWidth="1"/>
    <col min="14099" max="14099" width="17.5703125" customWidth="1"/>
    <col min="14100" max="14100" width="15.42578125" customWidth="1"/>
    <col min="14101" max="14101" width="17" customWidth="1"/>
    <col min="14102" max="14102" width="17.85546875" customWidth="1"/>
    <col min="14103" max="14103" width="19.42578125" customWidth="1"/>
    <col min="14104" max="14104" width="15.42578125" customWidth="1"/>
    <col min="14105" max="14105" width="17" customWidth="1"/>
    <col min="14106" max="14106" width="24.42578125" customWidth="1"/>
    <col min="14107" max="14107" width="17.85546875" customWidth="1"/>
    <col min="14108" max="14108" width="19.42578125" customWidth="1"/>
    <col min="14109" max="14109" width="16.28515625" customWidth="1"/>
    <col min="14110" max="14110" width="20.7109375" customWidth="1"/>
    <col min="14111" max="14111" width="22.7109375" customWidth="1"/>
    <col min="14112" max="14112" width="18" customWidth="1"/>
    <col min="14113" max="14113" width="18.28515625" customWidth="1"/>
    <col min="14114" max="14115" width="8.42578125" customWidth="1"/>
    <col min="14116" max="14119" width="11.7109375" customWidth="1"/>
    <col min="14120" max="14120" width="10.85546875" customWidth="1"/>
    <col min="14121" max="14122" width="8.28515625" customWidth="1"/>
    <col min="14123" max="14123" width="16.85546875" customWidth="1"/>
    <col min="14124" max="14127" width="13.42578125" customWidth="1"/>
    <col min="14128" max="14128" width="10.85546875" customWidth="1"/>
    <col min="14129" max="14130" width="8.28515625" customWidth="1"/>
    <col min="14131" max="14131" width="16.85546875" customWidth="1"/>
    <col min="14132" max="14132" width="14.7109375" customWidth="1"/>
    <col min="14133" max="14133" width="16.28515625" customWidth="1"/>
    <col min="14134" max="14134" width="20.7109375" customWidth="1"/>
    <col min="14135" max="14135" width="22.7109375" customWidth="1"/>
    <col min="14136" max="14136" width="18" customWidth="1"/>
    <col min="14137" max="14137" width="18.28515625" customWidth="1"/>
    <col min="14138" max="14138" width="16.85546875" bestFit="1" customWidth="1"/>
    <col min="14139" max="14141" width="13.42578125" customWidth="1"/>
    <col min="14142" max="14142" width="12.28515625" customWidth="1"/>
    <col min="14143" max="14144" width="9.7109375" bestFit="1" customWidth="1"/>
    <col min="14145" max="14145" width="9.7109375" customWidth="1"/>
    <col min="14146" max="14146" width="10.85546875" customWidth="1"/>
    <col min="14147" max="14148" width="8.28515625" customWidth="1"/>
    <col min="14149" max="14149" width="16.85546875" customWidth="1"/>
    <col min="14150" max="14150" width="14.7109375" bestFit="1" customWidth="1"/>
    <col min="14151" max="14151" width="16.28515625" bestFit="1" customWidth="1"/>
    <col min="14152" max="14152" width="20.7109375" bestFit="1" customWidth="1"/>
    <col min="14153" max="14153" width="22.7109375" bestFit="1" customWidth="1"/>
    <col min="14154" max="14154" width="18" bestFit="1" customWidth="1"/>
    <col min="14155" max="14155" width="18.28515625" customWidth="1"/>
    <col min="14337" max="14337" width="22.85546875" customWidth="1"/>
    <col min="14338" max="14338" width="32" bestFit="1" customWidth="1"/>
    <col min="14339" max="14339" width="20.7109375" customWidth="1"/>
    <col min="14340" max="14351" width="14.85546875" customWidth="1"/>
    <col min="14352" max="14352" width="15.42578125" customWidth="1"/>
    <col min="14353" max="14353" width="15.28515625" customWidth="1"/>
    <col min="14354" max="14354" width="17.7109375" customWidth="1"/>
    <col min="14355" max="14355" width="17.5703125" customWidth="1"/>
    <col min="14356" max="14356" width="15.42578125" customWidth="1"/>
    <col min="14357" max="14357" width="17" customWidth="1"/>
    <col min="14358" max="14358" width="17.85546875" customWidth="1"/>
    <col min="14359" max="14359" width="19.42578125" customWidth="1"/>
    <col min="14360" max="14360" width="15.42578125" customWidth="1"/>
    <col min="14361" max="14361" width="17" customWidth="1"/>
    <col min="14362" max="14362" width="24.42578125" customWidth="1"/>
    <col min="14363" max="14363" width="17.85546875" customWidth="1"/>
    <col min="14364" max="14364" width="19.42578125" customWidth="1"/>
    <col min="14365" max="14365" width="16.28515625" customWidth="1"/>
    <col min="14366" max="14366" width="20.7109375" customWidth="1"/>
    <col min="14367" max="14367" width="22.7109375" customWidth="1"/>
    <col min="14368" max="14368" width="18" customWidth="1"/>
    <col min="14369" max="14369" width="18.28515625" customWidth="1"/>
    <col min="14370" max="14371" width="8.42578125" customWidth="1"/>
    <col min="14372" max="14375" width="11.7109375" customWidth="1"/>
    <col min="14376" max="14376" width="10.85546875" customWidth="1"/>
    <col min="14377" max="14378" width="8.28515625" customWidth="1"/>
    <col min="14379" max="14379" width="16.85546875" customWidth="1"/>
    <col min="14380" max="14383" width="13.42578125" customWidth="1"/>
    <col min="14384" max="14384" width="10.85546875" customWidth="1"/>
    <col min="14385" max="14386" width="8.28515625" customWidth="1"/>
    <col min="14387" max="14387" width="16.85546875" customWidth="1"/>
    <col min="14388" max="14388" width="14.7109375" customWidth="1"/>
    <col min="14389" max="14389" width="16.28515625" customWidth="1"/>
    <col min="14390" max="14390" width="20.7109375" customWidth="1"/>
    <col min="14391" max="14391" width="22.7109375" customWidth="1"/>
    <col min="14392" max="14392" width="18" customWidth="1"/>
    <col min="14393" max="14393" width="18.28515625" customWidth="1"/>
    <col min="14394" max="14394" width="16.85546875" bestFit="1" customWidth="1"/>
    <col min="14395" max="14397" width="13.42578125" customWidth="1"/>
    <col min="14398" max="14398" width="12.28515625" customWidth="1"/>
    <col min="14399" max="14400" width="9.7109375" bestFit="1" customWidth="1"/>
    <col min="14401" max="14401" width="9.7109375" customWidth="1"/>
    <col min="14402" max="14402" width="10.85546875" customWidth="1"/>
    <col min="14403" max="14404" width="8.28515625" customWidth="1"/>
    <col min="14405" max="14405" width="16.85546875" customWidth="1"/>
    <col min="14406" max="14406" width="14.7109375" bestFit="1" customWidth="1"/>
    <col min="14407" max="14407" width="16.28515625" bestFit="1" customWidth="1"/>
    <col min="14408" max="14408" width="20.7109375" bestFit="1" customWidth="1"/>
    <col min="14409" max="14409" width="22.7109375" bestFit="1" customWidth="1"/>
    <col min="14410" max="14410" width="18" bestFit="1" customWidth="1"/>
    <col min="14411" max="14411" width="18.28515625" customWidth="1"/>
    <col min="14593" max="14593" width="22.85546875" customWidth="1"/>
    <col min="14594" max="14594" width="32" bestFit="1" customWidth="1"/>
    <col min="14595" max="14595" width="20.7109375" customWidth="1"/>
    <col min="14596" max="14607" width="14.85546875" customWidth="1"/>
    <col min="14608" max="14608" width="15.42578125" customWidth="1"/>
    <col min="14609" max="14609" width="15.28515625" customWidth="1"/>
    <col min="14610" max="14610" width="17.7109375" customWidth="1"/>
    <col min="14611" max="14611" width="17.5703125" customWidth="1"/>
    <col min="14612" max="14612" width="15.42578125" customWidth="1"/>
    <col min="14613" max="14613" width="17" customWidth="1"/>
    <col min="14614" max="14614" width="17.85546875" customWidth="1"/>
    <col min="14615" max="14615" width="19.42578125" customWidth="1"/>
    <col min="14616" max="14616" width="15.42578125" customWidth="1"/>
    <col min="14617" max="14617" width="17" customWidth="1"/>
    <col min="14618" max="14618" width="24.42578125" customWidth="1"/>
    <col min="14619" max="14619" width="17.85546875" customWidth="1"/>
    <col min="14620" max="14620" width="19.42578125" customWidth="1"/>
    <col min="14621" max="14621" width="16.28515625" customWidth="1"/>
    <col min="14622" max="14622" width="20.7109375" customWidth="1"/>
    <col min="14623" max="14623" width="22.7109375" customWidth="1"/>
    <col min="14624" max="14624" width="18" customWidth="1"/>
    <col min="14625" max="14625" width="18.28515625" customWidth="1"/>
    <col min="14626" max="14627" width="8.42578125" customWidth="1"/>
    <col min="14628" max="14631" width="11.7109375" customWidth="1"/>
    <col min="14632" max="14632" width="10.85546875" customWidth="1"/>
    <col min="14633" max="14634" width="8.28515625" customWidth="1"/>
    <col min="14635" max="14635" width="16.85546875" customWidth="1"/>
    <col min="14636" max="14639" width="13.42578125" customWidth="1"/>
    <col min="14640" max="14640" width="10.85546875" customWidth="1"/>
    <col min="14641" max="14642" width="8.28515625" customWidth="1"/>
    <col min="14643" max="14643" width="16.85546875" customWidth="1"/>
    <col min="14644" max="14644" width="14.7109375" customWidth="1"/>
    <col min="14645" max="14645" width="16.28515625" customWidth="1"/>
    <col min="14646" max="14646" width="20.7109375" customWidth="1"/>
    <col min="14647" max="14647" width="22.7109375" customWidth="1"/>
    <col min="14648" max="14648" width="18" customWidth="1"/>
    <col min="14649" max="14649" width="18.28515625" customWidth="1"/>
    <col min="14650" max="14650" width="16.85546875" bestFit="1" customWidth="1"/>
    <col min="14651" max="14653" width="13.42578125" customWidth="1"/>
    <col min="14654" max="14654" width="12.28515625" customWidth="1"/>
    <col min="14655" max="14656" width="9.7109375" bestFit="1" customWidth="1"/>
    <col min="14657" max="14657" width="9.7109375" customWidth="1"/>
    <col min="14658" max="14658" width="10.85546875" customWidth="1"/>
    <col min="14659" max="14660" width="8.28515625" customWidth="1"/>
    <col min="14661" max="14661" width="16.85546875" customWidth="1"/>
    <col min="14662" max="14662" width="14.7109375" bestFit="1" customWidth="1"/>
    <col min="14663" max="14663" width="16.28515625" bestFit="1" customWidth="1"/>
    <col min="14664" max="14664" width="20.7109375" bestFit="1" customWidth="1"/>
    <col min="14665" max="14665" width="22.7109375" bestFit="1" customWidth="1"/>
    <col min="14666" max="14666" width="18" bestFit="1" customWidth="1"/>
    <col min="14667" max="14667" width="18.28515625" customWidth="1"/>
    <col min="14849" max="14849" width="22.85546875" customWidth="1"/>
    <col min="14850" max="14850" width="32" bestFit="1" customWidth="1"/>
    <col min="14851" max="14851" width="20.7109375" customWidth="1"/>
    <col min="14852" max="14863" width="14.85546875" customWidth="1"/>
    <col min="14864" max="14864" width="15.42578125" customWidth="1"/>
    <col min="14865" max="14865" width="15.28515625" customWidth="1"/>
    <col min="14866" max="14866" width="17.7109375" customWidth="1"/>
    <col min="14867" max="14867" width="17.5703125" customWidth="1"/>
    <col min="14868" max="14868" width="15.42578125" customWidth="1"/>
    <col min="14869" max="14869" width="17" customWidth="1"/>
    <col min="14870" max="14870" width="17.85546875" customWidth="1"/>
    <col min="14871" max="14871" width="19.42578125" customWidth="1"/>
    <col min="14872" max="14872" width="15.42578125" customWidth="1"/>
    <col min="14873" max="14873" width="17" customWidth="1"/>
    <col min="14874" max="14874" width="24.42578125" customWidth="1"/>
    <col min="14875" max="14875" width="17.85546875" customWidth="1"/>
    <col min="14876" max="14876" width="19.42578125" customWidth="1"/>
    <col min="14877" max="14877" width="16.28515625" customWidth="1"/>
    <col min="14878" max="14878" width="20.7109375" customWidth="1"/>
    <col min="14879" max="14879" width="22.7109375" customWidth="1"/>
    <col min="14880" max="14880" width="18" customWidth="1"/>
    <col min="14881" max="14881" width="18.28515625" customWidth="1"/>
    <col min="14882" max="14883" width="8.42578125" customWidth="1"/>
    <col min="14884" max="14887" width="11.7109375" customWidth="1"/>
    <col min="14888" max="14888" width="10.85546875" customWidth="1"/>
    <col min="14889" max="14890" width="8.28515625" customWidth="1"/>
    <col min="14891" max="14891" width="16.85546875" customWidth="1"/>
    <col min="14892" max="14895" width="13.42578125" customWidth="1"/>
    <col min="14896" max="14896" width="10.85546875" customWidth="1"/>
    <col min="14897" max="14898" width="8.28515625" customWidth="1"/>
    <col min="14899" max="14899" width="16.85546875" customWidth="1"/>
    <col min="14900" max="14900" width="14.7109375" customWidth="1"/>
    <col min="14901" max="14901" width="16.28515625" customWidth="1"/>
    <col min="14902" max="14902" width="20.7109375" customWidth="1"/>
    <col min="14903" max="14903" width="22.7109375" customWidth="1"/>
    <col min="14904" max="14904" width="18" customWidth="1"/>
    <col min="14905" max="14905" width="18.28515625" customWidth="1"/>
    <col min="14906" max="14906" width="16.85546875" bestFit="1" customWidth="1"/>
    <col min="14907" max="14909" width="13.42578125" customWidth="1"/>
    <col min="14910" max="14910" width="12.28515625" customWidth="1"/>
    <col min="14911" max="14912" width="9.7109375" bestFit="1" customWidth="1"/>
    <col min="14913" max="14913" width="9.7109375" customWidth="1"/>
    <col min="14914" max="14914" width="10.85546875" customWidth="1"/>
    <col min="14915" max="14916" width="8.28515625" customWidth="1"/>
    <col min="14917" max="14917" width="16.85546875" customWidth="1"/>
    <col min="14918" max="14918" width="14.7109375" bestFit="1" customWidth="1"/>
    <col min="14919" max="14919" width="16.28515625" bestFit="1" customWidth="1"/>
    <col min="14920" max="14920" width="20.7109375" bestFit="1" customWidth="1"/>
    <col min="14921" max="14921" width="22.7109375" bestFit="1" customWidth="1"/>
    <col min="14922" max="14922" width="18" bestFit="1" customWidth="1"/>
    <col min="14923" max="14923" width="18.28515625" customWidth="1"/>
    <col min="15105" max="15105" width="22.85546875" customWidth="1"/>
    <col min="15106" max="15106" width="32" bestFit="1" customWidth="1"/>
    <col min="15107" max="15107" width="20.7109375" customWidth="1"/>
    <col min="15108" max="15119" width="14.85546875" customWidth="1"/>
    <col min="15120" max="15120" width="15.42578125" customWidth="1"/>
    <col min="15121" max="15121" width="15.28515625" customWidth="1"/>
    <col min="15122" max="15122" width="17.7109375" customWidth="1"/>
    <col min="15123" max="15123" width="17.5703125" customWidth="1"/>
    <col min="15124" max="15124" width="15.42578125" customWidth="1"/>
    <col min="15125" max="15125" width="17" customWidth="1"/>
    <col min="15126" max="15126" width="17.85546875" customWidth="1"/>
    <col min="15127" max="15127" width="19.42578125" customWidth="1"/>
    <col min="15128" max="15128" width="15.42578125" customWidth="1"/>
    <col min="15129" max="15129" width="17" customWidth="1"/>
    <col min="15130" max="15130" width="24.42578125" customWidth="1"/>
    <col min="15131" max="15131" width="17.85546875" customWidth="1"/>
    <col min="15132" max="15132" width="19.42578125" customWidth="1"/>
    <col min="15133" max="15133" width="16.28515625" customWidth="1"/>
    <col min="15134" max="15134" width="20.7109375" customWidth="1"/>
    <col min="15135" max="15135" width="22.7109375" customWidth="1"/>
    <col min="15136" max="15136" width="18" customWidth="1"/>
    <col min="15137" max="15137" width="18.28515625" customWidth="1"/>
    <col min="15138" max="15139" width="8.42578125" customWidth="1"/>
    <col min="15140" max="15143" width="11.7109375" customWidth="1"/>
    <col min="15144" max="15144" width="10.85546875" customWidth="1"/>
    <col min="15145" max="15146" width="8.28515625" customWidth="1"/>
    <col min="15147" max="15147" width="16.85546875" customWidth="1"/>
    <col min="15148" max="15151" width="13.42578125" customWidth="1"/>
    <col min="15152" max="15152" width="10.85546875" customWidth="1"/>
    <col min="15153" max="15154" width="8.28515625" customWidth="1"/>
    <col min="15155" max="15155" width="16.85546875" customWidth="1"/>
    <col min="15156" max="15156" width="14.7109375" customWidth="1"/>
    <col min="15157" max="15157" width="16.28515625" customWidth="1"/>
    <col min="15158" max="15158" width="20.7109375" customWidth="1"/>
    <col min="15159" max="15159" width="22.7109375" customWidth="1"/>
    <col min="15160" max="15160" width="18" customWidth="1"/>
    <col min="15161" max="15161" width="18.28515625" customWidth="1"/>
    <col min="15162" max="15162" width="16.85546875" bestFit="1" customWidth="1"/>
    <col min="15163" max="15165" width="13.42578125" customWidth="1"/>
    <col min="15166" max="15166" width="12.28515625" customWidth="1"/>
    <col min="15167" max="15168" width="9.7109375" bestFit="1" customWidth="1"/>
    <col min="15169" max="15169" width="9.7109375" customWidth="1"/>
    <col min="15170" max="15170" width="10.85546875" customWidth="1"/>
    <col min="15171" max="15172" width="8.28515625" customWidth="1"/>
    <col min="15173" max="15173" width="16.85546875" customWidth="1"/>
    <col min="15174" max="15174" width="14.7109375" bestFit="1" customWidth="1"/>
    <col min="15175" max="15175" width="16.28515625" bestFit="1" customWidth="1"/>
    <col min="15176" max="15176" width="20.7109375" bestFit="1" customWidth="1"/>
    <col min="15177" max="15177" width="22.7109375" bestFit="1" customWidth="1"/>
    <col min="15178" max="15178" width="18" bestFit="1" customWidth="1"/>
    <col min="15179" max="15179" width="18.28515625" customWidth="1"/>
    <col min="15361" max="15361" width="22.85546875" customWidth="1"/>
    <col min="15362" max="15362" width="32" bestFit="1" customWidth="1"/>
    <col min="15363" max="15363" width="20.7109375" customWidth="1"/>
    <col min="15364" max="15375" width="14.85546875" customWidth="1"/>
    <col min="15376" max="15376" width="15.42578125" customWidth="1"/>
    <col min="15377" max="15377" width="15.28515625" customWidth="1"/>
    <col min="15378" max="15378" width="17.7109375" customWidth="1"/>
    <col min="15379" max="15379" width="17.5703125" customWidth="1"/>
    <col min="15380" max="15380" width="15.42578125" customWidth="1"/>
    <col min="15381" max="15381" width="17" customWidth="1"/>
    <col min="15382" max="15382" width="17.85546875" customWidth="1"/>
    <col min="15383" max="15383" width="19.42578125" customWidth="1"/>
    <col min="15384" max="15384" width="15.42578125" customWidth="1"/>
    <col min="15385" max="15385" width="17" customWidth="1"/>
    <col min="15386" max="15386" width="24.42578125" customWidth="1"/>
    <col min="15387" max="15387" width="17.85546875" customWidth="1"/>
    <col min="15388" max="15388" width="19.42578125" customWidth="1"/>
    <col min="15389" max="15389" width="16.28515625" customWidth="1"/>
    <col min="15390" max="15390" width="20.7109375" customWidth="1"/>
    <col min="15391" max="15391" width="22.7109375" customWidth="1"/>
    <col min="15392" max="15392" width="18" customWidth="1"/>
    <col min="15393" max="15393" width="18.28515625" customWidth="1"/>
    <col min="15394" max="15395" width="8.42578125" customWidth="1"/>
    <col min="15396" max="15399" width="11.7109375" customWidth="1"/>
    <col min="15400" max="15400" width="10.85546875" customWidth="1"/>
    <col min="15401" max="15402" width="8.28515625" customWidth="1"/>
    <col min="15403" max="15403" width="16.85546875" customWidth="1"/>
    <col min="15404" max="15407" width="13.42578125" customWidth="1"/>
    <col min="15408" max="15408" width="10.85546875" customWidth="1"/>
    <col min="15409" max="15410" width="8.28515625" customWidth="1"/>
    <col min="15411" max="15411" width="16.85546875" customWidth="1"/>
    <col min="15412" max="15412" width="14.7109375" customWidth="1"/>
    <col min="15413" max="15413" width="16.28515625" customWidth="1"/>
    <col min="15414" max="15414" width="20.7109375" customWidth="1"/>
    <col min="15415" max="15415" width="22.7109375" customWidth="1"/>
    <col min="15416" max="15416" width="18" customWidth="1"/>
    <col min="15417" max="15417" width="18.28515625" customWidth="1"/>
    <col min="15418" max="15418" width="16.85546875" bestFit="1" customWidth="1"/>
    <col min="15419" max="15421" width="13.42578125" customWidth="1"/>
    <col min="15422" max="15422" width="12.28515625" customWidth="1"/>
    <col min="15423" max="15424" width="9.7109375" bestFit="1" customWidth="1"/>
    <col min="15425" max="15425" width="9.7109375" customWidth="1"/>
    <col min="15426" max="15426" width="10.85546875" customWidth="1"/>
    <col min="15427" max="15428" width="8.28515625" customWidth="1"/>
    <col min="15429" max="15429" width="16.85546875" customWidth="1"/>
    <col min="15430" max="15430" width="14.7109375" bestFit="1" customWidth="1"/>
    <col min="15431" max="15431" width="16.28515625" bestFit="1" customWidth="1"/>
    <col min="15432" max="15432" width="20.7109375" bestFit="1" customWidth="1"/>
    <col min="15433" max="15433" width="22.7109375" bestFit="1" customWidth="1"/>
    <col min="15434" max="15434" width="18" bestFit="1" customWidth="1"/>
    <col min="15435" max="15435" width="18.28515625" customWidth="1"/>
    <col min="15617" max="15617" width="22.85546875" customWidth="1"/>
    <col min="15618" max="15618" width="32" bestFit="1" customWidth="1"/>
    <col min="15619" max="15619" width="20.7109375" customWidth="1"/>
    <col min="15620" max="15631" width="14.85546875" customWidth="1"/>
    <col min="15632" max="15632" width="15.42578125" customWidth="1"/>
    <col min="15633" max="15633" width="15.28515625" customWidth="1"/>
    <col min="15634" max="15634" width="17.7109375" customWidth="1"/>
    <col min="15635" max="15635" width="17.5703125" customWidth="1"/>
    <col min="15636" max="15636" width="15.42578125" customWidth="1"/>
    <col min="15637" max="15637" width="17" customWidth="1"/>
    <col min="15638" max="15638" width="17.85546875" customWidth="1"/>
    <col min="15639" max="15639" width="19.42578125" customWidth="1"/>
    <col min="15640" max="15640" width="15.42578125" customWidth="1"/>
    <col min="15641" max="15641" width="17" customWidth="1"/>
    <col min="15642" max="15642" width="24.42578125" customWidth="1"/>
    <col min="15643" max="15643" width="17.85546875" customWidth="1"/>
    <col min="15644" max="15644" width="19.42578125" customWidth="1"/>
    <col min="15645" max="15645" width="16.28515625" customWidth="1"/>
    <col min="15646" max="15646" width="20.7109375" customWidth="1"/>
    <col min="15647" max="15647" width="22.7109375" customWidth="1"/>
    <col min="15648" max="15648" width="18" customWidth="1"/>
    <col min="15649" max="15649" width="18.28515625" customWidth="1"/>
    <col min="15650" max="15651" width="8.42578125" customWidth="1"/>
    <col min="15652" max="15655" width="11.7109375" customWidth="1"/>
    <col min="15656" max="15656" width="10.85546875" customWidth="1"/>
    <col min="15657" max="15658" width="8.28515625" customWidth="1"/>
    <col min="15659" max="15659" width="16.85546875" customWidth="1"/>
    <col min="15660" max="15663" width="13.42578125" customWidth="1"/>
    <col min="15664" max="15664" width="10.85546875" customWidth="1"/>
    <col min="15665" max="15666" width="8.28515625" customWidth="1"/>
    <col min="15667" max="15667" width="16.85546875" customWidth="1"/>
    <col min="15668" max="15668" width="14.7109375" customWidth="1"/>
    <col min="15669" max="15669" width="16.28515625" customWidth="1"/>
    <col min="15670" max="15670" width="20.7109375" customWidth="1"/>
    <col min="15671" max="15671" width="22.7109375" customWidth="1"/>
    <col min="15672" max="15672" width="18" customWidth="1"/>
    <col min="15673" max="15673" width="18.28515625" customWidth="1"/>
    <col min="15674" max="15674" width="16.85546875" bestFit="1" customWidth="1"/>
    <col min="15675" max="15677" width="13.42578125" customWidth="1"/>
    <col min="15678" max="15678" width="12.28515625" customWidth="1"/>
    <col min="15679" max="15680" width="9.7109375" bestFit="1" customWidth="1"/>
    <col min="15681" max="15681" width="9.7109375" customWidth="1"/>
    <col min="15682" max="15682" width="10.85546875" customWidth="1"/>
    <col min="15683" max="15684" width="8.28515625" customWidth="1"/>
    <col min="15685" max="15685" width="16.85546875" customWidth="1"/>
    <col min="15686" max="15686" width="14.7109375" bestFit="1" customWidth="1"/>
    <col min="15687" max="15687" width="16.28515625" bestFit="1" customWidth="1"/>
    <col min="15688" max="15688" width="20.7109375" bestFit="1" customWidth="1"/>
    <col min="15689" max="15689" width="22.7109375" bestFit="1" customWidth="1"/>
    <col min="15690" max="15690" width="18" bestFit="1" customWidth="1"/>
    <col min="15691" max="15691" width="18.28515625" customWidth="1"/>
    <col min="15873" max="15873" width="22.85546875" customWidth="1"/>
    <col min="15874" max="15874" width="32" bestFit="1" customWidth="1"/>
    <col min="15875" max="15875" width="20.7109375" customWidth="1"/>
    <col min="15876" max="15887" width="14.85546875" customWidth="1"/>
    <col min="15888" max="15888" width="15.42578125" customWidth="1"/>
    <col min="15889" max="15889" width="15.28515625" customWidth="1"/>
    <col min="15890" max="15890" width="17.7109375" customWidth="1"/>
    <col min="15891" max="15891" width="17.5703125" customWidth="1"/>
    <col min="15892" max="15892" width="15.42578125" customWidth="1"/>
    <col min="15893" max="15893" width="17" customWidth="1"/>
    <col min="15894" max="15894" width="17.85546875" customWidth="1"/>
    <col min="15895" max="15895" width="19.42578125" customWidth="1"/>
    <col min="15896" max="15896" width="15.42578125" customWidth="1"/>
    <col min="15897" max="15897" width="17" customWidth="1"/>
    <col min="15898" max="15898" width="24.42578125" customWidth="1"/>
    <col min="15899" max="15899" width="17.85546875" customWidth="1"/>
    <col min="15900" max="15900" width="19.42578125" customWidth="1"/>
    <col min="15901" max="15901" width="16.28515625" customWidth="1"/>
    <col min="15902" max="15902" width="20.7109375" customWidth="1"/>
    <col min="15903" max="15903" width="22.7109375" customWidth="1"/>
    <col min="15904" max="15904" width="18" customWidth="1"/>
    <col min="15905" max="15905" width="18.28515625" customWidth="1"/>
    <col min="15906" max="15907" width="8.42578125" customWidth="1"/>
    <col min="15908" max="15911" width="11.7109375" customWidth="1"/>
    <col min="15912" max="15912" width="10.85546875" customWidth="1"/>
    <col min="15913" max="15914" width="8.28515625" customWidth="1"/>
    <col min="15915" max="15915" width="16.85546875" customWidth="1"/>
    <col min="15916" max="15919" width="13.42578125" customWidth="1"/>
    <col min="15920" max="15920" width="10.85546875" customWidth="1"/>
    <col min="15921" max="15922" width="8.28515625" customWidth="1"/>
    <col min="15923" max="15923" width="16.85546875" customWidth="1"/>
    <col min="15924" max="15924" width="14.7109375" customWidth="1"/>
    <col min="15925" max="15925" width="16.28515625" customWidth="1"/>
    <col min="15926" max="15926" width="20.7109375" customWidth="1"/>
    <col min="15927" max="15927" width="22.7109375" customWidth="1"/>
    <col min="15928" max="15928" width="18" customWidth="1"/>
    <col min="15929" max="15929" width="18.28515625" customWidth="1"/>
    <col min="15930" max="15930" width="16.85546875" bestFit="1" customWidth="1"/>
    <col min="15931" max="15933" width="13.42578125" customWidth="1"/>
    <col min="15934" max="15934" width="12.28515625" customWidth="1"/>
    <col min="15935" max="15936" width="9.7109375" bestFit="1" customWidth="1"/>
    <col min="15937" max="15937" width="9.7109375" customWidth="1"/>
    <col min="15938" max="15938" width="10.85546875" customWidth="1"/>
    <col min="15939" max="15940" width="8.28515625" customWidth="1"/>
    <col min="15941" max="15941" width="16.85546875" customWidth="1"/>
    <col min="15942" max="15942" width="14.7109375" bestFit="1" customWidth="1"/>
    <col min="15943" max="15943" width="16.28515625" bestFit="1" customWidth="1"/>
    <col min="15944" max="15944" width="20.7109375" bestFit="1" customWidth="1"/>
    <col min="15945" max="15945" width="22.7109375" bestFit="1" customWidth="1"/>
    <col min="15946" max="15946" width="18" bestFit="1" customWidth="1"/>
    <col min="15947" max="15947" width="18.28515625" customWidth="1"/>
    <col min="16129" max="16129" width="22.85546875" customWidth="1"/>
    <col min="16130" max="16130" width="32" bestFit="1" customWidth="1"/>
    <col min="16131" max="16131" width="20.7109375" customWidth="1"/>
    <col min="16132" max="16143" width="14.85546875" customWidth="1"/>
    <col min="16144" max="16144" width="15.42578125" customWidth="1"/>
    <col min="16145" max="16145" width="15.28515625" customWidth="1"/>
    <col min="16146" max="16146" width="17.7109375" customWidth="1"/>
    <col min="16147" max="16147" width="17.5703125" customWidth="1"/>
    <col min="16148" max="16148" width="15.42578125" customWidth="1"/>
    <col min="16149" max="16149" width="17" customWidth="1"/>
    <col min="16150" max="16150" width="17.85546875" customWidth="1"/>
    <col min="16151" max="16151" width="19.42578125" customWidth="1"/>
    <col min="16152" max="16152" width="15.42578125" customWidth="1"/>
    <col min="16153" max="16153" width="17" customWidth="1"/>
    <col min="16154" max="16154" width="24.42578125" customWidth="1"/>
    <col min="16155" max="16155" width="17.85546875" customWidth="1"/>
    <col min="16156" max="16156" width="19.42578125" customWidth="1"/>
    <col min="16157" max="16157" width="16.28515625" customWidth="1"/>
    <col min="16158" max="16158" width="20.7109375" customWidth="1"/>
    <col min="16159" max="16159" width="22.7109375" customWidth="1"/>
    <col min="16160" max="16160" width="18" customWidth="1"/>
    <col min="16161" max="16161" width="18.28515625" customWidth="1"/>
    <col min="16162" max="16163" width="8.42578125" customWidth="1"/>
    <col min="16164" max="16167" width="11.7109375" customWidth="1"/>
    <col min="16168" max="16168" width="10.85546875" customWidth="1"/>
    <col min="16169" max="16170" width="8.28515625" customWidth="1"/>
    <col min="16171" max="16171" width="16.85546875" customWidth="1"/>
    <col min="16172" max="16175" width="13.42578125" customWidth="1"/>
    <col min="16176" max="16176" width="10.85546875" customWidth="1"/>
    <col min="16177" max="16178" width="8.28515625" customWidth="1"/>
    <col min="16179" max="16179" width="16.85546875" customWidth="1"/>
    <col min="16180" max="16180" width="14.7109375" customWidth="1"/>
    <col min="16181" max="16181" width="16.28515625" customWidth="1"/>
    <col min="16182" max="16182" width="20.7109375" customWidth="1"/>
    <col min="16183" max="16183" width="22.7109375" customWidth="1"/>
    <col min="16184" max="16184" width="18" customWidth="1"/>
    <col min="16185" max="16185" width="18.28515625" customWidth="1"/>
    <col min="16186" max="16186" width="16.85546875" bestFit="1" customWidth="1"/>
    <col min="16187" max="16189" width="13.42578125" customWidth="1"/>
    <col min="16190" max="16190" width="12.28515625" customWidth="1"/>
    <col min="16191" max="16192" width="9.7109375" bestFit="1" customWidth="1"/>
    <col min="16193" max="16193" width="9.7109375" customWidth="1"/>
    <col min="16194" max="16194" width="10.85546875" customWidth="1"/>
    <col min="16195" max="16196" width="8.28515625" customWidth="1"/>
    <col min="16197" max="16197" width="16.85546875" customWidth="1"/>
    <col min="16198" max="16198" width="14.7109375" bestFit="1" customWidth="1"/>
    <col min="16199" max="16199" width="16.28515625" bestFit="1" customWidth="1"/>
    <col min="16200" max="16200" width="20.7109375" bestFit="1" customWidth="1"/>
    <col min="16201" max="16201" width="22.7109375" bestFit="1" customWidth="1"/>
    <col min="16202" max="16202" width="18" bestFit="1" customWidth="1"/>
    <col min="16203" max="16203" width="18.28515625" customWidth="1"/>
  </cols>
  <sheetData>
    <row r="1" spans="1:33" x14ac:dyDescent="0.25">
      <c r="A1" s="137" t="s">
        <v>57</v>
      </c>
      <c r="B1" s="57" t="s" vm="1">
        <v>58</v>
      </c>
    </row>
    <row r="2" spans="1:33" x14ac:dyDescent="0.25">
      <c r="A2" s="137" t="s">
        <v>59</v>
      </c>
      <c r="B2" s="57" t="s" vm="2">
        <v>60</v>
      </c>
    </row>
    <row r="3" spans="1:33" x14ac:dyDescent="0.25">
      <c r="A3" s="137" t="s">
        <v>61</v>
      </c>
      <c r="B3" s="57" t="s" vm="3">
        <v>62</v>
      </c>
    </row>
    <row r="4" spans="1:33" x14ac:dyDescent="0.25">
      <c r="A4" s="137" t="s">
        <v>63</v>
      </c>
      <c r="B4" s="57" t="s" vm="4">
        <v>64</v>
      </c>
    </row>
    <row r="6" spans="1:33" x14ac:dyDescent="0.25">
      <c r="A6" s="59"/>
      <c r="B6" s="138" t="s">
        <v>65</v>
      </c>
      <c r="C6" s="136" t="s">
        <v>66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3"/>
      <c r="T6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33" x14ac:dyDescent="0.25">
      <c r="A7" s="64"/>
      <c r="B7" s="61" t="s">
        <v>67</v>
      </c>
      <c r="C7" s="62"/>
      <c r="D7" s="62"/>
      <c r="E7" s="62"/>
      <c r="F7" s="62"/>
      <c r="G7" s="59" t="s">
        <v>68</v>
      </c>
      <c r="H7" s="60"/>
      <c r="I7" s="60"/>
      <c r="J7" s="60"/>
      <c r="K7" s="60"/>
      <c r="L7" s="59" t="s">
        <v>69</v>
      </c>
      <c r="M7" s="60"/>
      <c r="N7" s="60"/>
      <c r="O7" s="60"/>
      <c r="P7" s="60"/>
      <c r="Q7" s="59" t="s">
        <v>70</v>
      </c>
      <c r="R7" s="59" t="s">
        <v>71</v>
      </c>
      <c r="S7" s="65" t="s">
        <v>72</v>
      </c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25">
      <c r="A8" s="135" t="s">
        <v>104</v>
      </c>
      <c r="B8" s="59" t="s">
        <v>74</v>
      </c>
      <c r="C8" s="66" t="s">
        <v>75</v>
      </c>
      <c r="D8" s="66" t="s">
        <v>76</v>
      </c>
      <c r="E8" s="66" t="s">
        <v>77</v>
      </c>
      <c r="F8" s="66" t="s">
        <v>144</v>
      </c>
      <c r="G8" s="59" t="s">
        <v>74</v>
      </c>
      <c r="H8" s="66" t="s">
        <v>75</v>
      </c>
      <c r="I8" s="66" t="s">
        <v>76</v>
      </c>
      <c r="J8" s="66" t="s">
        <v>77</v>
      </c>
      <c r="K8" s="66" t="s">
        <v>144</v>
      </c>
      <c r="L8" s="59" t="s">
        <v>74</v>
      </c>
      <c r="M8" s="66" t="s">
        <v>75</v>
      </c>
      <c r="N8" s="66" t="s">
        <v>76</v>
      </c>
      <c r="O8" s="66" t="s">
        <v>77</v>
      </c>
      <c r="P8" s="66" t="s">
        <v>144</v>
      </c>
      <c r="Q8" s="64"/>
      <c r="R8" s="64"/>
      <c r="S8" s="67"/>
      <c r="T8"/>
      <c r="U8"/>
      <c r="V8"/>
      <c r="W8"/>
      <c r="X8"/>
      <c r="Y8"/>
      <c r="Z8"/>
      <c r="AA8"/>
      <c r="AB8"/>
      <c r="AC8"/>
      <c r="AD8"/>
      <c r="AE8"/>
      <c r="AF8"/>
      <c r="AG8"/>
    </row>
    <row r="9" spans="1:33" x14ac:dyDescent="0.25">
      <c r="A9" s="59" t="s">
        <v>98</v>
      </c>
      <c r="B9" s="68">
        <v>2091850</v>
      </c>
      <c r="C9" s="69">
        <v>1949752</v>
      </c>
      <c r="D9" s="69">
        <v>1627769</v>
      </c>
      <c r="E9" s="69">
        <v>1059550</v>
      </c>
      <c r="F9" s="69">
        <v>53152</v>
      </c>
      <c r="G9" s="175">
        <v>33471</v>
      </c>
      <c r="H9" s="176">
        <v>30648</v>
      </c>
      <c r="I9" s="176">
        <v>27024</v>
      </c>
      <c r="J9" s="176">
        <v>19122</v>
      </c>
      <c r="K9" s="176">
        <v>1096</v>
      </c>
      <c r="L9" s="70">
        <v>9.2110415035238841E-2</v>
      </c>
      <c r="M9" s="80">
        <v>0.13410301953818829</v>
      </c>
      <c r="N9" s="80">
        <v>0.41324129275180421</v>
      </c>
      <c r="O9" s="80">
        <v>16.447080291970803</v>
      </c>
      <c r="P9" s="80">
        <v>1096</v>
      </c>
      <c r="Q9" s="71">
        <v>6782073</v>
      </c>
      <c r="R9" s="175">
        <v>111361</v>
      </c>
      <c r="S9" s="72">
        <v>111361</v>
      </c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25">
      <c r="A10" s="73" t="s">
        <v>99</v>
      </c>
      <c r="B10" s="74">
        <v>2833045</v>
      </c>
      <c r="C10" s="75">
        <v>2742240</v>
      </c>
      <c r="D10" s="75">
        <v>3000028</v>
      </c>
      <c r="E10" s="75">
        <v>2988901</v>
      </c>
      <c r="F10" s="75">
        <v>238176</v>
      </c>
      <c r="G10" s="177">
        <v>366728</v>
      </c>
      <c r="H10" s="178">
        <v>345493</v>
      </c>
      <c r="I10" s="178">
        <v>355289</v>
      </c>
      <c r="J10" s="178">
        <v>347019</v>
      </c>
      <c r="K10" s="178">
        <v>27113</v>
      </c>
      <c r="L10" s="76">
        <v>6.1462895051419275E-2</v>
      </c>
      <c r="M10" s="77">
        <v>-2.7571920324017913E-2</v>
      </c>
      <c r="N10" s="77">
        <v>2.3831548128488641E-2</v>
      </c>
      <c r="O10" s="77">
        <v>11.798989414671929</v>
      </c>
      <c r="P10" s="77">
        <v>27113</v>
      </c>
      <c r="Q10" s="78">
        <v>11802390</v>
      </c>
      <c r="R10" s="177">
        <v>1441642</v>
      </c>
      <c r="S10" s="79">
        <v>1441642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3" x14ac:dyDescent="0.25">
      <c r="A11" s="73" t="s">
        <v>100</v>
      </c>
      <c r="B11" s="74">
        <v>18186099</v>
      </c>
      <c r="C11" s="75">
        <v>18580269</v>
      </c>
      <c r="D11" s="75">
        <v>18407316</v>
      </c>
      <c r="E11" s="75">
        <v>18773517</v>
      </c>
      <c r="F11" s="75">
        <v>1495089</v>
      </c>
      <c r="G11" s="177">
        <v>995977</v>
      </c>
      <c r="H11" s="178">
        <v>986776</v>
      </c>
      <c r="I11" s="178">
        <v>955154</v>
      </c>
      <c r="J11" s="178">
        <v>959386</v>
      </c>
      <c r="K11" s="178">
        <v>77061</v>
      </c>
      <c r="L11" s="76">
        <v>9.324304604084413E-3</v>
      </c>
      <c r="M11" s="77">
        <v>3.3106703212256873E-2</v>
      </c>
      <c r="N11" s="77">
        <v>-4.4111546343181991E-3</v>
      </c>
      <c r="O11" s="77">
        <v>11.449695695617757</v>
      </c>
      <c r="P11" s="77">
        <v>77061</v>
      </c>
      <c r="Q11" s="78">
        <v>75442290</v>
      </c>
      <c r="R11" s="177">
        <v>3974354</v>
      </c>
      <c r="S11" s="79">
        <v>3974354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x14ac:dyDescent="0.25">
      <c r="A12" s="81" t="s">
        <v>78</v>
      </c>
      <c r="B12" s="82">
        <v>23110994</v>
      </c>
      <c r="C12" s="83">
        <v>23272261</v>
      </c>
      <c r="D12" s="83">
        <v>23035113</v>
      </c>
      <c r="E12" s="83">
        <v>22821968</v>
      </c>
      <c r="F12" s="83">
        <v>1786417</v>
      </c>
      <c r="G12" s="179">
        <v>1396176</v>
      </c>
      <c r="H12" s="180">
        <v>1362917</v>
      </c>
      <c r="I12" s="180">
        <v>1337467</v>
      </c>
      <c r="J12" s="180">
        <v>1325527</v>
      </c>
      <c r="K12" s="180">
        <v>105270</v>
      </c>
      <c r="L12" s="84">
        <v>2.4402806627256097E-2</v>
      </c>
      <c r="M12" s="85">
        <v>1.9028506871571409E-2</v>
      </c>
      <c r="N12" s="85">
        <v>9.0077380543738452E-3</v>
      </c>
      <c r="O12" s="85">
        <v>11.591688040277383</v>
      </c>
      <c r="P12" s="85">
        <v>105270</v>
      </c>
      <c r="Q12" s="86">
        <v>94026753</v>
      </c>
      <c r="R12" s="179">
        <v>5527357</v>
      </c>
      <c r="S12" s="87">
        <v>5527357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</row>
    <row r="13" spans="1:33" x14ac:dyDescent="0.25"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25"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</row>
    <row r="15" spans="1:33" x14ac:dyDescent="0.25">
      <c r="D15"/>
      <c r="E15"/>
      <c r="F15" s="89">
        <v>42644</v>
      </c>
      <c r="G15" s="89">
        <v>42887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x14ac:dyDescent="0.25">
      <c r="D16"/>
      <c r="E16" t="s">
        <v>101</v>
      </c>
      <c r="F16" s="88">
        <f>GETPIVOTDATA("[Measures].[Tot Eaches]",$A$6,"[Time].[MAT Hierarchy]","[Time].[MAT Hierarchy].[MAT Year].&amp;[MAT 1]","[Package].[Pack Volume]","[Package].[Pack Volume].&amp;[2]")</f>
        <v>366728</v>
      </c>
      <c r="G16" s="139">
        <f>F16*1.04</f>
        <v>381397.12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</row>
    <row r="17" spans="4:33" x14ac:dyDescent="0.25">
      <c r="D17"/>
      <c r="E17" t="s">
        <v>102</v>
      </c>
      <c r="F17" s="88">
        <f>GETPIVOTDATA("[Measures].[Tot Eaches]",$A$6,"[Time].[MAT Hierarchy]","[Time].[MAT Hierarchy].[MAT Year].&amp;[MAT 1]","[Package].[Pack Volume]","[Package].[Pack Volume].&amp;[5]")</f>
        <v>995977</v>
      </c>
      <c r="G17" s="139">
        <f>F17*1.01</f>
        <v>1005936.77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4:33" x14ac:dyDescent="0.25">
      <c r="D18"/>
      <c r="E18" t="s">
        <v>14</v>
      </c>
      <c r="F18" s="181">
        <f>SUM(F16:F17)</f>
        <v>1362705</v>
      </c>
      <c r="G18" s="181">
        <f>SUM(G16:G17)</f>
        <v>1387333.8900000001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</row>
    <row r="19" spans="4:33" x14ac:dyDescent="0.25"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4:33" x14ac:dyDescent="0.25"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4:33" x14ac:dyDescent="0.25"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4:33" x14ac:dyDescent="0.25"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</row>
    <row r="23" spans="4:33" x14ac:dyDescent="0.25"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4:33" x14ac:dyDescent="0.25"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</row>
    <row r="25" spans="4:33" x14ac:dyDescent="0.25"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4:33" x14ac:dyDescent="0.25"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4:33" x14ac:dyDescent="0.25"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4:33" x14ac:dyDescent="0.25"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4:33" x14ac:dyDescent="0.25"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4:33" x14ac:dyDescent="0.25"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4:33" x14ac:dyDescent="0.25"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4:33" x14ac:dyDescent="0.25"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</row>
    <row r="33" spans="4:33" x14ac:dyDescent="0.25"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4:33" x14ac:dyDescent="0.25"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4:33" x14ac:dyDescent="0.25"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4:33" x14ac:dyDescent="0.25">
      <c r="D36"/>
      <c r="E36"/>
      <c r="F36"/>
      <c r="G36"/>
      <c r="H36" s="89">
        <v>42156</v>
      </c>
      <c r="I36" s="89">
        <v>42430</v>
      </c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</row>
    <row r="37" spans="4:33" x14ac:dyDescent="0.25">
      <c r="D37"/>
      <c r="E37"/>
      <c r="F37"/>
      <c r="G37" t="s">
        <v>79</v>
      </c>
      <c r="H37" s="88" t="e">
        <f>GETPIVOTDATA("[Measures].[Tot Eaches]",$A$6,"[Strength].[Strength]","[Strength].[Strength].&amp;[40MG/2]","[ProductTypes].[Product Types]","[ProductTypes].[Product Types].[Originator].&amp;[Non-Originator]","[Time].[MAT Hierarchy]","[Time].[MAT Hierarchy].[MAT Year].&amp;[MAT 1]")</f>
        <v>#REF!</v>
      </c>
      <c r="I37" s="88" t="e">
        <f>H37*1.05</f>
        <v>#REF!</v>
      </c>
      <c r="J37" s="90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4:33" x14ac:dyDescent="0.25">
      <c r="D38"/>
      <c r="E38"/>
      <c r="F38"/>
      <c r="G38" t="s">
        <v>80</v>
      </c>
      <c r="H38" s="88" t="e">
        <f>GETPIVOTDATA("[Measures].[Tot Eaches]",$A$6,"[Strength].[Strength]","[Strength].[Strength].&amp;[100MG/]","[ProductTypes].[Product Types]","[ProductTypes].[Product Types].[Originator].&amp;[Non-Originator]","[Time].[MAT Hierarchy]","[Time].[MAT Hierarchy].[MAT Year].&amp;[MAT 1]")</f>
        <v>#REF!</v>
      </c>
      <c r="I38" s="88" t="e">
        <f>H38*1.15</f>
        <v>#REF!</v>
      </c>
      <c r="J38" s="90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</row>
    <row r="39" spans="4:33" x14ac:dyDescent="0.25"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4:33" x14ac:dyDescent="0.25"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</row>
    <row r="41" spans="4:33" x14ac:dyDescent="0.25"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4:33" x14ac:dyDescent="0.25"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r="43" spans="4:33" x14ac:dyDescent="0.25"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4:33" x14ac:dyDescent="0.25"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</row>
    <row r="45" spans="4:33" x14ac:dyDescent="0.25"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4:33" x14ac:dyDescent="0.25"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</row>
    <row r="47" spans="4:33" x14ac:dyDescent="0.25"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4:33" x14ac:dyDescent="0.25"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</row>
    <row r="49" spans="4:33" x14ac:dyDescent="0.25"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4:33" x14ac:dyDescent="0.25"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</row>
    <row r="51" spans="4:33" x14ac:dyDescent="0.25"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4:33" x14ac:dyDescent="0.25"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</row>
    <row r="53" spans="4:33" x14ac:dyDescent="0.25"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4:33" x14ac:dyDescent="0.25"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</row>
    <row r="55" spans="4:33" x14ac:dyDescent="0.25"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4:33" x14ac:dyDescent="0.25"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</row>
    <row r="57" spans="4:33" x14ac:dyDescent="0.25"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4:33" x14ac:dyDescent="0.25"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</row>
    <row r="59" spans="4:33" x14ac:dyDescent="0.25"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4:33" x14ac:dyDescent="0.25"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1" spans="4:33" x14ac:dyDescent="0.25"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4:33" x14ac:dyDescent="0.25"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</row>
    <row r="63" spans="4:33" x14ac:dyDescent="0.25"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4:33" x14ac:dyDescent="0.25"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</row>
    <row r="65" spans="4:33" x14ac:dyDescent="0.25"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4:33" x14ac:dyDescent="0.25"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</row>
    <row r="67" spans="4:33" x14ac:dyDescent="0.25"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</row>
    <row r="68" spans="4:33" x14ac:dyDescent="0.25"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Master Data File</vt:lpstr>
      <vt:lpstr>YR 1 - Target</vt:lpstr>
      <vt:lpstr>YR 1 Financials</vt:lpstr>
      <vt:lpstr>Mock up</vt:lpstr>
      <vt:lpstr>YR 1 - SAP Units</vt:lpstr>
      <vt:lpstr>YR 2 - SAP Units</vt:lpstr>
      <vt:lpstr>Old FC</vt:lpstr>
      <vt:lpstr>Cube Data</vt:lpstr>
      <vt:lpstr>Sheet1</vt:lpstr>
      <vt:lpstr>Cube Data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2017-06-16T15:58:17Z</dcterms:modified>
</cp:coreProperties>
</file>