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vetl\Desktop\Экономика\"/>
    </mc:Choice>
  </mc:AlternateContent>
  <xr:revisionPtr revIDLastSave="0" documentId="13_ncr:1_{3E038599-8DB0-4FAB-B472-FCB85C180D3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9" i="1" l="1"/>
  <c r="E329" i="1"/>
  <c r="C329" i="1"/>
  <c r="E327" i="1"/>
  <c r="E319" i="1"/>
  <c r="E317" i="1"/>
  <c r="E315" i="1"/>
  <c r="E262" i="1"/>
  <c r="E264" i="1" s="1"/>
  <c r="E266" i="1" s="1"/>
  <c r="E250" i="1"/>
  <c r="E244" i="1"/>
  <c r="E227" i="1"/>
  <c r="E235" i="1" s="1"/>
  <c r="E225" i="1"/>
  <c r="E248" i="1" s="1"/>
  <c r="E223" i="1"/>
  <c r="E221" i="1"/>
  <c r="E219" i="1"/>
  <c r="D122" i="1"/>
  <c r="E198" i="1"/>
  <c r="E196" i="1"/>
  <c r="E194" i="1"/>
  <c r="E192" i="1"/>
  <c r="E190" i="1"/>
  <c r="E188" i="1"/>
  <c r="E186" i="1"/>
  <c r="D184" i="1"/>
  <c r="E184" i="1"/>
  <c r="D327" i="1"/>
  <c r="C327" i="1"/>
  <c r="D319" i="1"/>
  <c r="C319" i="1"/>
  <c r="D315" i="1"/>
  <c r="D334" i="1" s="1"/>
  <c r="C315" i="1"/>
  <c r="D302" i="1"/>
  <c r="E302" i="1"/>
  <c r="C302" i="1"/>
  <c r="D300" i="1"/>
  <c r="E300" i="1"/>
  <c r="C300" i="1"/>
  <c r="D298" i="1"/>
  <c r="E298" i="1"/>
  <c r="C298" i="1"/>
  <c r="D287" i="1"/>
  <c r="E287" i="1"/>
  <c r="C287" i="1"/>
  <c r="D285" i="1"/>
  <c r="E285" i="1"/>
  <c r="C285" i="1"/>
  <c r="D283" i="1"/>
  <c r="E283" i="1"/>
  <c r="C283" i="1"/>
  <c r="D262" i="1"/>
  <c r="D264" i="1" s="1"/>
  <c r="D266" i="1" s="1"/>
  <c r="C262" i="1"/>
  <c r="C264" i="1" s="1"/>
  <c r="C266" i="1" s="1"/>
  <c r="D227" i="1"/>
  <c r="C227" i="1"/>
  <c r="C250" i="1" s="1"/>
  <c r="D225" i="1"/>
  <c r="D248" i="1" s="1"/>
  <c r="C225" i="1"/>
  <c r="C248" i="1" s="1"/>
  <c r="D223" i="1"/>
  <c r="D246" i="1" s="1"/>
  <c r="C223" i="1"/>
  <c r="D221" i="1"/>
  <c r="D244" i="1" s="1"/>
  <c r="C221" i="1"/>
  <c r="C244" i="1" s="1"/>
  <c r="D219" i="1"/>
  <c r="D242" i="1" s="1"/>
  <c r="C219" i="1"/>
  <c r="C242" i="1" s="1"/>
  <c r="E338" i="1" l="1"/>
  <c r="E334" i="1"/>
  <c r="E231" i="1"/>
  <c r="E229" i="1"/>
  <c r="E233" i="1"/>
  <c r="E246" i="1"/>
  <c r="E242" i="1"/>
  <c r="E304" i="1"/>
  <c r="E306" i="1" s="1"/>
  <c r="C338" i="1"/>
  <c r="C304" i="1"/>
  <c r="C306" i="1" s="1"/>
  <c r="D304" i="1"/>
  <c r="D306" i="1" s="1"/>
  <c r="C233" i="1"/>
  <c r="D235" i="1"/>
  <c r="C246" i="1"/>
  <c r="C229" i="1"/>
  <c r="D338" i="1"/>
  <c r="C334" i="1"/>
  <c r="D229" i="1"/>
  <c r="D233" i="1"/>
  <c r="D250" i="1"/>
  <c r="C231" i="1"/>
  <c r="C235" i="1"/>
  <c r="D231" i="1"/>
  <c r="D198" i="1"/>
  <c r="C198" i="1"/>
  <c r="D196" i="1"/>
  <c r="C196" i="1"/>
  <c r="D194" i="1"/>
  <c r="C194" i="1"/>
  <c r="D192" i="1"/>
  <c r="C192" i="1"/>
  <c r="D190" i="1"/>
  <c r="C190" i="1"/>
  <c r="D188" i="1"/>
  <c r="C188" i="1"/>
  <c r="D186" i="1"/>
  <c r="C186" i="1"/>
  <c r="C184" i="1"/>
  <c r="D130" i="1" l="1"/>
  <c r="C130" i="1"/>
  <c r="C122" i="1"/>
  <c r="D110" i="1"/>
  <c r="E110" i="1"/>
  <c r="C110" i="1"/>
  <c r="D108" i="1"/>
  <c r="E108" i="1"/>
  <c r="C108" i="1"/>
  <c r="D106" i="1"/>
  <c r="E106" i="1"/>
  <c r="C106" i="1"/>
  <c r="D89" i="1"/>
  <c r="E89" i="1"/>
  <c r="C89" i="1"/>
  <c r="D85" i="1"/>
  <c r="E85" i="1"/>
  <c r="C85" i="1"/>
  <c r="D83" i="1"/>
  <c r="D99" i="1" s="1"/>
  <c r="E83" i="1"/>
  <c r="E99" i="1" s="1"/>
  <c r="C83" i="1"/>
  <c r="C99" i="1" s="1"/>
  <c r="C101" i="1" l="1"/>
  <c r="E101" i="1"/>
  <c r="D101" i="1"/>
  <c r="B27" i="1"/>
  <c r="C15" i="1"/>
  <c r="D15" i="1"/>
  <c r="B15" i="1"/>
  <c r="D23" i="1"/>
  <c r="D317" i="1"/>
  <c r="B11" i="1" l="1"/>
  <c r="C317" i="1"/>
  <c r="E87" i="1"/>
  <c r="B13" i="1"/>
  <c r="C97" i="1"/>
  <c r="D13" i="1"/>
  <c r="E81" i="1"/>
  <c r="E97" i="1"/>
  <c r="E95" i="1"/>
  <c r="C23" i="1"/>
  <c r="D95" i="1"/>
  <c r="D97" i="1"/>
  <c r="B25" i="1"/>
  <c r="C11" i="1"/>
  <c r="C25" i="1"/>
  <c r="D27" i="1"/>
  <c r="D81" i="1"/>
  <c r="D87" i="1"/>
  <c r="C87" i="1"/>
  <c r="C81" i="1"/>
  <c r="C95" i="1"/>
  <c r="D11" i="1"/>
  <c r="C13" i="1"/>
  <c r="B23" i="1"/>
  <c r="D25" i="1"/>
  <c r="C27" i="1"/>
</calcChain>
</file>

<file path=xl/sharedStrings.xml><?xml version="1.0" encoding="utf-8"?>
<sst xmlns="http://schemas.openxmlformats.org/spreadsheetml/2006/main" count="107" uniqueCount="102">
  <si>
    <t>ОА=</t>
  </si>
  <si>
    <t>ВА=</t>
  </si>
  <si>
    <t>ВА%=</t>
  </si>
  <si>
    <t>ОА%=</t>
  </si>
  <si>
    <t>КСА=</t>
  </si>
  <si>
    <t>ДО=</t>
  </si>
  <si>
    <t>СК=</t>
  </si>
  <si>
    <t>КО=</t>
  </si>
  <si>
    <t>СК%=</t>
  </si>
  <si>
    <t>ДО%=</t>
  </si>
  <si>
    <t>КО%=</t>
  </si>
  <si>
    <t>А=</t>
  </si>
  <si>
    <t>Задание по теме 3</t>
  </si>
  <si>
    <t>ЧА=</t>
  </si>
  <si>
    <t>СОК=</t>
  </si>
  <si>
    <t>РА=</t>
  </si>
  <si>
    <t>К-РА=</t>
  </si>
  <si>
    <t>М-СК=</t>
  </si>
  <si>
    <t>Таблица 1</t>
  </si>
  <si>
    <t>Таблица 2</t>
  </si>
  <si>
    <t>К-АВТ=</t>
  </si>
  <si>
    <t>К-ФИН=</t>
  </si>
  <si>
    <t>К-МАН=</t>
  </si>
  <si>
    <t>К-СОК=</t>
  </si>
  <si>
    <t>Таблица 3</t>
  </si>
  <si>
    <t>Л-АБС</t>
  </si>
  <si>
    <t>Л-СРОЧ</t>
  </si>
  <si>
    <t>Л-ТЕК</t>
  </si>
  <si>
    <t>ДЗ=</t>
  </si>
  <si>
    <t>ДС=</t>
  </si>
  <si>
    <t>Тема 4</t>
  </si>
  <si>
    <t>CFO=4100</t>
  </si>
  <si>
    <t>CFI=4200</t>
  </si>
  <si>
    <t>CFF=4300</t>
  </si>
  <si>
    <t>CF-IN=</t>
  </si>
  <si>
    <t>CF-OUT=</t>
  </si>
  <si>
    <t>ЗАДАНИЕ ПО ТЕМЕ 5</t>
  </si>
  <si>
    <t>OPM%=</t>
  </si>
  <si>
    <t>GMP%=</t>
  </si>
  <si>
    <t>З-Д%=</t>
  </si>
  <si>
    <t>КР%=</t>
  </si>
  <si>
    <t>УР%=</t>
  </si>
  <si>
    <t>Р-ПРОЦ%=</t>
  </si>
  <si>
    <t>Д-ПРОЧ%=</t>
  </si>
  <si>
    <t>Р-ПРОЧ%=</t>
  </si>
  <si>
    <t>ЗАДАНИЕ ПО ТЕМЕ 6</t>
  </si>
  <si>
    <t>&lt;-нужно заполнять</t>
  </si>
  <si>
    <t>МЗ=</t>
  </si>
  <si>
    <t>ЗП=</t>
  </si>
  <si>
    <t>АМ=</t>
  </si>
  <si>
    <t>ПЗ=</t>
  </si>
  <si>
    <t>З=</t>
  </si>
  <si>
    <t>МЗ%=</t>
  </si>
  <si>
    <t>ЗП%=</t>
  </si>
  <si>
    <t>АМ%=</t>
  </si>
  <si>
    <t>ПЗ%=</t>
  </si>
  <si>
    <t>Таблица №2</t>
  </si>
  <si>
    <t>Таблица №1</t>
  </si>
  <si>
    <t>Таблица №3</t>
  </si>
  <si>
    <t>МЗ-ЕМ=</t>
  </si>
  <si>
    <t>ЗП-ЕМ=</t>
  </si>
  <si>
    <t>АМ-ЕМ=</t>
  </si>
  <si>
    <t>ПЗ-ЕМ=</t>
  </si>
  <si>
    <t>З-ЕМ=</t>
  </si>
  <si>
    <t>ВЫРУЧКА</t>
  </si>
  <si>
    <t>ТАЬЛИЦА №4</t>
  </si>
  <si>
    <t>КР</t>
  </si>
  <si>
    <t>УР</t>
  </si>
  <si>
    <t>ТАБЛИЦА №5</t>
  </si>
  <si>
    <t>OP=</t>
  </si>
  <si>
    <t>TC=</t>
  </si>
  <si>
    <t>PC=</t>
  </si>
  <si>
    <t>ROS=</t>
  </si>
  <si>
    <t>НДС=</t>
  </si>
  <si>
    <t>ЗАДАНИЕ №7</t>
  </si>
  <si>
    <t>ТАБЛИЦА №1</t>
  </si>
  <si>
    <t>В</t>
  </si>
  <si>
    <t>ЗАП</t>
  </si>
  <si>
    <t>ОА</t>
  </si>
  <si>
    <t>А</t>
  </si>
  <si>
    <t>ОБ-А</t>
  </si>
  <si>
    <t>ОБ-ОА</t>
  </si>
  <si>
    <t>ОБ-ЗАП</t>
  </si>
  <si>
    <t>ТАБЛИЦА №2</t>
  </si>
  <si>
    <t>ДЕБ</t>
  </si>
  <si>
    <t>КРЕД</t>
  </si>
  <si>
    <t>Т</t>
  </si>
  <si>
    <t>Д-ЗАП</t>
  </si>
  <si>
    <t>Д-ДЕБ</t>
  </si>
  <si>
    <t>Д-КРЕД</t>
  </si>
  <si>
    <t>Ц-ОПЕР</t>
  </si>
  <si>
    <t>Ц-ФИН</t>
  </si>
  <si>
    <t>&lt;-НУЖНО ЗАПОЛНИТЬ</t>
  </si>
  <si>
    <t>ЗАДАНИЕ ПО ТЕМЕ №6</t>
  </si>
  <si>
    <t>ROA=</t>
  </si>
  <si>
    <t>ROE=</t>
  </si>
  <si>
    <t>ROI=</t>
  </si>
  <si>
    <t>М-СК</t>
  </si>
  <si>
    <t>2-ФАКТ. МОДЕЛЬ:</t>
  </si>
  <si>
    <t>ROE=ROS*K_обА</t>
  </si>
  <si>
    <t>3-факт. Модель:</t>
  </si>
  <si>
    <t>ROE=ROS*(k_обА)*k_мульт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</si>
</sst>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</a:t>
            </a:r>
            <a:r>
              <a:rPr lang="ru-RU" baseline="0"/>
              <a:t> имущества предприятия "СНСЗ" за последний отчетный период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9F-4E29-AA4A-DCD957DBBE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39F-4E29-AA4A-DCD957DBBE81}"/>
              </c:ext>
            </c:extLst>
          </c:dPt>
          <c:dLbls>
            <c:dLbl>
              <c:idx val="0"/>
              <c:layout>
                <c:manualLayout>
                  <c:x val="2.6443027266219821E-2"/>
                  <c:y val="-1.1801680129789601E-2"/>
                </c:manualLayout>
              </c:layout>
              <c:tx>
                <c:rich>
                  <a:bodyPr/>
                  <a:lstStyle/>
                  <a:p>
                    <a:r>
                      <a:rPr lang="ru-RU" baseline="0"/>
                      <a:t>"ВА%"; </a:t>
                    </a:r>
                    <a:fld id="{D69857F5-3F82-44AE-BABA-B5C7D4AF8E5C}" type="PERCENTAGE">
                      <a:rPr lang="en-US" baseline="0"/>
                      <a:pPr/>
                      <a:t>[ПРОЦЕНТ]</a:t>
                    </a:fld>
                    <a:endParaRPr lang="ru-RU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39F-4E29-AA4A-DCD957DBBE81}"/>
                </c:ext>
              </c:extLst>
            </c:dLbl>
            <c:dLbl>
              <c:idx val="1"/>
              <c:layout>
                <c:manualLayout>
                  <c:x val="-4.4077134986225897E-2"/>
                  <c:y val="-4.7464940668824167E-2"/>
                </c:manualLayout>
              </c:layout>
              <c:tx>
                <c:rich>
                  <a:bodyPr/>
                  <a:lstStyle/>
                  <a:p>
                    <a:r>
                      <a:rPr lang="ru-RU" baseline="0"/>
                      <a:t>"ОА%"; </a:t>
                    </a:r>
                    <a:fld id="{171A14DF-14F8-4123-80E3-CE86B7F04EF5}" type="PERCENTAGE">
                      <a:rPr lang="en-US" baseline="0"/>
                      <a:pPr/>
                      <a:t>[ПРОЦЕНТ]</a:t>
                    </a:fld>
                    <a:endParaRPr lang="ru-RU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39F-4E29-AA4A-DCD957DBBE8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1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(Лист1!$B$11,Лист1!$B$13)</c:f>
              <c:numCache>
                <c:formatCode>General</c:formatCode>
                <c:ptCount val="2"/>
                <c:pt idx="0">
                  <c:v>3925.375729853924</c:v>
                </c:pt>
                <c:pt idx="1">
                  <c:v>18081.892772074785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F-4E29-AA4A-DCD957DBB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</a:t>
            </a:r>
            <a:r>
              <a:rPr lang="ru-RU" baseline="0"/>
              <a:t> капитала предприятия "СНСЗ" за последний отчетный период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8862494757230633"/>
          <c:y val="0.22162908468558218"/>
          <c:w val="0.42275010485538722"/>
          <c:h val="0.616125064658888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35-4241-A301-A7B22BE842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35-4241-A301-A7B22BE842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35-4241-A301-A7B22BE842DF}"/>
              </c:ext>
            </c:extLst>
          </c:dPt>
          <c:dLbls>
            <c:dLbl>
              <c:idx val="0"/>
              <c:layout>
                <c:manualLayout>
                  <c:x val="4.647790901137358E-2"/>
                  <c:y val="3.475976961213182E-2"/>
                </c:manualLayout>
              </c:layout>
              <c:tx>
                <c:rich>
                  <a:bodyPr/>
                  <a:lstStyle/>
                  <a:p>
                    <a:r>
                      <a:rPr lang="ru-RU" baseline="0"/>
                      <a:t>"СК%";
</a:t>
                    </a:r>
                    <a:fld id="{1B0178DC-1D38-4E90-9FFD-E637C25494AD}" type="PERCENTAGE">
                      <a:rPr lang="en-US" baseline="0"/>
                      <a:pPr/>
                      <a:t>[ПРОЦЕНТ]</a:t>
                    </a:fld>
                    <a:endParaRPr lang="ru-RU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35-4241-A301-A7B22BE842DF}"/>
                </c:ext>
              </c:extLst>
            </c:dLbl>
            <c:dLbl>
              <c:idx val="1"/>
              <c:layout>
                <c:manualLayout>
                  <c:x val="0.11301334208223973"/>
                  <c:y val="-7.2015164771070367E-2"/>
                </c:manualLayout>
              </c:layout>
              <c:tx>
                <c:rich>
                  <a:bodyPr/>
                  <a:lstStyle/>
                  <a:p>
                    <a:r>
                      <a:rPr lang="ru-RU" baseline="0"/>
                      <a:t>"ДО%";
</a:t>
                    </a:r>
                    <a:fld id="{3773B999-5DD9-4FFA-8113-A76DBA7B899E}" type="PERCENTAGE">
                      <a:rPr lang="en-US" baseline="0"/>
                      <a:pPr/>
                      <a:t>[ПРОЦЕНТ]</a:t>
                    </a:fld>
                    <a:endParaRPr lang="ru-RU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765288713910762"/>
                      <c:h val="0.1156018518518518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635-4241-A301-A7B22BE842DF}"/>
                </c:ext>
              </c:extLst>
            </c:dLbl>
            <c:dLbl>
              <c:idx val="2"/>
              <c:layout>
                <c:manualLayout>
                  <c:x val="-2.4180883639545056E-2"/>
                  <c:y val="5.6960119568387285E-2"/>
                </c:manualLayout>
              </c:layout>
              <c:tx>
                <c:rich>
                  <a:bodyPr/>
                  <a:lstStyle/>
                  <a:p>
                    <a:r>
                      <a:rPr lang="ru-RU" baseline="0"/>
                      <a:t>"КО%";
</a:t>
                    </a:r>
                    <a:fld id="{DB441239-EC03-495B-AAA2-25C722E28A16}" type="PERCENTAGE">
                      <a:rPr lang="en-US" baseline="0"/>
                      <a:pPr/>
                      <a:t>[ПРОЦЕНТ]</a:t>
                    </a:fld>
                    <a:endParaRPr lang="ru-RU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635-4241-A301-A7B22BE842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(Лист1!$B$23,Лист1!$B$25,Лист1!$B$27)</c:f>
              <c:numCache>
                <c:formatCode>General</c:formatCode>
                <c:ptCount val="3"/>
                <c:pt idx="0">
                  <c:v>77.64117535465104</c:v>
                </c:pt>
                <c:pt idx="1">
                  <c:v>14325.783604898717</c:v>
                </c:pt>
                <c:pt idx="2">
                  <c:v>5265.2689656626126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5-4241-A301-A7B22BE84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4759405074366"/>
          <c:y val="0.16708333333333336"/>
          <c:w val="0.8268635170603674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CF-IN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9913339438219496E-2"/>
                  <c:y val="-4.3501895757811588E-3"/>
                </c:manualLayout>
              </c:layout>
              <c:tx>
                <c:rich>
                  <a:bodyPr/>
                  <a:lstStyle/>
                  <a:p>
                    <a:fld id="{28E7C051-2042-43BC-8B84-C1D5CF5E8B33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  = </a:t>
                    </a:r>
                    <a:fld id="{314E3AD7-962E-4C8F-A8B3-EB9E64A7DDA7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1"/>
              <c:showPercent val="0"/>
              <c:showBubbleSize val="0"/>
              <c:separator> =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26B-4C08-B9BF-7AFEA055CAD0}"/>
                </c:ext>
              </c:extLst>
            </c:dLbl>
            <c:dLbl>
              <c:idx val="1"/>
              <c:layout>
                <c:manualLayout>
                  <c:x val="-4.7140376136096167E-2"/>
                  <c:y val="-4.3501895757811788E-3"/>
                </c:manualLayout>
              </c:layout>
              <c:tx>
                <c:rich>
                  <a:bodyPr/>
                  <a:lstStyle/>
                  <a:p>
                    <a:fld id="{F26F4250-0797-41B9-967F-D505C58C49F5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 = </a:t>
                    </a:r>
                    <a:fld id="{06D2ECAB-308F-44E9-965A-B01A12EAB650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1"/>
              <c:showPercent val="0"/>
              <c:showBubbleSize val="0"/>
              <c:separator> =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26B-4C08-B9BF-7AFEA055CAD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eparator> =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Лист1!$C$122:$D$122</c:f>
              <c:numCache>
                <c:formatCode>General</c:formatCode>
                <c:ptCount val="2"/>
                <c:pt idx="0">
                  <c:v>1296450</c:v>
                </c:pt>
                <c:pt idx="1">
                  <c:v>1688482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B-4C08-B9BF-7AFEA055CAD0}"/>
            </c:ext>
          </c:extLst>
        </c:ser>
        <c:ser>
          <c:idx val="1"/>
          <c:order val="1"/>
          <c:tx>
            <c:v>CF-OUT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4990614277634512"/>
                  <c:y val="7.058510505616576E-3"/>
                </c:manualLayout>
              </c:layout>
              <c:tx>
                <c:rich>
                  <a:bodyPr/>
                  <a:lstStyle/>
                  <a:p>
                    <a:fld id="{F53BA306-4F6B-428F-94FC-2770CF4FAB5A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 = </a:t>
                    </a:r>
                    <a:fld id="{CA1DDA32-11C2-4840-9BBE-3794915417A8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1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3807686403921607"/>
                      <c:h val="0.1064999293250962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26B-4C08-B9BF-7AFEA055CAD0}"/>
                </c:ext>
              </c:extLst>
            </c:dLbl>
            <c:dLbl>
              <c:idx val="1"/>
              <c:layout>
                <c:manualLayout>
                  <c:x val="-0.16990433058926294"/>
                  <c:y val="5.5037291405100386E-2"/>
                </c:manualLayout>
              </c:layout>
              <c:tx>
                <c:rich>
                  <a:bodyPr/>
                  <a:lstStyle/>
                  <a:p>
                    <a:fld id="{77C559A6-6653-4453-82D8-505DDE3DAF67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 = </a:t>
                    </a:r>
                    <a:fld id="{B0753FF5-1C41-4E8F-8AF8-3DD4E737F9AF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1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384040920673786"/>
                      <c:h val="0.1064999293250962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26B-4C08-B9BF-7AFEA055CAD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Лист1!$C$130:$D$130</c:f>
              <c:numCache>
                <c:formatCode>General</c:formatCode>
                <c:ptCount val="2"/>
                <c:pt idx="0">
                  <c:v>-10004707</c:v>
                </c:pt>
                <c:pt idx="1">
                  <c:v>-12231334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B-4C08-B9BF-7AFEA055C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20095"/>
        <c:axId val="148721343"/>
      </c:barChart>
      <c:catAx>
        <c:axId val="14872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721343"/>
        <c:crosses val="autoZero"/>
        <c:auto val="1"/>
        <c:lblAlgn val="ctr"/>
        <c:lblOffset val="100"/>
        <c:noMultiLvlLbl val="0"/>
      </c:catAx>
      <c:valAx>
        <c:axId val="148721343"/>
        <c:scaling>
          <c:orientation val="minMax"/>
          <c:max val="1300000"/>
          <c:min val="-1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720095"/>
        <c:crosses val="autoZero"/>
        <c:crossBetween val="between"/>
        <c:majorUnit val="32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80336832895888"/>
          <c:y val="9.7222222222222224E-2"/>
          <c:w val="0.7729744094488189"/>
          <c:h val="0.82775444736074655"/>
        </c:manualLayout>
      </c:layout>
      <c:barChart>
        <c:barDir val="col"/>
        <c:grouping val="clustered"/>
        <c:varyColors val="0"/>
        <c:ser>
          <c:idx val="0"/>
          <c:order val="0"/>
          <c:tx>
            <c:v>CFO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221F3C3-74CC-4C70-9CE8-7D16A44B5BBA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=</a:t>
                    </a:r>
                    <a:fld id="{15D8245D-293E-475E-8141-D476FEE3990B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9EE-431A-80CE-1D44060CBA8C}"/>
                </c:ext>
              </c:extLst>
            </c:dLbl>
            <c:dLbl>
              <c:idx val="1"/>
              <c:layout>
                <c:manualLayout>
                  <c:x val="-0.12777777777777777"/>
                  <c:y val="9.2592592592592768E-2"/>
                </c:manualLayout>
              </c:layout>
              <c:tx>
                <c:rich>
                  <a:bodyPr/>
                  <a:lstStyle/>
                  <a:p>
                    <a:fld id="{48D8CA69-B604-4724-A20F-F725AEB46B84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=</a:t>
                    </a:r>
                    <a:fld id="{01CA4B9A-E12F-47C3-9C67-B1A79DD08AEF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9EE-431A-80CE-1D44060CBA8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Лист1!$C$132:$D$132</c:f>
              <c:numCache>
                <c:formatCode>General</c:formatCode>
                <c:ptCount val="2"/>
                <c:pt idx="0">
                  <c:v>-1015117</c:v>
                </c:pt>
                <c:pt idx="1">
                  <c:v>-1681700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E-431A-80CE-1D44060CBA8C}"/>
            </c:ext>
          </c:extLst>
        </c:ser>
        <c:ser>
          <c:idx val="1"/>
          <c:order val="1"/>
          <c:tx>
            <c:v>CFI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95EFBE6-3155-4614-BF45-1F357AD9EA34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=</a:t>
                    </a:r>
                    <a:fld id="{34394835-D2FB-4396-B7B7-03F9B0EECBA4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9EE-431A-80CE-1D44060CBA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437317C-6E38-40EA-8D2C-DD57748EC2F2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=</a:t>
                    </a:r>
                    <a:fld id="{DADF5877-3260-4CA5-BCB4-6A29F6246348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9EE-431A-80CE-1D44060CBA8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Лист1!$C$134:$D$134</c:f>
              <c:numCache>
                <c:formatCode>General</c:formatCode>
                <c:ptCount val="2"/>
                <c:pt idx="0">
                  <c:v>-541041</c:v>
                </c:pt>
                <c:pt idx="1">
                  <c:v>-304617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E-431A-80CE-1D44060CBA8C}"/>
            </c:ext>
          </c:extLst>
        </c:ser>
        <c:ser>
          <c:idx val="2"/>
          <c:order val="2"/>
          <c:tx>
            <c:v>CFF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0555555555555561E-2"/>
                  <c:y val="-9.2592592592591737E-3"/>
                </c:manualLayout>
              </c:layout>
              <c:tx>
                <c:rich>
                  <a:bodyPr/>
                  <a:lstStyle/>
                  <a:p>
                    <a:fld id="{3CD6F111-F0FB-4539-B99C-694F66073D0B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=</a:t>
                    </a:r>
                    <a:fld id="{AE669A17-C33B-4499-888D-E6337F03525E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EE-431A-80CE-1D44060CBA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F0E3BB-A417-4F20-A800-95FEBE363D5C}" type="SERIESNAME">
                      <a:rPr lang="en-US"/>
                      <a:pPr/>
                      <a:t>[ИМЯ РЯДА]</a:t>
                    </a:fld>
                    <a:r>
                      <a:rPr lang="en-US" baseline="0"/>
                      <a:t>=</a:t>
                    </a:r>
                    <a:fld id="{EB472C89-EAED-4B6B-991A-607621BB94B5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C9EE-431A-80CE-1D44060CBA8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Лист1!$C$136:$D$136</c:f>
              <c:numCache>
                <c:formatCode>General</c:formatCode>
                <c:ptCount val="2"/>
                <c:pt idx="0">
                  <c:v>-868427</c:v>
                </c:pt>
                <c:pt idx="1">
                  <c:v>-1565983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EE-431A-80CE-1D44060CB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778303"/>
        <c:axId val="226763743"/>
      </c:barChart>
      <c:catAx>
        <c:axId val="226778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763743"/>
        <c:crosses val="autoZero"/>
        <c:auto val="1"/>
        <c:lblAlgn val="ctr"/>
        <c:lblOffset val="100"/>
        <c:noMultiLvlLbl val="0"/>
      </c:catAx>
      <c:valAx>
        <c:axId val="22676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77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</a:t>
            </a:r>
            <a:r>
              <a:rPr lang="en-US"/>
              <a:t>Waterfall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(Лист1!$E$160,Лист1!$E$164,Лист1!$E$170,Лист1!$E$178,Лист1!$E$182)</c:f>
              <c:numCache>
                <c:formatCode>General</c:formatCode>
                <c:ptCount val="5"/>
                <c:pt idx="0">
                  <c:v>117917</c:v>
                </c:pt>
                <c:pt idx="1">
                  <c:v>-4530</c:v>
                </c:pt>
                <c:pt idx="2">
                  <c:v>-4530</c:v>
                </c:pt>
                <c:pt idx="3">
                  <c:v>11347</c:v>
                </c:pt>
                <c:pt idx="4">
                  <c:v>1120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9-4E2F-8B3B-99B7BCD119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3077711"/>
        <c:axId val="1063078127"/>
      </c:barChart>
      <c:catAx>
        <c:axId val="106307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078127"/>
        <c:crosses val="autoZero"/>
        <c:auto val="1"/>
        <c:lblAlgn val="ctr"/>
        <c:lblOffset val="100"/>
        <c:noMultiLvlLbl val="0"/>
      </c:catAx>
      <c:valAx>
        <c:axId val="1063078127"/>
        <c:scaling>
          <c:orientation val="minMax"/>
          <c:max val="1300000"/>
          <c:min val="-1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3077711"/>
        <c:crosses val="autoZero"/>
        <c:crossBetween val="between"/>
        <c:majorUnit val="32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95249</xdr:rowOff>
    </xdr:from>
    <xdr:to>
      <xdr:col>8</xdr:col>
      <xdr:colOff>600075</xdr:colOff>
      <xdr:row>48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51</xdr:row>
      <xdr:rowOff>47625</xdr:rowOff>
    </xdr:from>
    <xdr:to>
      <xdr:col>9</xdr:col>
      <xdr:colOff>28577</xdr:colOff>
      <xdr:row>71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404812</xdr:colOff>
      <xdr:row>120</xdr:row>
      <xdr:rowOff>184150</xdr:rowOff>
    </xdr:from>
    <xdr:to>
      <xdr:col>13</xdr:col>
      <xdr:colOff>357188</xdr:colOff>
      <xdr:row>136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333374</xdr:colOff>
      <xdr:row>137</xdr:row>
      <xdr:rowOff>33337</xdr:rowOff>
    </xdr:from>
    <xdr:to>
      <xdr:col>13</xdr:col>
      <xdr:colOff>428626</xdr:colOff>
      <xdr:row>152</xdr:row>
      <xdr:rowOff>87312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563562</xdr:colOff>
      <xdr:row>167</xdr:row>
      <xdr:rowOff>57150</xdr:rowOff>
    </xdr:from>
    <xdr:to>
      <xdr:col>13</xdr:col>
      <xdr:colOff>254000</xdr:colOff>
      <xdr:row>181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38"/>
  <sheetViews>
    <sheetView tabSelected="1" topLeftCell="A323" zoomScale="120" zoomScaleNormal="120" workbookViewId="0">
      <selection activeCell="G333" sqref="G333"/>
    </sheetView>
  </sheetViews>
  <sheetFormatPr defaultRowHeight="14.4" x14ac:dyDescent="0.3"/>
  <cols>
    <col min="1" max="1" width="13.109375" customWidth="1"/>
    <col min="2" max="2" width="13.6640625" customWidth="1"/>
    <col min="3" max="3" width="12" bestFit="1" customWidth="1"/>
    <col min="4" max="5" width="11" customWidth="1"/>
    <col min="6" max="6" width="9" customWidth="1"/>
  </cols>
  <sheetData>
    <row r="2" spans="1:12" x14ac:dyDescent="0.3">
      <c r="K2" s="1"/>
      <c r="L2" t="s">
        <v>92</v>
      </c>
    </row>
    <row r="3" spans="1:12" x14ac:dyDescent="0.3">
      <c r="B3">
        <v>1</v>
      </c>
      <c r="C3">
        <v>2</v>
      </c>
      <c r="D3">
        <v>3</v>
      </c>
      <c r="G3">
        <v>1</v>
      </c>
      <c r="H3">
        <v>2</v>
      </c>
      <c r="I3">
        <v>3</v>
      </c>
    </row>
    <row r="5" spans="1:12" x14ac:dyDescent="0.3">
      <c r="A5" t="s">
        <v>1</v>
      </c>
      <c r="B5" s="2">
        <v>7448950</v>
      </c>
      <c r="C5" s="2">
        <v>6985698</v>
      </c>
      <c r="D5" s="2">
        <v>7029479</v>
      </c>
      <c r="F5">
        <v>1110</v>
      </c>
      <c r="G5" s="2">
        <v>474220</v>
      </c>
      <c r="H5" s="2">
        <v>363670</v>
      </c>
      <c r="I5" s="2">
        <v>223690</v>
      </c>
    </row>
    <row r="6" spans="1:12" x14ac:dyDescent="0.3">
      <c r="B6" s="2"/>
      <c r="C6" s="2"/>
      <c r="D6" s="2"/>
      <c r="F6">
        <v>1120</v>
      </c>
      <c r="G6" s="2">
        <v>0</v>
      </c>
      <c r="H6" s="2">
        <v>0</v>
      </c>
      <c r="I6" s="2">
        <v>0</v>
      </c>
    </row>
    <row r="7" spans="1:12" x14ac:dyDescent="0.3">
      <c r="A7" t="s">
        <v>0</v>
      </c>
      <c r="B7" s="2">
        <v>34312923</v>
      </c>
      <c r="C7" s="2">
        <v>27089043</v>
      </c>
      <c r="D7" s="2">
        <v>25694900</v>
      </c>
      <c r="F7">
        <v>1130</v>
      </c>
      <c r="G7" s="2">
        <v>6627434</v>
      </c>
      <c r="H7" s="2">
        <v>6409248</v>
      </c>
      <c r="I7" s="2">
        <v>6515019</v>
      </c>
    </row>
    <row r="8" spans="1:12" x14ac:dyDescent="0.3">
      <c r="F8">
        <v>1210</v>
      </c>
      <c r="G8" s="2">
        <v>3057470</v>
      </c>
      <c r="H8" s="2">
        <v>2746662</v>
      </c>
      <c r="I8" s="2">
        <v>2673776</v>
      </c>
    </row>
    <row r="9" spans="1:12" x14ac:dyDescent="0.3">
      <c r="A9" t="s">
        <v>11</v>
      </c>
      <c r="B9">
        <v>189764</v>
      </c>
      <c r="C9">
        <v>218278</v>
      </c>
      <c r="D9">
        <v>211089</v>
      </c>
      <c r="F9" t="s">
        <v>28</v>
      </c>
      <c r="G9" s="2">
        <v>10101352</v>
      </c>
      <c r="H9" s="2">
        <v>7155213</v>
      </c>
      <c r="I9" s="2">
        <v>7470428</v>
      </c>
    </row>
    <row r="10" spans="1:12" x14ac:dyDescent="0.3">
      <c r="F10" t="s">
        <v>29</v>
      </c>
      <c r="G10" s="2">
        <v>3009865</v>
      </c>
      <c r="H10" s="2">
        <v>1672487</v>
      </c>
      <c r="I10" s="2">
        <v>1874921</v>
      </c>
    </row>
    <row r="11" spans="1:12" x14ac:dyDescent="0.3">
      <c r="A11" t="s">
        <v>2</v>
      </c>
      <c r="B11">
        <f>(B5/B9)*100</f>
        <v>3925.375729853924</v>
      </c>
      <c r="C11">
        <f t="shared" ref="C11:D11" si="0">(C5/C9)*100</f>
        <v>3200.3674213617492</v>
      </c>
      <c r="D11">
        <f t="shared" si="0"/>
        <v>3330.1019948931489</v>
      </c>
    </row>
    <row r="13" spans="1:12" x14ac:dyDescent="0.3">
      <c r="A13" t="s">
        <v>3</v>
      </c>
      <c r="B13">
        <f>(B7/B9)*100</f>
        <v>18081.892772074785</v>
      </c>
      <c r="C13">
        <f t="shared" ref="C13:D13" si="1">(C7/C9)*100</f>
        <v>12410.340483236974</v>
      </c>
      <c r="D13">
        <f t="shared" si="1"/>
        <v>12172.543334801909</v>
      </c>
    </row>
    <row r="15" spans="1:12" x14ac:dyDescent="0.3">
      <c r="A15" t="s">
        <v>4</v>
      </c>
      <c r="B15">
        <f>B7/B5</f>
        <v>4.6064107021795015</v>
      </c>
      <c r="C15">
        <f t="shared" ref="C15:D15" si="2">C7/C5</f>
        <v>3.8777861568020833</v>
      </c>
      <c r="D15">
        <f t="shared" si="2"/>
        <v>3.6553064601231471</v>
      </c>
    </row>
    <row r="17" spans="1:4" x14ac:dyDescent="0.3">
      <c r="A17" t="s">
        <v>6</v>
      </c>
      <c r="B17" s="2">
        <v>147335</v>
      </c>
      <c r="C17" s="2">
        <v>152779</v>
      </c>
      <c r="D17" s="2">
        <v>147538</v>
      </c>
    </row>
    <row r="18" spans="1:4" x14ac:dyDescent="0.3">
      <c r="B18" s="2"/>
      <c r="C18" s="2"/>
      <c r="D18" s="2"/>
    </row>
    <row r="19" spans="1:4" x14ac:dyDescent="0.3">
      <c r="A19" t="s">
        <v>5</v>
      </c>
      <c r="B19" s="2">
        <v>27185180</v>
      </c>
      <c r="C19" s="2">
        <v>15698516</v>
      </c>
      <c r="D19" s="2">
        <v>21313824</v>
      </c>
    </row>
    <row r="20" spans="1:4" x14ac:dyDescent="0.3">
      <c r="B20" s="2"/>
      <c r="C20" s="2"/>
      <c r="D20" s="2"/>
    </row>
    <row r="21" spans="1:4" x14ac:dyDescent="0.3">
      <c r="A21" t="s">
        <v>7</v>
      </c>
      <c r="B21" s="2">
        <v>9991585</v>
      </c>
      <c r="C21" s="2">
        <v>13715483</v>
      </c>
      <c r="D21" s="2">
        <v>7764160</v>
      </c>
    </row>
    <row r="23" spans="1:4" x14ac:dyDescent="0.3">
      <c r="A23" t="s">
        <v>8</v>
      </c>
      <c r="B23">
        <f>(B17/B9)*100</f>
        <v>77.64117535465104</v>
      </c>
      <c r="C23">
        <f t="shared" ref="C23:D23" si="3">(C17/C9)*100</f>
        <v>69.992853150569459</v>
      </c>
      <c r="D23">
        <f t="shared" si="3"/>
        <v>69.893741502399465</v>
      </c>
    </row>
    <row r="25" spans="1:4" x14ac:dyDescent="0.3">
      <c r="A25" t="s">
        <v>9</v>
      </c>
      <c r="B25">
        <f>(B19/B9)*100</f>
        <v>14325.783604898717</v>
      </c>
      <c r="C25">
        <f t="shared" ref="C25:D25" si="4">(C19/C9)*100</f>
        <v>7191.9827009593273</v>
      </c>
      <c r="D25">
        <f t="shared" si="4"/>
        <v>10097.079430950926</v>
      </c>
    </row>
    <row r="27" spans="1:4" x14ac:dyDescent="0.3">
      <c r="A27" t="s">
        <v>10</v>
      </c>
      <c r="B27">
        <f>(B21/B9)*100</f>
        <v>5265.2689656626126</v>
      </c>
      <c r="C27">
        <f>(C21/C9)*100</f>
        <v>6283.4930684723158</v>
      </c>
      <c r="D27">
        <f t="shared" ref="D27" si="5">(D21/D9)*100</f>
        <v>3678.1452373169614</v>
      </c>
    </row>
    <row r="75" spans="1:10" x14ac:dyDescent="0.3">
      <c r="E75" s="3" t="s">
        <v>12</v>
      </c>
      <c r="F75" s="3"/>
      <c r="G75" s="3"/>
      <c r="H75" s="3"/>
      <c r="I75" s="3"/>
      <c r="J75" s="3"/>
    </row>
    <row r="77" spans="1:10" x14ac:dyDescent="0.3">
      <c r="A77" t="s">
        <v>18</v>
      </c>
    </row>
    <row r="79" spans="1:10" x14ac:dyDescent="0.3">
      <c r="C79">
        <v>1</v>
      </c>
      <c r="D79">
        <v>2</v>
      </c>
      <c r="E79">
        <v>3</v>
      </c>
    </row>
    <row r="81" spans="1:5" x14ac:dyDescent="0.3">
      <c r="A81" t="s">
        <v>13</v>
      </c>
      <c r="C81">
        <f>B9-B19-B21</f>
        <v>-36987001</v>
      </c>
      <c r="D81">
        <f t="shared" ref="D81:E81" si="6">C9-C19-C21</f>
        <v>-29195721</v>
      </c>
      <c r="E81">
        <f t="shared" si="6"/>
        <v>-28866895</v>
      </c>
    </row>
    <row r="83" spans="1:5" x14ac:dyDescent="0.3">
      <c r="A83" t="s">
        <v>14</v>
      </c>
      <c r="C83">
        <f>B7-B21</f>
        <v>24321338</v>
      </c>
      <c r="D83">
        <f t="shared" ref="D83:E83" si="7">C7-C21</f>
        <v>13373560</v>
      </c>
      <c r="E83">
        <f t="shared" si="7"/>
        <v>17930740</v>
      </c>
    </row>
    <row r="85" spans="1:5" x14ac:dyDescent="0.3">
      <c r="A85" t="s">
        <v>15</v>
      </c>
      <c r="C85">
        <f>G5+G6+G7+G8</f>
        <v>10159124</v>
      </c>
      <c r="D85">
        <f t="shared" ref="D85:E85" si="8">H5+H6+H7+H8</f>
        <v>9519580</v>
      </c>
      <c r="E85">
        <f t="shared" si="8"/>
        <v>9412485</v>
      </c>
    </row>
    <row r="87" spans="1:5" x14ac:dyDescent="0.3">
      <c r="A87" t="s">
        <v>16</v>
      </c>
      <c r="C87">
        <f>C85/B9</f>
        <v>53.535570498092369</v>
      </c>
      <c r="D87">
        <f t="shared" ref="D87:E87" si="9">D85/C9</f>
        <v>43.612182629490832</v>
      </c>
      <c r="E87">
        <f t="shared" si="9"/>
        <v>44.590125492091012</v>
      </c>
    </row>
    <row r="89" spans="1:5" x14ac:dyDescent="0.3">
      <c r="A89" t="s">
        <v>17</v>
      </c>
      <c r="C89">
        <f>(B5+B7)/B17</f>
        <v>283.44842026673905</v>
      </c>
      <c r="D89">
        <f t="shared" ref="D89:E89" si="10">(C5+C7)/C17</f>
        <v>223.03288410056356</v>
      </c>
      <c r="E89">
        <f t="shared" si="10"/>
        <v>221.80305412842793</v>
      </c>
    </row>
    <row r="91" spans="1:5" x14ac:dyDescent="0.3">
      <c r="A91" t="s">
        <v>19</v>
      </c>
    </row>
    <row r="93" spans="1:5" x14ac:dyDescent="0.3">
      <c r="C93">
        <v>1</v>
      </c>
      <c r="D93">
        <v>2</v>
      </c>
      <c r="E93">
        <v>3</v>
      </c>
    </row>
    <row r="95" spans="1:5" x14ac:dyDescent="0.3">
      <c r="A95" t="s">
        <v>20</v>
      </c>
      <c r="C95">
        <f>B17/B9</f>
        <v>0.77641175354651037</v>
      </c>
      <c r="D95">
        <f t="shared" ref="D95:E95" si="11">C17/C9</f>
        <v>0.69992853150569456</v>
      </c>
      <c r="E95">
        <f t="shared" si="11"/>
        <v>0.69893741502399465</v>
      </c>
    </row>
    <row r="97" spans="1:5" x14ac:dyDescent="0.3">
      <c r="A97" t="s">
        <v>21</v>
      </c>
      <c r="C97">
        <f>(B19+B21)/B9</f>
        <v>195.91052570561328</v>
      </c>
      <c r="D97">
        <f t="shared" ref="D97:E97" si="12">(C19+C21)/C9</f>
        <v>134.75475769431642</v>
      </c>
      <c r="E97">
        <f t="shared" si="12"/>
        <v>137.75224668267887</v>
      </c>
    </row>
    <row r="99" spans="1:5" x14ac:dyDescent="0.3">
      <c r="A99" t="s">
        <v>22</v>
      </c>
      <c r="C99">
        <f>C83/B17</f>
        <v>165.0750873858893</v>
      </c>
      <c r="D99">
        <f t="shared" ref="D99:E99" si="13">D83/C17</f>
        <v>87.535328808278621</v>
      </c>
      <c r="E99">
        <f t="shared" si="13"/>
        <v>121.53302877902642</v>
      </c>
    </row>
    <row r="101" spans="1:5" x14ac:dyDescent="0.3">
      <c r="A101" t="s">
        <v>23</v>
      </c>
      <c r="C101">
        <f>C83/B7</f>
        <v>0.70880985569197941</v>
      </c>
      <c r="D101">
        <f t="shared" ref="D101:E101" si="14">D83/C7</f>
        <v>0.49368890587976844</v>
      </c>
      <c r="E101">
        <f t="shared" si="14"/>
        <v>0.69783264383204446</v>
      </c>
    </row>
    <row r="103" spans="1:5" x14ac:dyDescent="0.3">
      <c r="A103" t="s">
        <v>24</v>
      </c>
    </row>
    <row r="104" spans="1:5" x14ac:dyDescent="0.3">
      <c r="C104">
        <v>1</v>
      </c>
      <c r="D104">
        <v>2</v>
      </c>
      <c r="E104">
        <v>3</v>
      </c>
    </row>
    <row r="106" spans="1:5" x14ac:dyDescent="0.3">
      <c r="A106" t="s">
        <v>25</v>
      </c>
      <c r="C106">
        <f>G10/B21</f>
        <v>0.30123999345449193</v>
      </c>
      <c r="D106">
        <f t="shared" ref="D106:E106" si="15">H10/C21</f>
        <v>0.12194153133360305</v>
      </c>
      <c r="E106">
        <f t="shared" si="15"/>
        <v>0.24148407554712936</v>
      </c>
    </row>
    <row r="108" spans="1:5" x14ac:dyDescent="0.3">
      <c r="A108" t="s">
        <v>26</v>
      </c>
      <c r="C108">
        <f>(G10+G9)/B21</f>
        <v>1.3122259381269339</v>
      </c>
      <c r="D108">
        <f t="shared" ref="D108:E108" si="16">(H10+H9)/C21</f>
        <v>0.64363026807003443</v>
      </c>
      <c r="E108">
        <f t="shared" si="16"/>
        <v>1.203652294646169</v>
      </c>
    </row>
    <row r="110" spans="1:5" x14ac:dyDescent="0.3">
      <c r="A110" t="s">
        <v>27</v>
      </c>
      <c r="C110">
        <f>B7/B21</f>
        <v>3.4341821642912511</v>
      </c>
      <c r="D110">
        <f t="shared" ref="D110:E110" si="17">C7/C21</f>
        <v>1.975070290998866</v>
      </c>
      <c r="E110">
        <f t="shared" si="17"/>
        <v>3.3094243292255698</v>
      </c>
    </row>
    <row r="112" spans="1:5" x14ac:dyDescent="0.3">
      <c r="C112" t="s">
        <v>30</v>
      </c>
    </row>
    <row r="114" spans="1:5" x14ac:dyDescent="0.3">
      <c r="A114" t="s">
        <v>18</v>
      </c>
      <c r="C114">
        <v>1</v>
      </c>
      <c r="D114">
        <v>2</v>
      </c>
      <c r="E114">
        <v>3</v>
      </c>
    </row>
    <row r="116" spans="1:5" x14ac:dyDescent="0.3">
      <c r="A116">
        <v>4110</v>
      </c>
      <c r="C116" s="2">
        <v>1278882</v>
      </c>
      <c r="D116">
        <v>1667482</v>
      </c>
    </row>
    <row r="117" spans="1:5" x14ac:dyDescent="0.3">
      <c r="C117" s="2"/>
    </row>
    <row r="118" spans="1:5" x14ac:dyDescent="0.3">
      <c r="A118">
        <v>4210</v>
      </c>
      <c r="C118" s="2">
        <v>2568</v>
      </c>
      <c r="D118">
        <v>0</v>
      </c>
    </row>
    <row r="119" spans="1:5" x14ac:dyDescent="0.3">
      <c r="C119" s="2"/>
    </row>
    <row r="120" spans="1:5" x14ac:dyDescent="0.3">
      <c r="A120">
        <v>4310</v>
      </c>
      <c r="C120" s="2">
        <v>15000</v>
      </c>
      <c r="D120">
        <v>21000</v>
      </c>
    </row>
    <row r="122" spans="1:5" x14ac:dyDescent="0.3">
      <c r="A122" t="s">
        <v>34</v>
      </c>
      <c r="C122">
        <f>C116+C118+C120</f>
        <v>1296450</v>
      </c>
      <c r="D122">
        <f>D116+D118+D120</f>
        <v>1688482</v>
      </c>
    </row>
    <row r="124" spans="1:5" x14ac:dyDescent="0.3">
      <c r="A124">
        <v>4120</v>
      </c>
      <c r="C124" s="2">
        <v>9401642</v>
      </c>
      <c r="D124" s="2">
        <v>9926027</v>
      </c>
    </row>
    <row r="125" spans="1:5" x14ac:dyDescent="0.3">
      <c r="C125" s="2"/>
      <c r="D125" s="2"/>
    </row>
    <row r="126" spans="1:5" x14ac:dyDescent="0.3">
      <c r="A126">
        <v>4220</v>
      </c>
      <c r="C126" s="2">
        <v>541541</v>
      </c>
      <c r="D126" s="2">
        <v>304849</v>
      </c>
    </row>
    <row r="127" spans="1:5" x14ac:dyDescent="0.3">
      <c r="C127" s="2"/>
      <c r="D127" s="2"/>
    </row>
    <row r="128" spans="1:5" x14ac:dyDescent="0.3">
      <c r="A128">
        <v>4320</v>
      </c>
      <c r="C128" s="2">
        <v>61524</v>
      </c>
      <c r="D128" s="2">
        <v>2000458</v>
      </c>
    </row>
    <row r="130" spans="1:4" x14ac:dyDescent="0.3">
      <c r="A130" t="s">
        <v>35</v>
      </c>
      <c r="C130">
        <f>-(C124+C126+C128)</f>
        <v>-10004707</v>
      </c>
      <c r="D130">
        <f>-(D124+D126+D128)</f>
        <v>-12231334</v>
      </c>
    </row>
    <row r="132" spans="1:4" x14ac:dyDescent="0.3">
      <c r="A132" t="s">
        <v>31</v>
      </c>
      <c r="C132" s="2">
        <v>-1015117</v>
      </c>
      <c r="D132" s="2">
        <v>-1681700</v>
      </c>
    </row>
    <row r="133" spans="1:4" x14ac:dyDescent="0.3">
      <c r="C133" s="2"/>
      <c r="D133" s="2"/>
    </row>
    <row r="134" spans="1:4" x14ac:dyDescent="0.3">
      <c r="A134" t="s">
        <v>32</v>
      </c>
      <c r="C134" s="2">
        <v>-541041</v>
      </c>
      <c r="D134" s="2">
        <v>-304617</v>
      </c>
    </row>
    <row r="135" spans="1:4" x14ac:dyDescent="0.3">
      <c r="C135" s="2"/>
      <c r="D135" s="2"/>
    </row>
    <row r="136" spans="1:4" x14ac:dyDescent="0.3">
      <c r="A136" t="s">
        <v>33</v>
      </c>
      <c r="C136" s="2">
        <v>-868427</v>
      </c>
      <c r="D136" s="2">
        <v>-1565983</v>
      </c>
    </row>
    <row r="156" spans="2:5" x14ac:dyDescent="0.3">
      <c r="E156" t="s">
        <v>36</v>
      </c>
    </row>
    <row r="158" spans="2:5" x14ac:dyDescent="0.3">
      <c r="C158">
        <v>1</v>
      </c>
      <c r="D158">
        <v>2</v>
      </c>
    </row>
    <row r="160" spans="2:5" x14ac:dyDescent="0.3">
      <c r="B160">
        <v>2110</v>
      </c>
      <c r="C160" s="2">
        <v>131982</v>
      </c>
      <c r="D160" s="2">
        <v>133126</v>
      </c>
      <c r="E160">
        <v>117917</v>
      </c>
    </row>
    <row r="161" spans="2:5" x14ac:dyDescent="0.3">
      <c r="C161" s="2"/>
      <c r="D161" s="2"/>
    </row>
    <row r="162" spans="2:5" x14ac:dyDescent="0.3">
      <c r="B162">
        <v>2120</v>
      </c>
      <c r="C162" s="2">
        <v>-1672566</v>
      </c>
      <c r="D162" s="2">
        <v>-1602258</v>
      </c>
      <c r="E162">
        <v>-1267916</v>
      </c>
    </row>
    <row r="163" spans="2:5" x14ac:dyDescent="0.3">
      <c r="C163" s="2"/>
      <c r="D163" s="2"/>
    </row>
    <row r="164" spans="2:5" x14ac:dyDescent="0.3">
      <c r="B164">
        <v>2100</v>
      </c>
      <c r="C164" s="2">
        <v>28335</v>
      </c>
      <c r="D164" s="2">
        <v>1349</v>
      </c>
      <c r="E164">
        <v>-4530</v>
      </c>
    </row>
    <row r="165" spans="2:5" x14ac:dyDescent="0.3">
      <c r="C165" s="2"/>
      <c r="D165" s="2"/>
    </row>
    <row r="166" spans="2:5" x14ac:dyDescent="0.3">
      <c r="B166">
        <v>2210</v>
      </c>
      <c r="C166" s="2">
        <v>0</v>
      </c>
      <c r="D166" s="2">
        <v>0</v>
      </c>
      <c r="E166">
        <v>0</v>
      </c>
    </row>
    <row r="167" spans="2:5" x14ac:dyDescent="0.3">
      <c r="C167" s="2"/>
      <c r="D167" s="2"/>
    </row>
    <row r="168" spans="2:5" x14ac:dyDescent="0.3">
      <c r="B168">
        <v>2220</v>
      </c>
      <c r="C168" s="2">
        <v>0</v>
      </c>
      <c r="D168" s="2">
        <v>0</v>
      </c>
      <c r="E168">
        <v>0</v>
      </c>
    </row>
    <row r="169" spans="2:5" x14ac:dyDescent="0.3">
      <c r="C169" s="2"/>
      <c r="D169" s="2"/>
    </row>
    <row r="170" spans="2:5" x14ac:dyDescent="0.3">
      <c r="B170">
        <v>2200</v>
      </c>
      <c r="C170" s="2">
        <v>28335</v>
      </c>
      <c r="D170" s="2">
        <v>1349</v>
      </c>
      <c r="E170">
        <v>-4530</v>
      </c>
    </row>
    <row r="171" spans="2:5" x14ac:dyDescent="0.3">
      <c r="C171" s="2"/>
      <c r="D171" s="2"/>
    </row>
    <row r="172" spans="2:5" x14ac:dyDescent="0.3">
      <c r="B172">
        <v>2330</v>
      </c>
      <c r="C172" s="2">
        <v>0</v>
      </c>
      <c r="D172" s="2">
        <v>-169</v>
      </c>
      <c r="E172">
        <v>-2509</v>
      </c>
    </row>
    <row r="173" spans="2:5" x14ac:dyDescent="0.3">
      <c r="C173" s="2"/>
      <c r="D173" s="2"/>
    </row>
    <row r="174" spans="2:5" x14ac:dyDescent="0.3">
      <c r="B174">
        <v>2340</v>
      </c>
      <c r="C174" s="2">
        <v>56161</v>
      </c>
      <c r="D174" s="2">
        <v>91766</v>
      </c>
      <c r="E174">
        <v>77743</v>
      </c>
    </row>
    <row r="175" spans="2:5" x14ac:dyDescent="0.3">
      <c r="C175" s="2"/>
      <c r="D175" s="2"/>
    </row>
    <row r="176" spans="2:5" x14ac:dyDescent="0.3">
      <c r="B176">
        <v>2350</v>
      </c>
      <c r="C176" s="2">
        <v>-194691</v>
      </c>
      <c r="D176" s="2">
        <v>-167284</v>
      </c>
      <c r="E176">
        <v>-69705</v>
      </c>
    </row>
    <row r="177" spans="2:5" x14ac:dyDescent="0.3">
      <c r="C177" s="2"/>
      <c r="D177" s="2"/>
    </row>
    <row r="178" spans="2:5" x14ac:dyDescent="0.3">
      <c r="B178">
        <v>2300</v>
      </c>
      <c r="C178" s="2">
        <v>-101193</v>
      </c>
      <c r="D178" s="2">
        <v>-65540</v>
      </c>
      <c r="E178">
        <v>11347</v>
      </c>
    </row>
    <row r="179" spans="2:5" x14ac:dyDescent="0.3">
      <c r="C179" s="2"/>
      <c r="D179" s="2"/>
    </row>
    <row r="180" spans="2:5" x14ac:dyDescent="0.3">
      <c r="B180">
        <v>2410</v>
      </c>
      <c r="C180" s="2">
        <v>37542</v>
      </c>
      <c r="D180" s="2">
        <v>12234</v>
      </c>
      <c r="E180">
        <v>-3488</v>
      </c>
    </row>
    <row r="181" spans="2:5" x14ac:dyDescent="0.3">
      <c r="C181" s="2"/>
      <c r="D181" s="2"/>
    </row>
    <row r="182" spans="2:5" x14ac:dyDescent="0.3">
      <c r="B182">
        <v>2400</v>
      </c>
      <c r="C182" s="2">
        <v>14554</v>
      </c>
      <c r="D182" s="2">
        <v>12721</v>
      </c>
      <c r="E182">
        <v>1120</v>
      </c>
    </row>
    <row r="184" spans="2:5" x14ac:dyDescent="0.3">
      <c r="B184" t="s">
        <v>38</v>
      </c>
      <c r="C184">
        <f>(C164/C160)*100</f>
        <v>21.468836659544483</v>
      </c>
      <c r="D184">
        <f t="shared" ref="D184:E184" si="18">(D164/D160)*100</f>
        <v>1.0133257214969276</v>
      </c>
      <c r="E184">
        <f t="shared" si="18"/>
        <v>-3.8416852531865637</v>
      </c>
    </row>
    <row r="186" spans="2:5" x14ac:dyDescent="0.3">
      <c r="B186" t="s">
        <v>37</v>
      </c>
      <c r="C186">
        <f>(C170/C160)*100</f>
        <v>21.468836659544483</v>
      </c>
      <c r="D186">
        <f>(D170/D160)*100</f>
        <v>1.0133257214969276</v>
      </c>
      <c r="E186">
        <f>(E170/E160)*100</f>
        <v>-3.8416852531865637</v>
      </c>
    </row>
    <row r="188" spans="2:5" x14ac:dyDescent="0.3">
      <c r="B188" t="s">
        <v>39</v>
      </c>
      <c r="C188">
        <f>(C162/C160)*100</f>
        <v>-1267.2682638541619</v>
      </c>
      <c r="D188">
        <f>(D162/D160)*100</f>
        <v>-1203.5650436428646</v>
      </c>
      <c r="E188">
        <f>(E162/E160)*100</f>
        <v>-1075.2614126885862</v>
      </c>
    </row>
    <row r="190" spans="2:5" x14ac:dyDescent="0.3">
      <c r="B190" t="s">
        <v>40</v>
      </c>
      <c r="C190">
        <f>(C166/C160)*100</f>
        <v>0</v>
      </c>
      <c r="D190">
        <f>(D166/D160)*100</f>
        <v>0</v>
      </c>
      <c r="E190">
        <f>(E166/E160)*100</f>
        <v>0</v>
      </c>
    </row>
    <row r="192" spans="2:5" x14ac:dyDescent="0.3">
      <c r="B192" t="s">
        <v>41</v>
      </c>
      <c r="C192">
        <f>(C168/C160)*100</f>
        <v>0</v>
      </c>
      <c r="D192">
        <f>(D168/D160)*100</f>
        <v>0</v>
      </c>
      <c r="E192">
        <f>(E168/E160)*100</f>
        <v>0</v>
      </c>
    </row>
    <row r="194" spans="1:9" x14ac:dyDescent="0.3">
      <c r="B194" t="s">
        <v>42</v>
      </c>
      <c r="C194">
        <f>(C172/C160)*100</f>
        <v>0</v>
      </c>
      <c r="D194">
        <f>(D172/D160)*100</f>
        <v>-0.12694740321199466</v>
      </c>
      <c r="E194">
        <f>(E172/E160)*100</f>
        <v>-2.1277678366986947</v>
      </c>
    </row>
    <row r="196" spans="1:9" x14ac:dyDescent="0.3">
      <c r="B196" t="s">
        <v>43</v>
      </c>
      <c r="C196">
        <f>(C174/C160)*100</f>
        <v>42.552014668666935</v>
      </c>
      <c r="D196">
        <f>(D174/D160)*100</f>
        <v>68.931688776046755</v>
      </c>
      <c r="E196">
        <f>(E174/E160)*100</f>
        <v>65.930272988627593</v>
      </c>
    </row>
    <row r="198" spans="1:9" x14ac:dyDescent="0.3">
      <c r="B198" t="s">
        <v>44</v>
      </c>
      <c r="C198">
        <f>(C176/C160)*100</f>
        <v>-147.51329726780924</v>
      </c>
      <c r="D198">
        <f>(D176/D160)*100</f>
        <v>-125.65839881014978</v>
      </c>
      <c r="E198">
        <f>(E176/E160)*100</f>
        <v>-59.113613813105829</v>
      </c>
    </row>
    <row r="201" spans="1:9" x14ac:dyDescent="0.3">
      <c r="E201" t="s">
        <v>45</v>
      </c>
    </row>
    <row r="202" spans="1:9" x14ac:dyDescent="0.3">
      <c r="H202" s="1"/>
      <c r="I202" t="s">
        <v>46</v>
      </c>
    </row>
    <row r="203" spans="1:9" x14ac:dyDescent="0.3">
      <c r="A203" t="s">
        <v>57</v>
      </c>
    </row>
    <row r="204" spans="1:9" x14ac:dyDescent="0.3">
      <c r="C204">
        <v>1</v>
      </c>
      <c r="D204">
        <v>2</v>
      </c>
    </row>
    <row r="206" spans="1:9" x14ac:dyDescent="0.3">
      <c r="B206">
        <v>5610</v>
      </c>
      <c r="C206" s="2">
        <v>0</v>
      </c>
      <c r="D206" s="2">
        <v>0</v>
      </c>
      <c r="E206" s="2">
        <v>0</v>
      </c>
    </row>
    <row r="207" spans="1:9" x14ac:dyDescent="0.3">
      <c r="C207" s="2"/>
      <c r="D207" s="2"/>
      <c r="E207" s="2"/>
    </row>
    <row r="208" spans="1:9" x14ac:dyDescent="0.3">
      <c r="B208">
        <v>5620</v>
      </c>
      <c r="C208" s="2">
        <v>58972</v>
      </c>
      <c r="D208" s="2">
        <v>58418</v>
      </c>
      <c r="E208" s="2">
        <v>54581</v>
      </c>
    </row>
    <row r="209" spans="1:5" x14ac:dyDescent="0.3">
      <c r="C209" s="2"/>
      <c r="D209" s="2"/>
      <c r="E209" s="2"/>
    </row>
    <row r="210" spans="1:5" x14ac:dyDescent="0.3">
      <c r="B210">
        <v>5630</v>
      </c>
      <c r="C210" s="2">
        <v>15390</v>
      </c>
      <c r="D210" s="2">
        <v>15743</v>
      </c>
      <c r="E210" s="2">
        <v>15572</v>
      </c>
    </row>
    <row r="211" spans="1:5" x14ac:dyDescent="0.3">
      <c r="C211" s="2"/>
      <c r="D211" s="2"/>
      <c r="E211" s="2"/>
    </row>
    <row r="212" spans="1:5" x14ac:dyDescent="0.3">
      <c r="B212">
        <v>5640</v>
      </c>
      <c r="C212" s="2">
        <v>1521</v>
      </c>
      <c r="D212" s="2">
        <v>2326</v>
      </c>
      <c r="E212" s="2">
        <v>2200</v>
      </c>
    </row>
    <row r="213" spans="1:5" x14ac:dyDescent="0.3">
      <c r="C213" s="2"/>
      <c r="D213" s="2"/>
      <c r="E213" s="2"/>
    </row>
    <row r="214" spans="1:5" x14ac:dyDescent="0.3">
      <c r="B214">
        <v>5650</v>
      </c>
      <c r="C214" s="2">
        <v>36877</v>
      </c>
      <c r="D214" s="2">
        <v>37841</v>
      </c>
      <c r="E214" s="2">
        <v>39899</v>
      </c>
    </row>
    <row r="215" spans="1:5" x14ac:dyDescent="0.3">
      <c r="C215" s="2"/>
      <c r="D215" s="2"/>
      <c r="E215" s="2"/>
    </row>
    <row r="216" spans="1:5" x14ac:dyDescent="0.3">
      <c r="B216">
        <v>5660</v>
      </c>
      <c r="C216" s="2">
        <v>112760</v>
      </c>
      <c r="D216" s="2">
        <v>114328</v>
      </c>
      <c r="E216" s="2">
        <v>112252</v>
      </c>
    </row>
    <row r="218" spans="1:5" x14ac:dyDescent="0.3">
      <c r="A218" t="s">
        <v>56</v>
      </c>
    </row>
    <row r="219" spans="1:5" x14ac:dyDescent="0.3">
      <c r="B219" t="s">
        <v>47</v>
      </c>
      <c r="C219">
        <f>C206</f>
        <v>0</v>
      </c>
      <c r="D219">
        <f>D206</f>
        <v>0</v>
      </c>
      <c r="E219">
        <f>E206</f>
        <v>0</v>
      </c>
    </row>
    <row r="221" spans="1:5" x14ac:dyDescent="0.3">
      <c r="B221" t="s">
        <v>48</v>
      </c>
      <c r="C221">
        <f>C208+C210</f>
        <v>74362</v>
      </c>
      <c r="D221">
        <f>D208+D210</f>
        <v>74161</v>
      </c>
      <c r="E221">
        <f>E208+E210</f>
        <v>70153</v>
      </c>
    </row>
    <row r="223" spans="1:5" x14ac:dyDescent="0.3">
      <c r="B223" t="s">
        <v>49</v>
      </c>
      <c r="C223">
        <f>C212</f>
        <v>1521</v>
      </c>
      <c r="D223">
        <f>D212</f>
        <v>2326</v>
      </c>
      <c r="E223">
        <f>E212</f>
        <v>2200</v>
      </c>
    </row>
    <row r="225" spans="1:11" x14ac:dyDescent="0.3">
      <c r="B225" t="s">
        <v>50</v>
      </c>
      <c r="C225">
        <f>C214</f>
        <v>36877</v>
      </c>
      <c r="D225">
        <f>D214</f>
        <v>37841</v>
      </c>
      <c r="E225">
        <f>E214</f>
        <v>39899</v>
      </c>
    </row>
    <row r="227" spans="1:11" x14ac:dyDescent="0.3">
      <c r="B227" t="s">
        <v>51</v>
      </c>
      <c r="C227">
        <f>C216</f>
        <v>112760</v>
      </c>
      <c r="D227">
        <f>D216</f>
        <v>114328</v>
      </c>
      <c r="E227">
        <f>E216</f>
        <v>112252</v>
      </c>
    </row>
    <row r="229" spans="1:11" x14ac:dyDescent="0.3">
      <c r="B229" t="s">
        <v>52</v>
      </c>
      <c r="C229">
        <f>(C219/C227)*100</f>
        <v>0</v>
      </c>
      <c r="D229">
        <f>(D219/D227)*100</f>
        <v>0</v>
      </c>
      <c r="E229">
        <f>(E219/E227)*100</f>
        <v>0</v>
      </c>
    </row>
    <row r="231" spans="1:11" x14ac:dyDescent="0.3">
      <c r="B231" t="s">
        <v>53</v>
      </c>
      <c r="C231">
        <f>(C221/C227)*100</f>
        <v>65.947144377438804</v>
      </c>
      <c r="D231">
        <f>(D221/D227)*100</f>
        <v>64.86687425652508</v>
      </c>
      <c r="E231">
        <f>(E221/E227)*100</f>
        <v>62.495991162740971</v>
      </c>
    </row>
    <row r="233" spans="1:11" x14ac:dyDescent="0.3">
      <c r="B233" t="s">
        <v>54</v>
      </c>
      <c r="C233">
        <f>(C223/C227)*100</f>
        <v>1.3488825824760553</v>
      </c>
      <c r="D233">
        <f>(D223/D227)*100</f>
        <v>2.0344972360226716</v>
      </c>
      <c r="E233">
        <f>(E223/E227)*100</f>
        <v>1.9598759933007877</v>
      </c>
    </row>
    <row r="235" spans="1:11" x14ac:dyDescent="0.3">
      <c r="B235" t="s">
        <v>55</v>
      </c>
      <c r="C235">
        <f>(C225/C227)*100</f>
        <v>32.703973040085138</v>
      </c>
      <c r="D235">
        <f>(D225/D227)*100</f>
        <v>33.098628507452247</v>
      </c>
      <c r="E235">
        <f>(E225/E227)*100</f>
        <v>35.544132843958238</v>
      </c>
    </row>
    <row r="238" spans="1:11" x14ac:dyDescent="0.3">
      <c r="A238" t="s">
        <v>58</v>
      </c>
      <c r="H238" t="s">
        <v>64</v>
      </c>
    </row>
    <row r="239" spans="1:11" x14ac:dyDescent="0.3">
      <c r="I239">
        <v>1</v>
      </c>
      <c r="J239">
        <v>2</v>
      </c>
    </row>
    <row r="240" spans="1:11" x14ac:dyDescent="0.3">
      <c r="C240">
        <v>1</v>
      </c>
      <c r="D240">
        <v>2</v>
      </c>
      <c r="I240" s="2">
        <v>131982</v>
      </c>
      <c r="J240" s="2">
        <v>133216</v>
      </c>
      <c r="K240" s="2">
        <v>117917</v>
      </c>
    </row>
    <row r="242" spans="1:5" x14ac:dyDescent="0.3">
      <c r="B242" t="s">
        <v>59</v>
      </c>
      <c r="C242">
        <f>C219/I240</f>
        <v>0</v>
      </c>
      <c r="D242">
        <f>D219/J240</f>
        <v>0</v>
      </c>
      <c r="E242">
        <f>E219/K240</f>
        <v>0</v>
      </c>
    </row>
    <row r="244" spans="1:5" x14ac:dyDescent="0.3">
      <c r="B244" t="s">
        <v>60</v>
      </c>
      <c r="C244">
        <f>C221/I240</f>
        <v>0.56342531557333575</v>
      </c>
      <c r="D244">
        <f>D221/J240</f>
        <v>0.55669739370646165</v>
      </c>
      <c r="E244">
        <f>E221/K240</f>
        <v>0.59493542067725602</v>
      </c>
    </row>
    <row r="246" spans="1:5" x14ac:dyDescent="0.3">
      <c r="B246" t="s">
        <v>61</v>
      </c>
      <c r="C246">
        <f>C223/I240</f>
        <v>1.152429876801382E-2</v>
      </c>
      <c r="D246">
        <f>D223/J240</f>
        <v>1.7460365121306751E-2</v>
      </c>
      <c r="E246">
        <f>E223/K240</f>
        <v>1.8657191075078232E-2</v>
      </c>
    </row>
    <row r="248" spans="1:5" x14ac:dyDescent="0.3">
      <c r="B248" t="s">
        <v>62</v>
      </c>
      <c r="C248">
        <f>C225/I240</f>
        <v>0.27940931339121999</v>
      </c>
      <c r="D248">
        <f>D225/J240</f>
        <v>0.28405747057410519</v>
      </c>
      <c r="E248">
        <f>E225/K240</f>
        <v>0.33836512122933926</v>
      </c>
    </row>
    <row r="250" spans="1:5" x14ac:dyDescent="0.3">
      <c r="B250" t="s">
        <v>63</v>
      </c>
      <c r="C250">
        <f>C227/I240</f>
        <v>0.85435892773256961</v>
      </c>
      <c r="D250">
        <f>D227/J240</f>
        <v>0.85821522940187367</v>
      </c>
      <c r="E250">
        <f>E227/K240</f>
        <v>0.95195773298167352</v>
      </c>
    </row>
    <row r="252" spans="1:5" x14ac:dyDescent="0.3">
      <c r="A252" t="s">
        <v>65</v>
      </c>
      <c r="C252">
        <v>1</v>
      </c>
      <c r="D252">
        <v>2</v>
      </c>
    </row>
    <row r="254" spans="1:5" x14ac:dyDescent="0.3">
      <c r="B254" t="s">
        <v>66</v>
      </c>
      <c r="C254" s="2">
        <v>0</v>
      </c>
      <c r="D254" s="2">
        <v>0</v>
      </c>
      <c r="E254">
        <v>0</v>
      </c>
    </row>
    <row r="255" spans="1:5" x14ac:dyDescent="0.3">
      <c r="C255" s="2"/>
      <c r="D255" s="2"/>
    </row>
    <row r="256" spans="1:5" x14ac:dyDescent="0.3">
      <c r="B256" t="s">
        <v>67</v>
      </c>
      <c r="C256" s="2">
        <v>0</v>
      </c>
      <c r="D256" s="2">
        <v>0</v>
      </c>
      <c r="E256">
        <v>-35768</v>
      </c>
    </row>
    <row r="258" spans="1:10" x14ac:dyDescent="0.3">
      <c r="A258" t="s">
        <v>68</v>
      </c>
    </row>
    <row r="259" spans="1:10" x14ac:dyDescent="0.3">
      <c r="I259" t="s">
        <v>72</v>
      </c>
      <c r="J259" s="2">
        <v>15</v>
      </c>
    </row>
    <row r="260" spans="1:10" x14ac:dyDescent="0.3">
      <c r="C260">
        <v>1</v>
      </c>
      <c r="D260">
        <v>2</v>
      </c>
      <c r="I260" t="s">
        <v>73</v>
      </c>
      <c r="J260" s="2">
        <v>18</v>
      </c>
    </row>
    <row r="262" spans="1:10" x14ac:dyDescent="0.3">
      <c r="B262" t="s">
        <v>71</v>
      </c>
      <c r="C262">
        <f>C206+C208+C210+C212+C214</f>
        <v>112760</v>
      </c>
      <c r="D262">
        <f>D206+D208+D210+D212+D214</f>
        <v>114328</v>
      </c>
      <c r="E262">
        <f>E206+E208+E210+E212+E214</f>
        <v>112252</v>
      </c>
    </row>
    <row r="264" spans="1:10" x14ac:dyDescent="0.3">
      <c r="B264" t="s">
        <v>70</v>
      </c>
      <c r="C264">
        <f>C262+C254+C256</f>
        <v>112760</v>
      </c>
      <c r="D264">
        <f>D262+D254+D256</f>
        <v>114328</v>
      </c>
      <c r="E264">
        <f>E262+E254+E256</f>
        <v>76484</v>
      </c>
    </row>
    <row r="266" spans="1:10" x14ac:dyDescent="0.3">
      <c r="B266" t="s">
        <v>69</v>
      </c>
      <c r="C266">
        <f>(C264*(1+$J$259/100))*(1+$J$260/100)</f>
        <v>153015.31999999998</v>
      </c>
      <c r="D266">
        <f>(D264*(1+$J$259/100))*(1+$J$260/100)</f>
        <v>155143.09599999996</v>
      </c>
      <c r="E266">
        <f>(E264*(1+$J$259/100))*(1+$J$260/100)</f>
        <v>103788.78799999999</v>
      </c>
    </row>
    <row r="269" spans="1:10" x14ac:dyDescent="0.3">
      <c r="C269" t="s">
        <v>74</v>
      </c>
    </row>
    <row r="271" spans="1:10" x14ac:dyDescent="0.3">
      <c r="A271" t="s">
        <v>75</v>
      </c>
    </row>
    <row r="273" spans="2:7" x14ac:dyDescent="0.3">
      <c r="C273">
        <v>1</v>
      </c>
      <c r="D273">
        <v>2</v>
      </c>
      <c r="E273">
        <v>3</v>
      </c>
    </row>
    <row r="275" spans="2:7" x14ac:dyDescent="0.3">
      <c r="B275" t="s">
        <v>76</v>
      </c>
      <c r="C275" s="2">
        <v>131987</v>
      </c>
      <c r="D275" s="2">
        <v>133126</v>
      </c>
      <c r="E275" s="2">
        <v>117917</v>
      </c>
    </row>
    <row r="276" spans="2:7" x14ac:dyDescent="0.3">
      <c r="C276" s="2"/>
      <c r="D276" s="2"/>
      <c r="E276" s="2"/>
    </row>
    <row r="277" spans="2:7" x14ac:dyDescent="0.3">
      <c r="B277" t="s">
        <v>77</v>
      </c>
      <c r="C277" s="2">
        <v>228</v>
      </c>
      <c r="D277" s="2">
        <v>207</v>
      </c>
      <c r="E277" s="2">
        <v>178</v>
      </c>
      <c r="G277" s="2"/>
    </row>
    <row r="278" spans="2:7" x14ac:dyDescent="0.3">
      <c r="C278" s="2"/>
      <c r="D278" s="2"/>
      <c r="E278" s="2"/>
    </row>
    <row r="279" spans="2:7" x14ac:dyDescent="0.3">
      <c r="B279" t="s">
        <v>78</v>
      </c>
      <c r="C279" s="2">
        <v>175856</v>
      </c>
      <c r="D279" s="2">
        <v>205016</v>
      </c>
      <c r="E279" s="2">
        <v>196303</v>
      </c>
    </row>
    <row r="280" spans="2:7" x14ac:dyDescent="0.3">
      <c r="C280" s="2"/>
      <c r="D280" s="2"/>
      <c r="E280" s="2"/>
    </row>
    <row r="281" spans="2:7" x14ac:dyDescent="0.3">
      <c r="B281" t="s">
        <v>79</v>
      </c>
      <c r="C281" s="2">
        <v>185764</v>
      </c>
      <c r="D281" s="2">
        <v>218278</v>
      </c>
      <c r="E281" s="2">
        <v>211090</v>
      </c>
    </row>
    <row r="283" spans="2:7" x14ac:dyDescent="0.3">
      <c r="B283" t="s">
        <v>80</v>
      </c>
      <c r="C283">
        <f>C275/C281</f>
        <v>0.71050903296655976</v>
      </c>
      <c r="D283">
        <f t="shared" ref="D283:E283" si="19">D275/D281</f>
        <v>0.60989197262206907</v>
      </c>
      <c r="E283">
        <f t="shared" si="19"/>
        <v>0.55861007153346909</v>
      </c>
    </row>
    <row r="285" spans="2:7" x14ac:dyDescent="0.3">
      <c r="B285" t="s">
        <v>81</v>
      </c>
      <c r="C285">
        <f>C275/C279</f>
        <v>0.75054021472113552</v>
      </c>
      <c r="D285">
        <f t="shared" ref="D285:E285" si="20">D275/D279</f>
        <v>0.64934444140945102</v>
      </c>
      <c r="E285">
        <f t="shared" si="20"/>
        <v>0.60068873119616106</v>
      </c>
    </row>
    <row r="287" spans="2:7" x14ac:dyDescent="0.3">
      <c r="B287" t="s">
        <v>82</v>
      </c>
      <c r="C287">
        <f>C275/C277</f>
        <v>578.89035087719299</v>
      </c>
      <c r="D287">
        <f t="shared" ref="D287:E287" si="21">D275/D277</f>
        <v>643.12077294685992</v>
      </c>
      <c r="E287">
        <f t="shared" si="21"/>
        <v>662.45505617977528</v>
      </c>
    </row>
    <row r="289" spans="1:5" x14ac:dyDescent="0.3">
      <c r="A289" t="s">
        <v>83</v>
      </c>
    </row>
    <row r="290" spans="1:5" x14ac:dyDescent="0.3">
      <c r="C290">
        <v>1</v>
      </c>
      <c r="D290">
        <v>2</v>
      </c>
      <c r="E290">
        <v>3</v>
      </c>
    </row>
    <row r="292" spans="1:5" x14ac:dyDescent="0.3">
      <c r="B292" t="s">
        <v>84</v>
      </c>
      <c r="C292" s="2">
        <v>142355</v>
      </c>
      <c r="D292" s="2">
        <v>135670</v>
      </c>
      <c r="E292" s="2">
        <v>135920</v>
      </c>
    </row>
    <row r="293" spans="1:5" x14ac:dyDescent="0.3">
      <c r="C293" s="2"/>
      <c r="D293" s="2"/>
      <c r="E293" s="2"/>
    </row>
    <row r="294" spans="1:5" x14ac:dyDescent="0.3">
      <c r="B294" t="s">
        <v>85</v>
      </c>
      <c r="C294" s="2">
        <v>35498</v>
      </c>
      <c r="D294" s="2">
        <v>58198</v>
      </c>
      <c r="E294" s="2">
        <v>56838</v>
      </c>
    </row>
    <row r="296" spans="1:5" x14ac:dyDescent="0.3">
      <c r="B296" t="s">
        <v>86</v>
      </c>
      <c r="C296">
        <v>360</v>
      </c>
      <c r="D296">
        <v>360</v>
      </c>
      <c r="E296">
        <v>360</v>
      </c>
    </row>
    <row r="298" spans="1:5" x14ac:dyDescent="0.3">
      <c r="B298" t="s">
        <v>87</v>
      </c>
      <c r="C298">
        <f>C296*C277/C275</f>
        <v>0.62187942751937686</v>
      </c>
      <c r="D298">
        <f t="shared" ref="D298:E298" si="22">D296*D277/D275</f>
        <v>0.55977044303892554</v>
      </c>
      <c r="E298">
        <f t="shared" si="22"/>
        <v>0.54343309276864238</v>
      </c>
    </row>
    <row r="300" spans="1:5" x14ac:dyDescent="0.3">
      <c r="B300" t="s">
        <v>88</v>
      </c>
      <c r="C300">
        <f>C296*C292/C275</f>
        <v>388.27914870403902</v>
      </c>
      <c r="D300">
        <f t="shared" ref="D300:E300" si="23">D296*D292/D275</f>
        <v>366.87949761879725</v>
      </c>
      <c r="E300">
        <f t="shared" si="23"/>
        <v>414.96306724221273</v>
      </c>
    </row>
    <row r="302" spans="1:5" x14ac:dyDescent="0.3">
      <c r="B302" t="s">
        <v>89</v>
      </c>
      <c r="C302">
        <f>C296*C294/C275</f>
        <v>96.822262798608961</v>
      </c>
      <c r="D302">
        <f t="shared" ref="D302:E302" si="24">D296*D294/D275</f>
        <v>157.37932485014198</v>
      </c>
      <c r="E302">
        <f t="shared" si="24"/>
        <v>173.5261243077758</v>
      </c>
    </row>
    <row r="304" spans="1:5" x14ac:dyDescent="0.3">
      <c r="B304" t="s">
        <v>90</v>
      </c>
      <c r="C304">
        <f>C298+C300</f>
        <v>388.90102813155841</v>
      </c>
      <c r="D304">
        <f t="shared" ref="D304:E304" si="25">D298+D300</f>
        <v>367.43926806183617</v>
      </c>
      <c r="E304">
        <f t="shared" si="25"/>
        <v>415.50650033498135</v>
      </c>
    </row>
    <row r="306" spans="1:5" x14ac:dyDescent="0.3">
      <c r="B306" t="s">
        <v>91</v>
      </c>
      <c r="C306">
        <f>C304-C302</f>
        <v>292.07876533294944</v>
      </c>
      <c r="D306">
        <f t="shared" ref="D306:E306" si="26">D304-D302</f>
        <v>210.05994321169419</v>
      </c>
      <c r="E306">
        <f t="shared" si="26"/>
        <v>241.98037602720555</v>
      </c>
    </row>
    <row r="309" spans="1:5" x14ac:dyDescent="0.3">
      <c r="C309" t="s">
        <v>93</v>
      </c>
    </row>
    <row r="311" spans="1:5" x14ac:dyDescent="0.3">
      <c r="A311" t="s">
        <v>75</v>
      </c>
    </row>
    <row r="313" spans="1:5" x14ac:dyDescent="0.3">
      <c r="C313">
        <v>1</v>
      </c>
      <c r="D313">
        <v>2</v>
      </c>
    </row>
    <row r="315" spans="1:5" x14ac:dyDescent="0.3">
      <c r="B315" t="s">
        <v>72</v>
      </c>
      <c r="C315">
        <f>C182/C160</f>
        <v>0.1102726129320665</v>
      </c>
      <c r="D315">
        <f>D182/D160</f>
        <v>9.5556089719513848E-2</v>
      </c>
      <c r="E315">
        <f>E182/E160</f>
        <v>9.498206365494373E-3</v>
      </c>
    </row>
    <row r="317" spans="1:5" x14ac:dyDescent="0.3">
      <c r="B317" t="s">
        <v>94</v>
      </c>
      <c r="C317">
        <f>C182/B9</f>
        <v>7.6695263590565124E-2</v>
      </c>
      <c r="D317">
        <f>D182/C9</f>
        <v>5.827889205508572E-2</v>
      </c>
      <c r="E317">
        <f>E182/D9</f>
        <v>5.305818872608236E-3</v>
      </c>
    </row>
    <row r="319" spans="1:5" x14ac:dyDescent="0.3">
      <c r="B319" t="s">
        <v>95</v>
      </c>
      <c r="C319">
        <f>C182/B17</f>
        <v>9.8781687989954861E-2</v>
      </c>
      <c r="D319">
        <f>D182/C17</f>
        <v>8.326406116023799E-2</v>
      </c>
      <c r="E319">
        <f>E182/D17</f>
        <v>7.591264623351272E-3</v>
      </c>
    </row>
    <row r="321" spans="1:5" x14ac:dyDescent="0.3">
      <c r="B321" t="s">
        <v>96</v>
      </c>
    </row>
    <row r="323" spans="1:5" x14ac:dyDescent="0.3">
      <c r="A323" t="s">
        <v>83</v>
      </c>
    </row>
    <row r="325" spans="1:5" x14ac:dyDescent="0.3">
      <c r="C325">
        <v>1</v>
      </c>
      <c r="D325">
        <v>2</v>
      </c>
    </row>
    <row r="327" spans="1:5" x14ac:dyDescent="0.3">
      <c r="B327" t="s">
        <v>80</v>
      </c>
      <c r="C327">
        <f>C275/C281</f>
        <v>0.71050903296655976</v>
      </c>
      <c r="D327">
        <f>D275/D281</f>
        <v>0.60989197262206907</v>
      </c>
      <c r="E327">
        <f>E275/E281</f>
        <v>0.55861007153346909</v>
      </c>
    </row>
    <row r="329" spans="1:5" x14ac:dyDescent="0.3">
      <c r="B329" t="s">
        <v>97</v>
      </c>
      <c r="C329">
        <f>B9/B17</f>
        <v>1.2879763803576882</v>
      </c>
      <c r="D329">
        <f t="shared" ref="D329:E329" si="27">C9/C17</f>
        <v>1.428717297534347</v>
      </c>
      <c r="E329">
        <f t="shared" si="27"/>
        <v>1.4307432661416042</v>
      </c>
    </row>
    <row r="332" spans="1:5" x14ac:dyDescent="0.3">
      <c r="B332" t="s">
        <v>98</v>
      </c>
    </row>
    <row r="333" spans="1:5" x14ac:dyDescent="0.3">
      <c r="C333">
        <v>1</v>
      </c>
      <c r="D333">
        <v>2</v>
      </c>
    </row>
    <row r="334" spans="1:5" x14ac:dyDescent="0.3">
      <c r="A334" t="s">
        <v>99</v>
      </c>
      <c r="C334">
        <f>C315*C327</f>
        <v>7.8349687577058319E-2</v>
      </c>
      <c r="D334">
        <f>D315*D327</f>
        <v>5.8278892055085713E-2</v>
      </c>
      <c r="E334">
        <f>E315*E327</f>
        <v>5.3057937372684629E-3</v>
      </c>
    </row>
    <row r="336" spans="1:5" x14ac:dyDescent="0.3">
      <c r="B336" t="s">
        <v>100</v>
      </c>
    </row>
    <row r="338" spans="1:5" x14ac:dyDescent="0.3">
      <c r="A338" t="s">
        <v>101</v>
      </c>
      <c r="C338">
        <f>C315*C327*C329</f>
        <v>0.10091254700765531</v>
      </c>
      <c r="D338">
        <f>D315*D327*D329</f>
        <v>8.3264061160237976E-2</v>
      </c>
      <c r="E338">
        <f>E315*E327*E329</f>
        <v>7.5912286611331493E-3</v>
      </c>
    </row>
  </sheetData>
  <mergeCells count="1">
    <mergeCell ref="E75:J7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noproblem</dc:creator>
  <cp:lastModifiedBy>Алина Светличная</cp:lastModifiedBy>
  <cp:lastPrinted>2022-02-15T18:43:39Z</cp:lastPrinted>
  <dcterms:created xsi:type="dcterms:W3CDTF">2022-02-15T17:36:55Z</dcterms:created>
  <dcterms:modified xsi:type="dcterms:W3CDTF">2024-03-22T17:24:28Z</dcterms:modified>
</cp:coreProperties>
</file>