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я\Desktop\"/>
    </mc:Choice>
  </mc:AlternateContent>
  <xr:revisionPtr revIDLastSave="0" documentId="13_ncr:1_{B03ED438-D60E-4C5F-B7E1-A018B1B5C5F5}" xr6:coauthVersionLast="45" xr6:coauthVersionMax="45" xr10:uidLastSave="{00000000-0000-0000-0000-000000000000}"/>
  <bookViews>
    <workbookView xWindow="-120" yWindow="-120" windowWidth="20730" windowHeight="11160" xr2:uid="{1911033C-0276-4035-9C7F-099592B2290B}"/>
  </bookViews>
  <sheets>
    <sheet name="Лист1" sheetId="1" r:id="rId1"/>
  </sheets>
  <definedNames>
    <definedName name="_xlnm._FilterDatabase" localSheetId="0" hidden="1">Лист1!$B$1:$B$324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16" i="1" l="1"/>
  <c r="L817" i="1"/>
  <c r="H815" i="1"/>
  <c r="L804" i="1"/>
  <c r="G792" i="1" s="1"/>
  <c r="H803" i="1"/>
  <c r="I800" i="1"/>
  <c r="H800" i="1"/>
  <c r="H784" i="1" l="1"/>
  <c r="L777" i="1" l="1"/>
  <c r="L776" i="1" l="1"/>
  <c r="L775" i="1"/>
  <c r="H773" i="1"/>
  <c r="I763" i="1"/>
  <c r="H763" i="1"/>
  <c r="L778" i="1" l="1"/>
  <c r="G754" i="1" s="1"/>
  <c r="O883" i="1"/>
  <c r="L752" i="1"/>
  <c r="L751" i="1"/>
  <c r="L750" i="1"/>
  <c r="I745" i="1"/>
  <c r="H745" i="1"/>
  <c r="H749" i="1"/>
  <c r="I740" i="1"/>
  <c r="H740" i="1"/>
  <c r="G736" i="1" l="1"/>
  <c r="L753" i="1"/>
  <c r="L733" i="1"/>
  <c r="L732" i="1"/>
  <c r="H731" i="1"/>
  <c r="L734" i="1" l="1"/>
  <c r="G721" i="1" s="1"/>
  <c r="L720" i="1"/>
  <c r="G705" i="1" s="1"/>
  <c r="L719" i="1"/>
  <c r="H717" i="1"/>
  <c r="L689" i="1" l="1"/>
  <c r="L702" i="1" l="1"/>
  <c r="L704" i="1" s="1"/>
  <c r="G690" i="1" s="1"/>
  <c r="H701" i="1"/>
  <c r="G673" i="1"/>
  <c r="G735" i="1" l="1"/>
  <c r="L669" i="1"/>
  <c r="G670" i="1" l="1"/>
  <c r="G656" i="1"/>
  <c r="G652" i="1" l="1"/>
  <c r="L651" i="1" l="1"/>
  <c r="G632" i="1" s="1"/>
  <c r="G672" i="1" s="1"/>
  <c r="L650" i="1"/>
  <c r="H646" i="1"/>
  <c r="L627" i="1" l="1"/>
  <c r="L626" i="1"/>
  <c r="L629" i="1"/>
  <c r="H625" i="1"/>
  <c r="L630" i="1" l="1"/>
  <c r="G604" i="1" s="1"/>
  <c r="L601" i="1"/>
  <c r="L603" i="1" s="1"/>
  <c r="G579" i="1" s="1"/>
  <c r="H599" i="1"/>
  <c r="I585" i="1"/>
  <c r="H585" i="1"/>
  <c r="M576" i="1" l="1"/>
  <c r="I577" i="1" l="1"/>
  <c r="L578" i="1" s="1"/>
  <c r="G562" i="1" s="1"/>
  <c r="G631" i="1" s="1"/>
  <c r="H574" i="1"/>
  <c r="L559" i="1"/>
  <c r="L560" i="1" s="1"/>
  <c r="G532" i="1" l="1"/>
  <c r="I538" i="1"/>
  <c r="H538" i="1"/>
  <c r="L479" i="1" l="1"/>
  <c r="L476" i="1"/>
  <c r="J516" i="1"/>
  <c r="J517" i="1"/>
  <c r="J518" i="1"/>
  <c r="J519" i="1"/>
  <c r="J520" i="1"/>
  <c r="J521" i="1"/>
  <c r="J522" i="1"/>
  <c r="J523" i="1"/>
  <c r="J524" i="1"/>
  <c r="J525" i="1"/>
  <c r="J526" i="1"/>
  <c r="L528" i="1"/>
  <c r="H527" i="1"/>
  <c r="J527" i="1" s="1"/>
  <c r="I516" i="1"/>
  <c r="I515" i="1"/>
  <c r="H515" i="1"/>
  <c r="H514" i="1"/>
  <c r="J514" i="1" s="1"/>
  <c r="J515" i="1" l="1"/>
  <c r="L531" i="1"/>
  <c r="G512" i="1" s="1"/>
  <c r="G507" i="1"/>
  <c r="G561" i="1" s="1"/>
  <c r="D507" i="1"/>
  <c r="Q560" i="1" l="1"/>
  <c r="H497" i="1" l="1"/>
  <c r="G488" i="1"/>
  <c r="G485" i="1" l="1"/>
  <c r="D485" i="1"/>
  <c r="G482" i="1" l="1"/>
  <c r="L429" i="1"/>
  <c r="L480" i="1" l="1"/>
  <c r="L478" i="1"/>
  <c r="L477" i="1"/>
  <c r="H475" i="1"/>
  <c r="I469" i="1"/>
  <c r="H469" i="1"/>
  <c r="H461" i="1"/>
  <c r="L481" i="1" l="1"/>
  <c r="G456" i="1" s="1"/>
  <c r="G454" i="1"/>
  <c r="I436" i="1" l="1"/>
  <c r="I447" i="1" s="1"/>
  <c r="D433" i="1" s="1"/>
  <c r="H436" i="1"/>
  <c r="L431" i="1"/>
  <c r="L430" i="1"/>
  <c r="L428" i="1"/>
  <c r="L448" i="1" l="1"/>
  <c r="G433" i="1" s="1"/>
  <c r="L432" i="1"/>
  <c r="G416" i="1" s="1"/>
  <c r="L378" i="1"/>
  <c r="L414" i="1" l="1"/>
  <c r="L415" i="1"/>
  <c r="G391" i="1" s="1"/>
  <c r="G501" i="1" s="1"/>
  <c r="L412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393" i="1"/>
  <c r="I411" i="1"/>
  <c r="L376" i="1" l="1"/>
  <c r="G384" i="1" l="1"/>
  <c r="D384" i="1"/>
  <c r="G380" i="1"/>
  <c r="J374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2" i="1"/>
  <c r="J373" i="1"/>
  <c r="J357" i="1"/>
  <c r="L379" i="1" l="1"/>
  <c r="G355" i="1" s="1"/>
  <c r="L352" i="1"/>
  <c r="L351" i="1"/>
  <c r="L350" i="1"/>
  <c r="L349" i="1"/>
  <c r="L348" i="1"/>
  <c r="H347" i="1"/>
  <c r="L354" i="1" l="1"/>
  <c r="G330" i="1" s="1"/>
  <c r="J262" i="1"/>
  <c r="J263" i="1"/>
  <c r="J264" i="1"/>
  <c r="J265" i="1"/>
  <c r="J266" i="1"/>
  <c r="J267" i="1"/>
  <c r="J268" i="1"/>
  <c r="J269" i="1"/>
  <c r="J270" i="1"/>
  <c r="J271" i="1"/>
  <c r="J261" i="1"/>
  <c r="G224" i="1"/>
  <c r="L222" i="1"/>
  <c r="L223" i="1" s="1"/>
  <c r="G215" i="1" s="1"/>
  <c r="I221" i="1"/>
  <c r="L213" i="1"/>
  <c r="L212" i="1"/>
  <c r="L211" i="1"/>
  <c r="L210" i="1"/>
  <c r="L209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195" i="1"/>
  <c r="L189" i="1"/>
  <c r="L190" i="1"/>
  <c r="L188" i="1"/>
  <c r="L187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69" i="1"/>
  <c r="L166" i="1"/>
  <c r="I166" i="1"/>
  <c r="J165" i="1"/>
  <c r="J164" i="1"/>
  <c r="L159" i="1"/>
  <c r="L158" i="1"/>
  <c r="L157" i="1"/>
  <c r="L156" i="1"/>
  <c r="L155" i="1"/>
  <c r="J51" i="1"/>
  <c r="J52" i="1"/>
  <c r="J53" i="1"/>
  <c r="J54" i="1"/>
  <c r="J55" i="1"/>
  <c r="J56" i="1"/>
  <c r="J57" i="1"/>
  <c r="J58" i="1"/>
  <c r="J59" i="1"/>
  <c r="J60" i="1"/>
  <c r="J50" i="1"/>
  <c r="J5" i="1"/>
  <c r="J6" i="1"/>
  <c r="J8" i="1"/>
  <c r="J9" i="1"/>
  <c r="J10" i="1"/>
  <c r="J11" i="1"/>
  <c r="J12" i="1"/>
  <c r="J13" i="1"/>
  <c r="J14" i="1"/>
  <c r="J4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L137" i="1"/>
  <c r="I137" i="1"/>
  <c r="L132" i="1"/>
  <c r="I132" i="1"/>
  <c r="L120" i="1"/>
  <c r="L121" i="1"/>
  <c r="L119" i="1"/>
  <c r="L118" i="1"/>
  <c r="L117" i="1"/>
  <c r="L116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94" i="1"/>
  <c r="L90" i="1"/>
  <c r="L89" i="1"/>
  <c r="L87" i="1"/>
  <c r="L86" i="1"/>
  <c r="L85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67" i="1"/>
  <c r="L63" i="1"/>
  <c r="L62" i="1"/>
  <c r="L45" i="1"/>
  <c r="L43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1" i="1"/>
  <c r="L17" i="1"/>
  <c r="L16" i="1"/>
  <c r="L18" i="1" s="1"/>
  <c r="L191" i="1" l="1"/>
  <c r="G167" i="1" s="1"/>
  <c r="G133" i="1"/>
  <c r="G162" i="1"/>
  <c r="L214" i="1"/>
  <c r="G193" i="1" s="1"/>
  <c r="L160" i="1"/>
  <c r="G138" i="1" s="1"/>
  <c r="L122" i="1"/>
  <c r="G92" i="1" s="1"/>
  <c r="G123" i="1"/>
  <c r="L91" i="1"/>
  <c r="G65" i="1" s="1"/>
  <c r="G2" i="1"/>
  <c r="L64" i="1"/>
  <c r="G48" i="1" s="1"/>
  <c r="L46" i="1"/>
  <c r="G19" i="1" s="1"/>
  <c r="L328" i="1"/>
  <c r="L327" i="1"/>
  <c r="L326" i="1"/>
  <c r="L313" i="1"/>
  <c r="L312" i="1"/>
  <c r="L311" i="1"/>
  <c r="I303" i="1"/>
  <c r="I304" i="1"/>
  <c r="I305" i="1"/>
  <c r="I306" i="1"/>
  <c r="I307" i="1"/>
  <c r="I308" i="1"/>
  <c r="I309" i="1"/>
  <c r="I302" i="1"/>
  <c r="L298" i="1"/>
  <c r="L297" i="1"/>
  <c r="L296" i="1"/>
  <c r="L295" i="1"/>
  <c r="L274" i="1"/>
  <c r="L273" i="1"/>
  <c r="L241" i="1"/>
  <c r="H241" i="1"/>
  <c r="L257" i="1"/>
  <c r="L256" i="1"/>
  <c r="L246" i="1"/>
  <c r="L245" i="1"/>
  <c r="L244" i="1"/>
  <c r="L243" i="1"/>
  <c r="L242" i="1"/>
  <c r="I231" i="1"/>
  <c r="I232" i="1"/>
  <c r="I233" i="1"/>
  <c r="I234" i="1"/>
  <c r="I235" i="1"/>
  <c r="I236" i="1"/>
  <c r="I237" i="1"/>
  <c r="I238" i="1"/>
  <c r="I239" i="1"/>
  <c r="I240" i="1"/>
  <c r="I230" i="1"/>
  <c r="G227" i="1" l="1"/>
  <c r="G161" i="1"/>
  <c r="G47" i="1"/>
  <c r="L329" i="1"/>
  <c r="G316" i="1" s="1"/>
  <c r="G390" i="1" s="1"/>
  <c r="L314" i="1"/>
  <c r="G300" i="1" s="1"/>
  <c r="L275" i="1"/>
  <c r="G259" i="1" s="1"/>
  <c r="L299" i="1"/>
  <c r="G276" i="1" s="1"/>
  <c r="I241" i="1"/>
  <c r="L258" i="1"/>
  <c r="G248" i="1" s="1"/>
  <c r="L247" i="1"/>
  <c r="G228" i="1" s="1"/>
  <c r="G315" i="1" l="1"/>
</calcChain>
</file>

<file path=xl/sharedStrings.xml><?xml version="1.0" encoding="utf-8"?>
<sst xmlns="http://schemas.openxmlformats.org/spreadsheetml/2006/main" count="2075" uniqueCount="466">
  <si>
    <t>Faberlic</t>
  </si>
  <si>
    <t>Farmasi</t>
  </si>
  <si>
    <t>Avon</t>
  </si>
  <si>
    <t>Фирма</t>
  </si>
  <si>
    <t>id заказа</t>
  </si>
  <si>
    <t>Сумма</t>
  </si>
  <si>
    <t>К оплате</t>
  </si>
  <si>
    <t>Товар</t>
  </si>
  <si>
    <t>Розница</t>
  </si>
  <si>
    <t>Закупка</t>
  </si>
  <si>
    <t>Клиент</t>
  </si>
  <si>
    <t>Выдача</t>
  </si>
  <si>
    <t>Оплата</t>
  </si>
  <si>
    <t>Оплата н</t>
  </si>
  <si>
    <t>Дата</t>
  </si>
  <si>
    <t>да</t>
  </si>
  <si>
    <t>подводка</t>
  </si>
  <si>
    <t>лак</t>
  </si>
  <si>
    <t>пилинг AHA</t>
  </si>
  <si>
    <t>пятновыводитель</t>
  </si>
  <si>
    <t>духовка</t>
  </si>
  <si>
    <t>посуда/малина</t>
  </si>
  <si>
    <t>с-во ковёр</t>
  </si>
  <si>
    <t>прокладки</t>
  </si>
  <si>
    <t>тр.сбор</t>
  </si>
  <si>
    <t>каталог</t>
  </si>
  <si>
    <t>CB Fabarlic</t>
  </si>
  <si>
    <t>Оля</t>
  </si>
  <si>
    <t>я</t>
  </si>
  <si>
    <t>Люда</t>
  </si>
  <si>
    <t>Б.Ж.</t>
  </si>
  <si>
    <t>Лада</t>
  </si>
  <si>
    <t>Б.Г.</t>
  </si>
  <si>
    <t>Итог</t>
  </si>
  <si>
    <t>шампунь Botanic</t>
  </si>
  <si>
    <t>гель 2 эф. Каштан</t>
  </si>
  <si>
    <t>гель каштан</t>
  </si>
  <si>
    <t>Я</t>
  </si>
  <si>
    <t>маска*2</t>
  </si>
  <si>
    <t>гель детский</t>
  </si>
  <si>
    <t>гель 720</t>
  </si>
  <si>
    <t>миц. скраб</t>
  </si>
  <si>
    <t>лосьйон для лица</t>
  </si>
  <si>
    <t>дезодорант</t>
  </si>
  <si>
    <t>гель термо</t>
  </si>
  <si>
    <t>сумка</t>
  </si>
  <si>
    <t>пробники</t>
  </si>
  <si>
    <t>каталог+доставка</t>
  </si>
  <si>
    <t>п/в Luminanta</t>
  </si>
  <si>
    <t>Ира Левика</t>
  </si>
  <si>
    <t>тон Кашемир luxe</t>
  </si>
  <si>
    <t>помада luxe</t>
  </si>
  <si>
    <t>п/в Eve розов. 30мл</t>
  </si>
  <si>
    <t xml:space="preserve">миц. Вода </t>
  </si>
  <si>
    <t>п/в Attraction R 50мл</t>
  </si>
  <si>
    <t>п/в Attraction R 10мл</t>
  </si>
  <si>
    <t>п/в Luck 30мл</t>
  </si>
  <si>
    <t>крем для рук</t>
  </si>
  <si>
    <t>пробник Anew</t>
  </si>
  <si>
    <t>шампунь 700мл</t>
  </si>
  <si>
    <t>т/в Perceive 50мл</t>
  </si>
  <si>
    <t>т/в Perceive 30мл</t>
  </si>
  <si>
    <t>п/в Eve фиол. 10мл</t>
  </si>
  <si>
    <t>дост + каталог</t>
  </si>
  <si>
    <t>Богдана</t>
  </si>
  <si>
    <t>подводка Luxe</t>
  </si>
  <si>
    <t>колготки</t>
  </si>
  <si>
    <t>освежитель</t>
  </si>
  <si>
    <t>отбеливатель</t>
  </si>
  <si>
    <t>гель La Crème</t>
  </si>
  <si>
    <t>сбор</t>
  </si>
  <si>
    <t>мама</t>
  </si>
  <si>
    <t xml:space="preserve">я </t>
  </si>
  <si>
    <t>п/в Nuits Blanches</t>
  </si>
  <si>
    <t>краска ботаника 8,34</t>
  </si>
  <si>
    <t>краска expert 4,1</t>
  </si>
  <si>
    <t>лак для губ</t>
  </si>
  <si>
    <t xml:space="preserve">каталог </t>
  </si>
  <si>
    <t>достака</t>
  </si>
  <si>
    <t>масло Spa</t>
  </si>
  <si>
    <t>т/в Cherish, 10мл</t>
  </si>
  <si>
    <t>карандаш *2</t>
  </si>
  <si>
    <t>гель (набор) Р</t>
  </si>
  <si>
    <t>пенка Манго, 1л</t>
  </si>
  <si>
    <t>помада подросток</t>
  </si>
  <si>
    <t>спрей для тела LBD</t>
  </si>
  <si>
    <t>помада Ультра тропик</t>
  </si>
  <si>
    <t>маска Spa</t>
  </si>
  <si>
    <t>каталоги</t>
  </si>
  <si>
    <t>доставка</t>
  </si>
  <si>
    <t>Инна</t>
  </si>
  <si>
    <t xml:space="preserve">Оля </t>
  </si>
  <si>
    <t>крем Питание гл</t>
  </si>
  <si>
    <t>лосьйон Дыхание</t>
  </si>
  <si>
    <t>ванна универс</t>
  </si>
  <si>
    <t>кондиционер</t>
  </si>
  <si>
    <t>пробник (туалет)</t>
  </si>
  <si>
    <t>бальзам "похудей"</t>
  </si>
  <si>
    <t>салфетки "Интим" *2</t>
  </si>
  <si>
    <t>шампунь Expert увлажн</t>
  </si>
  <si>
    <t>ополаск. Свежесть</t>
  </si>
  <si>
    <t>карандаш</t>
  </si>
  <si>
    <t>тушь</t>
  </si>
  <si>
    <t>тушь "Ваш фаворит"</t>
  </si>
  <si>
    <t>флосс</t>
  </si>
  <si>
    <t>мыло для кухни</t>
  </si>
  <si>
    <t>посуда</t>
  </si>
  <si>
    <t>пробник (маска)</t>
  </si>
  <si>
    <t xml:space="preserve">карандаш            </t>
  </si>
  <si>
    <t xml:space="preserve">крем Питание д  </t>
  </si>
  <si>
    <t xml:space="preserve">крем Питание н  </t>
  </si>
  <si>
    <t>Рынок</t>
  </si>
  <si>
    <t>карандаш серый</t>
  </si>
  <si>
    <t>карандаш чёрный</t>
  </si>
  <si>
    <t>помада Mark гл</t>
  </si>
  <si>
    <t>маска для волос</t>
  </si>
  <si>
    <t>тон Luxe</t>
  </si>
  <si>
    <t>помада Luxe</t>
  </si>
  <si>
    <t>т/в Perceive dew *2</t>
  </si>
  <si>
    <t>avon Mobile</t>
  </si>
  <si>
    <t>дезод. Лён</t>
  </si>
  <si>
    <t>карандаш-тени</t>
  </si>
  <si>
    <t>набор для рук</t>
  </si>
  <si>
    <t>помада</t>
  </si>
  <si>
    <t>карандаш зёл.</t>
  </si>
  <si>
    <t>тон сс</t>
  </si>
  <si>
    <t>массажёр</t>
  </si>
  <si>
    <t>шампунь</t>
  </si>
  <si>
    <t>крем-венотоник</t>
  </si>
  <si>
    <t>салфетки для монит.</t>
  </si>
  <si>
    <t>для кухни</t>
  </si>
  <si>
    <t>вл.салфетки пятна*5</t>
  </si>
  <si>
    <t>пробник маска</t>
  </si>
  <si>
    <t xml:space="preserve">сбор </t>
  </si>
  <si>
    <t>Ира Работа</t>
  </si>
  <si>
    <t>Б.Г</t>
  </si>
  <si>
    <t>спрей осв возд *2</t>
  </si>
  <si>
    <t>т/в femme 15 мл</t>
  </si>
  <si>
    <t>дезод. *2</t>
  </si>
  <si>
    <t>капсула Краса</t>
  </si>
  <si>
    <t>скраб(штрудель)</t>
  </si>
  <si>
    <t>чистка плит</t>
  </si>
  <si>
    <t>чистка ванной</t>
  </si>
  <si>
    <t>чистка металл</t>
  </si>
  <si>
    <t>с-во стёкла</t>
  </si>
  <si>
    <t>гель для туалета</t>
  </si>
  <si>
    <t>дезод спрей</t>
  </si>
  <si>
    <t>эликсир для волос</t>
  </si>
  <si>
    <t>подводка жёлтая</t>
  </si>
  <si>
    <t>салфетки мициляр</t>
  </si>
  <si>
    <t>Ирина Вл.</t>
  </si>
  <si>
    <t>Юля</t>
  </si>
  <si>
    <t>з/п Splat чёрное д</t>
  </si>
  <si>
    <t>з/п Splat чёрное д*3</t>
  </si>
  <si>
    <t>з/щ E+W м/у *2</t>
  </si>
  <si>
    <t>шампунь Farmasi, 700</t>
  </si>
  <si>
    <t>Маска Langelica</t>
  </si>
  <si>
    <t>гель Langelica</t>
  </si>
  <si>
    <t>з/п BioRepair 7-14</t>
  </si>
  <si>
    <t>ополаск Innova</t>
  </si>
  <si>
    <t>з/щ E+W аккупр</t>
  </si>
  <si>
    <t>тушь Mark</t>
  </si>
  <si>
    <t>лак Mark</t>
  </si>
  <si>
    <t>т/в Eve Conf 50мл</t>
  </si>
  <si>
    <t>т/в LBD 50мл*3</t>
  </si>
  <si>
    <t>крем для лица</t>
  </si>
  <si>
    <t>краска</t>
  </si>
  <si>
    <t>карандаш*2</t>
  </si>
  <si>
    <t>г/п Подросток</t>
  </si>
  <si>
    <t>гель для бритья</t>
  </si>
  <si>
    <t>крем для ног</t>
  </si>
  <si>
    <t>набор (5шт)</t>
  </si>
  <si>
    <t xml:space="preserve">каталоги </t>
  </si>
  <si>
    <t>%</t>
  </si>
  <si>
    <t>DentalGid</t>
  </si>
  <si>
    <t>з/п Marvis голубая</t>
  </si>
  <si>
    <t>CB Faberlic</t>
  </si>
  <si>
    <t>хим пилинг</t>
  </si>
  <si>
    <t>микропилинг</t>
  </si>
  <si>
    <t>СОС терапия</t>
  </si>
  <si>
    <t>супер-губка</t>
  </si>
  <si>
    <t>крем Фр.десерт</t>
  </si>
  <si>
    <t>наклейки</t>
  </si>
  <si>
    <t>чулки</t>
  </si>
  <si>
    <t>колготы</t>
  </si>
  <si>
    <t>краска для волос</t>
  </si>
  <si>
    <t>шампунь жирный</t>
  </si>
  <si>
    <t>мыло Вербена</t>
  </si>
  <si>
    <t>набор Aquarelle*2</t>
  </si>
  <si>
    <t xml:space="preserve">Farmasi Шампунь, 700 </t>
  </si>
  <si>
    <t>набор Aquarelle</t>
  </si>
  <si>
    <t>лак для ногтей</t>
  </si>
  <si>
    <t>набор</t>
  </si>
  <si>
    <t>шампунь, 700</t>
  </si>
  <si>
    <t xml:space="preserve">т/в Summer White </t>
  </si>
  <si>
    <t>пена "сны"</t>
  </si>
  <si>
    <t>г/п ультра Шик</t>
  </si>
  <si>
    <t>дезод. Спрей LRD</t>
  </si>
  <si>
    <t>блек</t>
  </si>
  <si>
    <t>пересорт (бесплатно)</t>
  </si>
  <si>
    <t>Watsons</t>
  </si>
  <si>
    <t>опол innova</t>
  </si>
  <si>
    <t>дезод спрей Isana</t>
  </si>
  <si>
    <t>з/п Melica</t>
  </si>
  <si>
    <t>гель Rocs</t>
  </si>
  <si>
    <t>OLX</t>
  </si>
  <si>
    <t>п/в Farmasi Scandal</t>
  </si>
  <si>
    <t>крем цилюлит</t>
  </si>
  <si>
    <t>патч для живота</t>
  </si>
  <si>
    <t>крем венотоник</t>
  </si>
  <si>
    <t>шок обёртывание</t>
  </si>
  <si>
    <t>косметичка</t>
  </si>
  <si>
    <t>колготки хс</t>
  </si>
  <si>
    <t>колготки л</t>
  </si>
  <si>
    <t>филлер розовый</t>
  </si>
  <si>
    <t>сыворотка жёлтая</t>
  </si>
  <si>
    <t>кондиционер зелёный</t>
  </si>
  <si>
    <t>мытьё стёкол</t>
  </si>
  <si>
    <t>сборы</t>
  </si>
  <si>
    <t>СВ</t>
  </si>
  <si>
    <t>п/в Eve Elegance, 30</t>
  </si>
  <si>
    <t>дезодорант чёрный*2</t>
  </si>
  <si>
    <t>дезодорант чёрный</t>
  </si>
  <si>
    <t>масло для загара</t>
  </si>
  <si>
    <t>дезодорант минимиз.</t>
  </si>
  <si>
    <t>т/в TTA Celebrate</t>
  </si>
  <si>
    <t>Скраб грейпфрут</t>
  </si>
  <si>
    <t>Скраб шоколад</t>
  </si>
  <si>
    <t>т/в Perceive Dew</t>
  </si>
  <si>
    <t>п/в Attraction Rush</t>
  </si>
  <si>
    <t>г/п Ультра Шик</t>
  </si>
  <si>
    <t>Интим</t>
  </si>
  <si>
    <t>Маска слэш</t>
  </si>
  <si>
    <t>Шампунь голубой, 700</t>
  </si>
  <si>
    <t>шампунь кокос</t>
  </si>
  <si>
    <t>нет в наличии</t>
  </si>
  <si>
    <t>Б.Ж</t>
  </si>
  <si>
    <t>г/п Глянец Поцелуй</t>
  </si>
  <si>
    <t>Oriflame</t>
  </si>
  <si>
    <t>Блеск/бальзам</t>
  </si>
  <si>
    <t>бочёнок</t>
  </si>
  <si>
    <t>з/п Innova бирюза</t>
  </si>
  <si>
    <t>з/п BioRepair цинк</t>
  </si>
  <si>
    <t>Protefix</t>
  </si>
  <si>
    <t>Curacept</t>
  </si>
  <si>
    <t>краска каштан пепел</t>
  </si>
  <si>
    <t>краска 6.0</t>
  </si>
  <si>
    <t xml:space="preserve">мама </t>
  </si>
  <si>
    <t>краска 6.35</t>
  </si>
  <si>
    <t>с-во универсальное</t>
  </si>
  <si>
    <t>с-во для духовок</t>
  </si>
  <si>
    <t>салфетки для авто</t>
  </si>
  <si>
    <t>гель киви</t>
  </si>
  <si>
    <t>с-во металл</t>
  </si>
  <si>
    <t>порошок гель</t>
  </si>
  <si>
    <t>краска 4.0</t>
  </si>
  <si>
    <t xml:space="preserve">с-во посуда </t>
  </si>
  <si>
    <t>п/в Promenade</t>
  </si>
  <si>
    <t>прокладки дневные</t>
  </si>
  <si>
    <t>сыворотка-кондиц.</t>
  </si>
  <si>
    <t>краска 8.34 *2</t>
  </si>
  <si>
    <t>крем-гель миндаль</t>
  </si>
  <si>
    <t>кондиционер-сыворотка</t>
  </si>
  <si>
    <t>дезодорант спрей</t>
  </si>
  <si>
    <t>мыло*2</t>
  </si>
  <si>
    <t>рынок</t>
  </si>
  <si>
    <t>Б.Г. (подарок)</t>
  </si>
  <si>
    <t>интим</t>
  </si>
  <si>
    <t>г/п Ультра роза</t>
  </si>
  <si>
    <t>гель голубой</t>
  </si>
  <si>
    <t>маска для лица</t>
  </si>
  <si>
    <t>ночной крем anew</t>
  </si>
  <si>
    <t>дневной крем anew</t>
  </si>
  <si>
    <t>тушь накладные ресн.</t>
  </si>
  <si>
    <t>п/в Far Away Rebel</t>
  </si>
  <si>
    <t>пробники*3</t>
  </si>
  <si>
    <t>спрей-блеск</t>
  </si>
  <si>
    <t xml:space="preserve">т/в </t>
  </si>
  <si>
    <t>т/в белый чай</t>
  </si>
  <si>
    <t>пробники *4</t>
  </si>
  <si>
    <t>п/в Femme, 15мл</t>
  </si>
  <si>
    <t>маска против выпадения</t>
  </si>
  <si>
    <t>венотоник</t>
  </si>
  <si>
    <t xml:space="preserve">краска </t>
  </si>
  <si>
    <t>краска 8.34</t>
  </si>
  <si>
    <t>салфетки макияж</t>
  </si>
  <si>
    <t>Ира</t>
  </si>
  <si>
    <t>шампунь, 700 мл</t>
  </si>
  <si>
    <t>з/п Splat ч д</t>
  </si>
  <si>
    <t>гель для душа</t>
  </si>
  <si>
    <t>крем-масло</t>
  </si>
  <si>
    <t xml:space="preserve">пятновыводитель </t>
  </si>
  <si>
    <t>с-во для кухни</t>
  </si>
  <si>
    <t>доставка+каталог</t>
  </si>
  <si>
    <t>Всего</t>
  </si>
  <si>
    <t>г/п розовая</t>
  </si>
  <si>
    <t>пробник</t>
  </si>
  <si>
    <t>гель каштан 500мл</t>
  </si>
  <si>
    <t>гель каштан*2</t>
  </si>
  <si>
    <t>гель для туалета*2</t>
  </si>
  <si>
    <t>интимка*2</t>
  </si>
  <si>
    <t>салфетки д/мон.*2</t>
  </si>
  <si>
    <t>гель для бритья Celsius</t>
  </si>
  <si>
    <t>порошок</t>
  </si>
  <si>
    <t>Bloom крем 55+ н</t>
  </si>
  <si>
    <t>Lancelot гель</t>
  </si>
  <si>
    <t>гель для чувств кожи</t>
  </si>
  <si>
    <t>спрей-пятновывод. *2</t>
  </si>
  <si>
    <t>Надя</t>
  </si>
  <si>
    <t>Маша</t>
  </si>
  <si>
    <t>мытьё посуды ябл.</t>
  </si>
  <si>
    <t>мытьё посуды эвк.</t>
  </si>
  <si>
    <t>мерная ложка</t>
  </si>
  <si>
    <t>маска-детокс</t>
  </si>
  <si>
    <t>краска 6.54</t>
  </si>
  <si>
    <t>лак сс</t>
  </si>
  <si>
    <t>скраб</t>
  </si>
  <si>
    <t>гель вокруг глаз</t>
  </si>
  <si>
    <t>крем дневной</t>
  </si>
  <si>
    <t>крем ночной</t>
  </si>
  <si>
    <t>миц лосьон</t>
  </si>
  <si>
    <t>тушь синяя</t>
  </si>
  <si>
    <t>мыло для рук киви</t>
  </si>
  <si>
    <t>спрей-уплотнитель</t>
  </si>
  <si>
    <t>прокладки день</t>
  </si>
  <si>
    <t>прокладки ежедн</t>
  </si>
  <si>
    <t>спрей антиналёт</t>
  </si>
  <si>
    <t>порошок универс</t>
  </si>
  <si>
    <t>крем для метал</t>
  </si>
  <si>
    <t>бальзам для волос*2</t>
  </si>
  <si>
    <t>колготы бронза нт</t>
  </si>
  <si>
    <t>колготы чёрные давл</t>
  </si>
  <si>
    <t>шампунь окр. Вол</t>
  </si>
  <si>
    <t>мыло лимон</t>
  </si>
  <si>
    <t>колготы бронза</t>
  </si>
  <si>
    <t>колготы карамель</t>
  </si>
  <si>
    <t>колготы капучино</t>
  </si>
  <si>
    <t>салфетки монитор</t>
  </si>
  <si>
    <t xml:space="preserve">доставка </t>
  </si>
  <si>
    <t>подарок</t>
  </si>
  <si>
    <t>опл</t>
  </si>
  <si>
    <t>б г</t>
  </si>
  <si>
    <t>спрей пятнов*2</t>
  </si>
  <si>
    <t>спрей пятнов</t>
  </si>
  <si>
    <t>салфетки пятно*3</t>
  </si>
  <si>
    <t>тушь объём</t>
  </si>
  <si>
    <t>помада этюд</t>
  </si>
  <si>
    <t>кайал зелёный</t>
  </si>
  <si>
    <t>тон фарфор беж</t>
  </si>
  <si>
    <t>пробники*5</t>
  </si>
  <si>
    <t>бальзам для стоп</t>
  </si>
  <si>
    <t>активная вода</t>
  </si>
  <si>
    <t>гель для умывания</t>
  </si>
  <si>
    <t>губка-ластик</t>
  </si>
  <si>
    <t>салфетки интим</t>
  </si>
  <si>
    <t>колготки 20д</t>
  </si>
  <si>
    <t>тушь Оскар</t>
  </si>
  <si>
    <t>рынок Юля</t>
  </si>
  <si>
    <t>рынок Наташа</t>
  </si>
  <si>
    <t>рынок Лена чай</t>
  </si>
  <si>
    <t>рынок Лена</t>
  </si>
  <si>
    <t>мыло вишня</t>
  </si>
  <si>
    <t>мыло малина</t>
  </si>
  <si>
    <t>спрей-пятновыв</t>
  </si>
  <si>
    <t>пятновыв</t>
  </si>
  <si>
    <t>омолаж программа 1</t>
  </si>
  <si>
    <t>омолаж программа 2</t>
  </si>
  <si>
    <t>помада благ. лиловый</t>
  </si>
  <si>
    <t>дезодорант алое</t>
  </si>
  <si>
    <t>дезодорант миндаль</t>
  </si>
  <si>
    <t>интим салфетки</t>
  </si>
  <si>
    <t>мытьё посуды</t>
  </si>
  <si>
    <t>дезод салфетки</t>
  </si>
  <si>
    <t>с-во для полов</t>
  </si>
  <si>
    <t>спрей монарда</t>
  </si>
  <si>
    <t>з/п Отбел+Детокс</t>
  </si>
  <si>
    <t>с-во для ванной</t>
  </si>
  <si>
    <t>с-во для металл пов</t>
  </si>
  <si>
    <t>с-во для стёкол</t>
  </si>
  <si>
    <t>с-во для туалета</t>
  </si>
  <si>
    <t>краска 7.4</t>
  </si>
  <si>
    <t>краска 3.0</t>
  </si>
  <si>
    <t>крем универсальный</t>
  </si>
  <si>
    <t>с-во антибакт</t>
  </si>
  <si>
    <t>з/п Splat инжир</t>
  </si>
  <si>
    <t>опол Innova</t>
  </si>
  <si>
    <t>п/в Promenade, 30ml</t>
  </si>
  <si>
    <t>г/п Дыхание пиона</t>
  </si>
  <si>
    <t>шампунь акт пит</t>
  </si>
  <si>
    <t>ежедневные прокладки</t>
  </si>
  <si>
    <t>краска 5.35</t>
  </si>
  <si>
    <t>мыло для кухни земл.</t>
  </si>
  <si>
    <t>г/п 5в1</t>
  </si>
  <si>
    <t>Аня</t>
  </si>
  <si>
    <t>нет</t>
  </si>
  <si>
    <t>Expert A</t>
  </si>
  <si>
    <t>Expert B</t>
  </si>
  <si>
    <t>Expert C</t>
  </si>
  <si>
    <t>крем-компресс д ног</t>
  </si>
  <si>
    <t>маркер для губ</t>
  </si>
  <si>
    <t>тон Абс комфорт Сл.к</t>
  </si>
  <si>
    <t>лак для волос</t>
  </si>
  <si>
    <t>спрей-освежитель</t>
  </si>
  <si>
    <t>б Ж</t>
  </si>
  <si>
    <t>маска-патч для губ</t>
  </si>
  <si>
    <t>пена кошка</t>
  </si>
  <si>
    <t>бигуди</t>
  </si>
  <si>
    <t>репейное масло</t>
  </si>
  <si>
    <t>крем металл пов</t>
  </si>
  <si>
    <t>бальзам объём и густ</t>
  </si>
  <si>
    <t>Бальзам для волос</t>
  </si>
  <si>
    <t>г/п Роскошный поц</t>
  </si>
  <si>
    <t>тушь Ваш Оскар</t>
  </si>
  <si>
    <t>тон Двойной стиль</t>
  </si>
  <si>
    <t>стиральный порошок</t>
  </si>
  <si>
    <t>кондиционер 2в1</t>
  </si>
  <si>
    <t>пробник для посуды</t>
  </si>
  <si>
    <t>лак мираж</t>
  </si>
  <si>
    <t>кондиц.сыворотка</t>
  </si>
  <si>
    <t>шампунь expert black</t>
  </si>
  <si>
    <t>краска expert 1.0</t>
  </si>
  <si>
    <t>мист карамбола</t>
  </si>
  <si>
    <t>мист мандарин</t>
  </si>
  <si>
    <t>колготы/гольфы 4</t>
  </si>
  <si>
    <t>Людв</t>
  </si>
  <si>
    <t>тушь Luxe</t>
  </si>
  <si>
    <t>тон Luxe кашемир</t>
  </si>
  <si>
    <t>масло</t>
  </si>
  <si>
    <t>лосьйон для тела</t>
  </si>
  <si>
    <t xml:space="preserve">масло </t>
  </si>
  <si>
    <t>гель для душа*2</t>
  </si>
  <si>
    <t>крем для рук*2</t>
  </si>
  <si>
    <t>система 2в1</t>
  </si>
  <si>
    <t>п/в O Feerique Sensuelle</t>
  </si>
  <si>
    <t>дезодорант спрей ж</t>
  </si>
  <si>
    <t>т/в L`ESTHETE</t>
  </si>
  <si>
    <t>ВВ Кислородное сияние</t>
  </si>
  <si>
    <t>крем для рук вишня</t>
  </si>
  <si>
    <t>крем для рук малина*3</t>
  </si>
  <si>
    <t>шампунь expert амла</t>
  </si>
  <si>
    <t>крем для век 55+</t>
  </si>
  <si>
    <t>кайал ночная соната</t>
  </si>
  <si>
    <t xml:space="preserve">блеск персиковый </t>
  </si>
  <si>
    <t>краска 4.1</t>
  </si>
  <si>
    <t>с-во для посуды уголь</t>
  </si>
  <si>
    <t>крем для лица 55+</t>
  </si>
  <si>
    <t>крем вишня</t>
  </si>
  <si>
    <t>гель журавлина</t>
  </si>
  <si>
    <t>глиттер*2</t>
  </si>
  <si>
    <t>лак жёлтый</t>
  </si>
  <si>
    <t>бальзам</t>
  </si>
  <si>
    <t>шампунь скраб</t>
  </si>
  <si>
    <t>бальзам ботаника</t>
  </si>
  <si>
    <t>маска эксперт аква</t>
  </si>
  <si>
    <t>календарь</t>
  </si>
  <si>
    <t xml:space="preserve">кондиционер </t>
  </si>
  <si>
    <t>шампунь красный</t>
  </si>
  <si>
    <t>дезодорант инжир</t>
  </si>
  <si>
    <t>блеск для губ леденец</t>
  </si>
  <si>
    <t>крем ночь 45+</t>
  </si>
  <si>
    <t>интимки *2</t>
  </si>
  <si>
    <t>восстановление 1</t>
  </si>
  <si>
    <t>жидкое мыло карамб</t>
  </si>
  <si>
    <t>кайал серый</t>
  </si>
  <si>
    <t>крем 55+</t>
  </si>
  <si>
    <t>подводка лиловая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</si>
</sst>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0"/>
      <color rgb="FF000000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0" fontId="4" fillId="0" borderId="0" xfId="0" applyFont="1"/>
    <xf numFmtId="0" fontId="1" fillId="0" borderId="0" xfId="0" applyFont="1"/>
    <xf numFmtId="0" fontId="2" fillId="0" borderId="0" xfId="0" applyFont="1"/>
    <xf numFmtId="0" fontId="5" fillId="6" borderId="0" xfId="0" applyFont="1" applyFill="1"/>
    <xf numFmtId="0" fontId="0" fillId="8" borderId="0" xfId="0" applyFill="1"/>
    <xf numFmtId="0" fontId="6" fillId="0" borderId="0" xfId="0" applyFont="1"/>
    <xf numFmtId="0" fontId="0" fillId="0" borderId="0" xfId="0" applyFill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/>
    <xf numFmtId="0" fontId="2" fillId="6" borderId="0" xfId="0" applyFont="1" applyFill="1"/>
    <xf numFmtId="2" fontId="0" fillId="0" borderId="0" xfId="0" applyNumberFormat="1"/>
    <xf numFmtId="0" fontId="0" fillId="9" borderId="0" xfId="0" applyFill="1"/>
    <xf numFmtId="0" fontId="0" fillId="1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60093"/>
      <color rgb="FFFF99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B226-B4C7-495D-9469-6AC8A9E67E82}">
  <dimension ref="A1:Q883"/>
  <sheetViews>
    <sheetView tabSelected="1" zoomScaleNormal="100" workbookViewId="0">
      <pane ySplit="1" topLeftCell="A779" activePane="bottomLeft" state="frozen"/>
      <selection pane="bottomLeft" activeCell="B826" sqref="B826"/>
    </sheetView>
  </sheetViews>
  <sheetFormatPr defaultRowHeight="15" outlineLevelRow="2" x14ac:dyDescent="0.25"/>
  <cols>
    <col min="1" max="1" width="9" customWidth="1"/>
    <col min="2" max="3" width="10.140625" bestFit="1" customWidth="1"/>
    <col min="7" max="7" width="21.5703125" customWidth="1"/>
    <col min="10" max="10" width="10.7109375" customWidth="1"/>
    <col min="11" max="11" width="17" customWidth="1"/>
    <col min="12" max="12" width="21.140625" customWidth="1"/>
  </cols>
  <sheetData>
    <row r="1" spans="1:14" x14ac:dyDescent="0.25">
      <c r="A1" s="7" t="s">
        <v>4</v>
      </c>
      <c r="B1" s="7" t="s">
        <v>14</v>
      </c>
      <c r="C1" s="7" t="s">
        <v>3</v>
      </c>
      <c r="D1" s="7" t="s">
        <v>5</v>
      </c>
      <c r="E1" s="7" t="s">
        <v>6</v>
      </c>
      <c r="F1" s="7" t="s">
        <v>13</v>
      </c>
      <c r="G1" s="7" t="s">
        <v>33</v>
      </c>
      <c r="H1" s="7"/>
      <c r="I1" s="7" t="s">
        <v>12</v>
      </c>
      <c r="J1" s="7" t="s">
        <v>11</v>
      </c>
      <c r="K1" s="7"/>
    </row>
    <row r="2" spans="1:14" x14ac:dyDescent="0.25">
      <c r="A2">
        <v>1</v>
      </c>
      <c r="B2" s="1">
        <v>43480</v>
      </c>
      <c r="C2" t="s">
        <v>2</v>
      </c>
      <c r="D2">
        <v>517.11</v>
      </c>
      <c r="E2">
        <v>517.11</v>
      </c>
      <c r="F2" t="s">
        <v>15</v>
      </c>
      <c r="G2">
        <f>L18</f>
        <v>239.11</v>
      </c>
      <c r="I2" t="s">
        <v>15</v>
      </c>
      <c r="J2" t="s">
        <v>15</v>
      </c>
      <c r="K2" s="6"/>
    </row>
    <row r="3" spans="1:14" hidden="1" outlineLevel="1" x14ac:dyDescent="0.25">
      <c r="G3" s="4" t="s">
        <v>7</v>
      </c>
      <c r="H3" s="4" t="s">
        <v>8</v>
      </c>
      <c r="I3" s="4" t="s">
        <v>9</v>
      </c>
      <c r="J3" s="4" t="s">
        <v>173</v>
      </c>
      <c r="K3" s="4" t="s">
        <v>10</v>
      </c>
      <c r="L3" s="4" t="s">
        <v>6</v>
      </c>
      <c r="N3" s="4" t="s">
        <v>12</v>
      </c>
    </row>
    <row r="4" spans="1:14" hidden="1" outlineLevel="1" x14ac:dyDescent="0.25">
      <c r="G4" t="s">
        <v>79</v>
      </c>
      <c r="H4">
        <v>80</v>
      </c>
      <c r="I4">
        <v>64</v>
      </c>
      <c r="J4">
        <f>100-(100*I4/H4)</f>
        <v>20</v>
      </c>
      <c r="K4" t="s">
        <v>27</v>
      </c>
      <c r="L4">
        <v>73</v>
      </c>
    </row>
    <row r="5" spans="1:14" hidden="1" outlineLevel="1" x14ac:dyDescent="0.25">
      <c r="G5" t="s">
        <v>80</v>
      </c>
      <c r="H5">
        <v>55</v>
      </c>
      <c r="I5">
        <v>44</v>
      </c>
      <c r="J5">
        <f t="shared" ref="J5:J14" si="0">100-(100*I5/H5)</f>
        <v>20</v>
      </c>
      <c r="K5" t="s">
        <v>27</v>
      </c>
      <c r="L5">
        <v>55</v>
      </c>
    </row>
    <row r="6" spans="1:14" hidden="1" outlineLevel="1" x14ac:dyDescent="0.25">
      <c r="G6" t="s">
        <v>81</v>
      </c>
      <c r="H6">
        <v>110</v>
      </c>
      <c r="I6">
        <v>88</v>
      </c>
      <c r="J6">
        <f t="shared" si="0"/>
        <v>20</v>
      </c>
      <c r="K6" t="s">
        <v>28</v>
      </c>
    </row>
    <row r="7" spans="1:14" hidden="1" outlineLevel="1" x14ac:dyDescent="0.25">
      <c r="G7" t="s">
        <v>82</v>
      </c>
      <c r="H7">
        <v>0</v>
      </c>
      <c r="I7">
        <v>43</v>
      </c>
      <c r="K7" t="s">
        <v>90</v>
      </c>
      <c r="L7">
        <v>50</v>
      </c>
    </row>
    <row r="8" spans="1:14" hidden="1" outlineLevel="1" x14ac:dyDescent="0.25">
      <c r="G8" t="s">
        <v>83</v>
      </c>
      <c r="H8">
        <v>80</v>
      </c>
      <c r="I8">
        <v>64</v>
      </c>
      <c r="J8">
        <f t="shared" si="0"/>
        <v>20</v>
      </c>
      <c r="K8" t="s">
        <v>28</v>
      </c>
    </row>
    <row r="9" spans="1:14" hidden="1" outlineLevel="1" x14ac:dyDescent="0.25">
      <c r="G9" t="s">
        <v>84</v>
      </c>
      <c r="H9">
        <v>35</v>
      </c>
      <c r="I9">
        <v>31.5</v>
      </c>
      <c r="J9">
        <f t="shared" si="0"/>
        <v>10</v>
      </c>
      <c r="K9" t="s">
        <v>28</v>
      </c>
    </row>
    <row r="10" spans="1:14" hidden="1" outlineLevel="1" x14ac:dyDescent="0.25">
      <c r="G10" t="s">
        <v>85</v>
      </c>
      <c r="H10">
        <v>70</v>
      </c>
      <c r="I10">
        <v>56</v>
      </c>
      <c r="J10">
        <f t="shared" si="0"/>
        <v>20</v>
      </c>
      <c r="K10" t="s">
        <v>27</v>
      </c>
      <c r="L10">
        <v>70</v>
      </c>
    </row>
    <row r="11" spans="1:14" hidden="1" outlineLevel="1" x14ac:dyDescent="0.25">
      <c r="G11" t="s">
        <v>86</v>
      </c>
      <c r="H11">
        <v>80</v>
      </c>
      <c r="I11">
        <v>64</v>
      </c>
      <c r="J11">
        <f t="shared" si="0"/>
        <v>20</v>
      </c>
      <c r="K11" t="s">
        <v>28</v>
      </c>
    </row>
    <row r="12" spans="1:14" hidden="1" outlineLevel="1" x14ac:dyDescent="0.25">
      <c r="G12" s="15" t="s">
        <v>87</v>
      </c>
      <c r="H12" s="15">
        <v>30</v>
      </c>
      <c r="I12" s="15">
        <v>27</v>
      </c>
      <c r="J12" s="15">
        <f t="shared" si="0"/>
        <v>10</v>
      </c>
      <c r="K12" s="15" t="s">
        <v>64</v>
      </c>
      <c r="L12" s="15">
        <v>30</v>
      </c>
    </row>
    <row r="13" spans="1:14" hidden="1" outlineLevel="1" x14ac:dyDescent="0.25">
      <c r="G13" t="s">
        <v>88</v>
      </c>
      <c r="H13">
        <v>20.7</v>
      </c>
      <c r="I13">
        <v>20.7</v>
      </c>
      <c r="J13">
        <f t="shared" si="0"/>
        <v>0</v>
      </c>
      <c r="K13" t="s">
        <v>28</v>
      </c>
    </row>
    <row r="14" spans="1:14" hidden="1" outlineLevel="1" x14ac:dyDescent="0.25">
      <c r="G14" t="s">
        <v>89</v>
      </c>
      <c r="H14">
        <v>15</v>
      </c>
      <c r="I14">
        <v>15</v>
      </c>
      <c r="J14">
        <f t="shared" si="0"/>
        <v>0</v>
      </c>
      <c r="K14" t="s">
        <v>28</v>
      </c>
    </row>
    <row r="15" spans="1:14" hidden="1" outlineLevel="1" x14ac:dyDescent="0.25">
      <c r="K15" t="s">
        <v>64</v>
      </c>
      <c r="L15">
        <v>30</v>
      </c>
      <c r="N15" t="s">
        <v>15</v>
      </c>
    </row>
    <row r="16" spans="1:14" hidden="1" outlineLevel="1" x14ac:dyDescent="0.25">
      <c r="K16" t="s">
        <v>91</v>
      </c>
      <c r="L16">
        <f>L4+L5+L10</f>
        <v>198</v>
      </c>
      <c r="N16" t="s">
        <v>15</v>
      </c>
    </row>
    <row r="17" spans="1:14" hidden="1" outlineLevel="1" x14ac:dyDescent="0.25">
      <c r="K17" t="s">
        <v>90</v>
      </c>
      <c r="L17">
        <f>L7</f>
        <v>50</v>
      </c>
      <c r="N17" t="s">
        <v>15</v>
      </c>
    </row>
    <row r="18" spans="1:14" hidden="1" outlineLevel="1" x14ac:dyDescent="0.25">
      <c r="K18" t="s">
        <v>28</v>
      </c>
      <c r="L18">
        <f>E2-L16-L17-L15</f>
        <v>239.11</v>
      </c>
      <c r="N18" t="s">
        <v>15</v>
      </c>
    </row>
    <row r="19" spans="1:14" collapsed="1" x14ac:dyDescent="0.25">
      <c r="A19">
        <v>2</v>
      </c>
      <c r="B19" s="1">
        <v>43475</v>
      </c>
      <c r="C19" t="s">
        <v>0</v>
      </c>
      <c r="D19">
        <v>832</v>
      </c>
      <c r="E19">
        <v>621.53</v>
      </c>
      <c r="F19" t="s">
        <v>15</v>
      </c>
      <c r="G19">
        <f>L46</f>
        <v>66.529999999999973</v>
      </c>
      <c r="I19" t="s">
        <v>15</v>
      </c>
      <c r="J19" t="s">
        <v>15</v>
      </c>
      <c r="K19" s="6"/>
    </row>
    <row r="20" spans="1:14" hidden="1" outlineLevel="1" x14ac:dyDescent="0.25">
      <c r="C20" s="4" t="s">
        <v>11</v>
      </c>
      <c r="G20" s="4" t="s">
        <v>7</v>
      </c>
      <c r="H20" s="4" t="s">
        <v>8</v>
      </c>
      <c r="I20" s="4" t="s">
        <v>9</v>
      </c>
      <c r="J20" s="4" t="s">
        <v>26</v>
      </c>
      <c r="K20" s="4" t="s">
        <v>10</v>
      </c>
      <c r="L20" s="4" t="s">
        <v>6</v>
      </c>
      <c r="N20" s="4" t="s">
        <v>12</v>
      </c>
    </row>
    <row r="21" spans="1:14" hidden="1" outlineLevel="1" x14ac:dyDescent="0.25">
      <c r="G21" s="8" t="s">
        <v>109</v>
      </c>
      <c r="H21">
        <v>22.25</v>
      </c>
      <c r="I21">
        <f>H21-J21</f>
        <v>22.25</v>
      </c>
      <c r="J21">
        <v>0</v>
      </c>
      <c r="K21" t="s">
        <v>28</v>
      </c>
      <c r="L21">
        <v>0</v>
      </c>
    </row>
    <row r="22" spans="1:14" hidden="1" outlineLevel="1" x14ac:dyDescent="0.25">
      <c r="G22" s="8" t="s">
        <v>110</v>
      </c>
      <c r="H22">
        <v>22.25</v>
      </c>
      <c r="I22">
        <f t="shared" ref="I22:I41" si="1">H22-J22</f>
        <v>22.25</v>
      </c>
      <c r="J22">
        <v>0</v>
      </c>
      <c r="K22" t="s">
        <v>28</v>
      </c>
      <c r="L22">
        <v>0</v>
      </c>
    </row>
    <row r="23" spans="1:14" hidden="1" outlineLevel="1" x14ac:dyDescent="0.25">
      <c r="G23" s="8" t="s">
        <v>92</v>
      </c>
      <c r="H23">
        <v>22.25</v>
      </c>
      <c r="I23">
        <f t="shared" si="1"/>
        <v>22.25</v>
      </c>
      <c r="J23">
        <v>0</v>
      </c>
      <c r="K23" t="s">
        <v>29</v>
      </c>
      <c r="L23">
        <v>35</v>
      </c>
    </row>
    <row r="24" spans="1:14" hidden="1" outlineLevel="1" x14ac:dyDescent="0.25">
      <c r="G24" s="8" t="s">
        <v>93</v>
      </c>
      <c r="H24">
        <v>22.25</v>
      </c>
      <c r="I24">
        <f t="shared" si="1"/>
        <v>22.25</v>
      </c>
      <c r="J24">
        <v>0</v>
      </c>
      <c r="K24" t="s">
        <v>28</v>
      </c>
      <c r="L24">
        <v>0</v>
      </c>
    </row>
    <row r="25" spans="1:14" hidden="1" outlineLevel="1" x14ac:dyDescent="0.25">
      <c r="G25" t="s">
        <v>19</v>
      </c>
      <c r="H25">
        <v>110</v>
      </c>
      <c r="I25">
        <f t="shared" si="1"/>
        <v>88</v>
      </c>
      <c r="J25">
        <v>22</v>
      </c>
      <c r="K25" t="s">
        <v>111</v>
      </c>
      <c r="L25">
        <v>167</v>
      </c>
    </row>
    <row r="26" spans="1:14" hidden="1" outlineLevel="1" x14ac:dyDescent="0.25">
      <c r="G26" t="s">
        <v>94</v>
      </c>
      <c r="H26">
        <v>55</v>
      </c>
      <c r="I26">
        <f t="shared" si="1"/>
        <v>44</v>
      </c>
      <c r="J26">
        <v>11</v>
      </c>
      <c r="K26" t="s">
        <v>28</v>
      </c>
      <c r="L26">
        <v>0</v>
      </c>
    </row>
    <row r="27" spans="1:14" hidden="1" outlineLevel="1" x14ac:dyDescent="0.25">
      <c r="G27" t="s">
        <v>95</v>
      </c>
      <c r="H27">
        <v>68</v>
      </c>
      <c r="I27">
        <f t="shared" si="1"/>
        <v>54.4</v>
      </c>
      <c r="J27">
        <v>13.6</v>
      </c>
      <c r="K27" t="s">
        <v>32</v>
      </c>
      <c r="L27">
        <v>100</v>
      </c>
    </row>
    <row r="28" spans="1:14" hidden="1" outlineLevel="1" x14ac:dyDescent="0.25">
      <c r="G28" t="s">
        <v>96</v>
      </c>
      <c r="H28">
        <v>7</v>
      </c>
      <c r="I28">
        <f t="shared" si="1"/>
        <v>6.7</v>
      </c>
      <c r="J28">
        <v>0.3</v>
      </c>
      <c r="K28" t="s">
        <v>28</v>
      </c>
      <c r="L28">
        <v>0</v>
      </c>
    </row>
    <row r="29" spans="1:14" hidden="1" outlineLevel="1" x14ac:dyDescent="0.25">
      <c r="G29" t="s">
        <v>97</v>
      </c>
      <c r="H29">
        <v>35</v>
      </c>
      <c r="I29">
        <f t="shared" si="1"/>
        <v>28</v>
      </c>
      <c r="J29">
        <v>7</v>
      </c>
      <c r="K29" t="s">
        <v>28</v>
      </c>
      <c r="L29">
        <v>0</v>
      </c>
    </row>
    <row r="30" spans="1:14" hidden="1" outlineLevel="1" x14ac:dyDescent="0.25">
      <c r="G30" t="s">
        <v>98</v>
      </c>
      <c r="H30">
        <v>30</v>
      </c>
      <c r="I30">
        <f t="shared" si="1"/>
        <v>24</v>
      </c>
      <c r="J30">
        <v>6</v>
      </c>
      <c r="K30" t="s">
        <v>28</v>
      </c>
      <c r="L30">
        <v>0</v>
      </c>
    </row>
    <row r="31" spans="1:14" hidden="1" outlineLevel="1" x14ac:dyDescent="0.25">
      <c r="G31" s="9" t="s">
        <v>99</v>
      </c>
      <c r="H31">
        <v>1</v>
      </c>
      <c r="I31">
        <f t="shared" si="1"/>
        <v>1</v>
      </c>
      <c r="J31">
        <v>0</v>
      </c>
      <c r="K31" t="s">
        <v>28</v>
      </c>
      <c r="L31">
        <v>0</v>
      </c>
    </row>
    <row r="32" spans="1:14" hidden="1" outlineLevel="1" x14ac:dyDescent="0.25">
      <c r="G32" t="s">
        <v>100</v>
      </c>
      <c r="H32">
        <v>69</v>
      </c>
      <c r="I32">
        <f t="shared" si="1"/>
        <v>55.2</v>
      </c>
      <c r="J32">
        <v>13.8</v>
      </c>
      <c r="K32" t="s">
        <v>111</v>
      </c>
      <c r="L32">
        <v>69</v>
      </c>
    </row>
    <row r="33" spans="1:15" hidden="1" outlineLevel="1" collapsed="1" x14ac:dyDescent="0.25">
      <c r="G33" s="10" t="s">
        <v>108</v>
      </c>
      <c r="H33">
        <v>45</v>
      </c>
      <c r="I33">
        <f t="shared" si="1"/>
        <v>36</v>
      </c>
      <c r="J33">
        <v>9</v>
      </c>
      <c r="K33" t="s">
        <v>28</v>
      </c>
      <c r="L33">
        <v>0</v>
      </c>
    </row>
    <row r="34" spans="1:15" hidden="1" outlineLevel="1" x14ac:dyDescent="0.25">
      <c r="G34" s="10" t="s">
        <v>103</v>
      </c>
      <c r="H34">
        <v>87</v>
      </c>
      <c r="I34">
        <f t="shared" si="1"/>
        <v>69.599999999999994</v>
      </c>
      <c r="J34">
        <v>17.399999999999999</v>
      </c>
      <c r="K34" t="s">
        <v>28</v>
      </c>
      <c r="L34">
        <v>0</v>
      </c>
    </row>
    <row r="35" spans="1:15" hidden="1" outlineLevel="1" x14ac:dyDescent="0.25">
      <c r="G35" t="s">
        <v>104</v>
      </c>
      <c r="H35">
        <v>45</v>
      </c>
      <c r="I35">
        <f t="shared" si="1"/>
        <v>36</v>
      </c>
      <c r="J35">
        <v>9</v>
      </c>
      <c r="K35" t="s">
        <v>111</v>
      </c>
      <c r="L35">
        <v>45</v>
      </c>
    </row>
    <row r="36" spans="1:15" hidden="1" outlineLevel="1" x14ac:dyDescent="0.25">
      <c r="G36" t="s">
        <v>105</v>
      </c>
      <c r="H36">
        <v>39</v>
      </c>
      <c r="I36">
        <f t="shared" si="1"/>
        <v>31.2</v>
      </c>
      <c r="J36">
        <v>7.8</v>
      </c>
      <c r="K36" t="s">
        <v>111</v>
      </c>
      <c r="L36">
        <v>39</v>
      </c>
    </row>
    <row r="37" spans="1:15" hidden="1" outlineLevel="1" x14ac:dyDescent="0.25">
      <c r="G37" t="s">
        <v>106</v>
      </c>
      <c r="H37">
        <v>65</v>
      </c>
      <c r="I37">
        <f t="shared" si="1"/>
        <v>52</v>
      </c>
      <c r="J37">
        <v>13</v>
      </c>
      <c r="K37" t="s">
        <v>28</v>
      </c>
      <c r="L37">
        <v>0</v>
      </c>
    </row>
    <row r="38" spans="1:15" hidden="1" outlineLevel="1" x14ac:dyDescent="0.25">
      <c r="G38" t="s">
        <v>106</v>
      </c>
      <c r="H38">
        <v>65</v>
      </c>
      <c r="I38">
        <f t="shared" si="1"/>
        <v>52</v>
      </c>
      <c r="J38">
        <v>13</v>
      </c>
      <c r="K38" t="s">
        <v>32</v>
      </c>
      <c r="L38">
        <v>65</v>
      </c>
    </row>
    <row r="39" spans="1:15" hidden="1" outlineLevel="1" x14ac:dyDescent="0.25">
      <c r="G39" t="s">
        <v>107</v>
      </c>
      <c r="H39">
        <v>7</v>
      </c>
      <c r="I39">
        <f t="shared" si="1"/>
        <v>7</v>
      </c>
      <c r="J39">
        <v>0</v>
      </c>
      <c r="K39" t="s">
        <v>28</v>
      </c>
      <c r="L39">
        <v>0</v>
      </c>
    </row>
    <row r="40" spans="1:15" hidden="1" outlineLevel="1" x14ac:dyDescent="0.25">
      <c r="G40" t="s">
        <v>25</v>
      </c>
      <c r="H40">
        <v>15</v>
      </c>
      <c r="I40">
        <f t="shared" si="1"/>
        <v>15</v>
      </c>
      <c r="J40">
        <v>0</v>
      </c>
      <c r="K40" t="s">
        <v>28</v>
      </c>
      <c r="L40">
        <v>0</v>
      </c>
    </row>
    <row r="41" spans="1:15" hidden="1" outlineLevel="1" x14ac:dyDescent="0.25">
      <c r="G41" t="s">
        <v>70</v>
      </c>
      <c r="H41">
        <v>19.98</v>
      </c>
      <c r="I41">
        <f t="shared" si="1"/>
        <v>19.98</v>
      </c>
      <c r="J41">
        <v>0</v>
      </c>
      <c r="K41" t="s">
        <v>28</v>
      </c>
      <c r="L41">
        <v>0</v>
      </c>
    </row>
    <row r="42" spans="1:15" hidden="1" outlineLevel="1" x14ac:dyDescent="0.25"/>
    <row r="43" spans="1:15" hidden="1" outlineLevel="1" x14ac:dyDescent="0.25">
      <c r="C43" t="s">
        <v>15</v>
      </c>
      <c r="K43" t="s">
        <v>111</v>
      </c>
      <c r="L43">
        <f>L25+L32+L35+L36</f>
        <v>320</v>
      </c>
      <c r="N43" t="s">
        <v>15</v>
      </c>
    </row>
    <row r="44" spans="1:15" hidden="1" outlineLevel="1" x14ac:dyDescent="0.25">
      <c r="C44" t="s">
        <v>15</v>
      </c>
      <c r="K44" t="s">
        <v>32</v>
      </c>
      <c r="L44">
        <v>200</v>
      </c>
      <c r="N44" t="s">
        <v>15</v>
      </c>
      <c r="O44">
        <v>35</v>
      </c>
    </row>
    <row r="45" spans="1:15" hidden="1" outlineLevel="1" x14ac:dyDescent="0.25">
      <c r="C45" t="s">
        <v>15</v>
      </c>
      <c r="K45" t="s">
        <v>29</v>
      </c>
      <c r="L45">
        <f>L23</f>
        <v>35</v>
      </c>
      <c r="N45" t="s">
        <v>15</v>
      </c>
    </row>
    <row r="46" spans="1:15" hidden="1" outlineLevel="1" x14ac:dyDescent="0.25">
      <c r="C46" t="s">
        <v>15</v>
      </c>
      <c r="K46" t="s">
        <v>28</v>
      </c>
      <c r="L46">
        <f>E19-L43-L44-L45</f>
        <v>66.529999999999973</v>
      </c>
      <c r="N46" t="s">
        <v>15</v>
      </c>
    </row>
    <row r="47" spans="1:15" collapsed="1" x14ac:dyDescent="0.25">
      <c r="G47" s="13">
        <f>G2+G19</f>
        <v>305.64</v>
      </c>
    </row>
    <row r="48" spans="1:15" x14ac:dyDescent="0.25">
      <c r="A48">
        <v>3</v>
      </c>
      <c r="B48" s="1">
        <v>43503</v>
      </c>
      <c r="C48" t="s">
        <v>2</v>
      </c>
      <c r="D48">
        <v>766.95</v>
      </c>
      <c r="E48">
        <v>766.95</v>
      </c>
      <c r="F48" t="s">
        <v>15</v>
      </c>
      <c r="G48">
        <f>L64</f>
        <v>105.55000000000007</v>
      </c>
      <c r="I48" t="s">
        <v>15</v>
      </c>
      <c r="J48" t="s">
        <v>15</v>
      </c>
      <c r="K48" s="6"/>
    </row>
    <row r="49" spans="7:14" hidden="1" outlineLevel="1" x14ac:dyDescent="0.25">
      <c r="G49" s="4" t="s">
        <v>7</v>
      </c>
      <c r="H49" s="4" t="s">
        <v>8</v>
      </c>
      <c r="I49" s="4" t="s">
        <v>9</v>
      </c>
      <c r="J49" s="4" t="s">
        <v>173</v>
      </c>
      <c r="K49" s="4" t="s">
        <v>10</v>
      </c>
      <c r="L49" s="4" t="s">
        <v>6</v>
      </c>
      <c r="N49" s="4" t="s">
        <v>12</v>
      </c>
    </row>
    <row r="50" spans="7:14" hidden="1" outlineLevel="1" collapsed="1" x14ac:dyDescent="0.25">
      <c r="G50" t="s">
        <v>112</v>
      </c>
      <c r="H50">
        <v>55</v>
      </c>
      <c r="I50">
        <v>44</v>
      </c>
      <c r="J50">
        <f>100-(100*I50/H50)</f>
        <v>20</v>
      </c>
      <c r="K50" t="s">
        <v>90</v>
      </c>
      <c r="L50">
        <v>49.5</v>
      </c>
    </row>
    <row r="51" spans="7:14" hidden="1" outlineLevel="1" x14ac:dyDescent="0.25">
      <c r="G51" t="s">
        <v>113</v>
      </c>
      <c r="H51">
        <v>55</v>
      </c>
      <c r="I51">
        <v>44</v>
      </c>
      <c r="J51">
        <f t="shared" ref="J51:J60" si="2">100-(100*I51/H51)</f>
        <v>20</v>
      </c>
      <c r="K51" t="s">
        <v>90</v>
      </c>
      <c r="L51">
        <v>49.5</v>
      </c>
    </row>
    <row r="52" spans="7:14" hidden="1" outlineLevel="1" x14ac:dyDescent="0.25">
      <c r="G52" t="s">
        <v>114</v>
      </c>
      <c r="H52">
        <v>90</v>
      </c>
      <c r="I52">
        <v>72</v>
      </c>
      <c r="J52">
        <f t="shared" si="2"/>
        <v>20</v>
      </c>
      <c r="K52" t="s">
        <v>90</v>
      </c>
      <c r="L52">
        <v>95.2</v>
      </c>
    </row>
    <row r="53" spans="7:14" hidden="1" outlineLevel="1" x14ac:dyDescent="0.25">
      <c r="G53" t="s">
        <v>114</v>
      </c>
      <c r="H53">
        <v>90</v>
      </c>
      <c r="I53">
        <v>72</v>
      </c>
      <c r="J53">
        <f t="shared" si="2"/>
        <v>20</v>
      </c>
      <c r="K53" t="s">
        <v>28</v>
      </c>
      <c r="L53">
        <v>0</v>
      </c>
    </row>
    <row r="54" spans="7:14" hidden="1" outlineLevel="1" x14ac:dyDescent="0.25">
      <c r="G54" t="s">
        <v>115</v>
      </c>
      <c r="H54">
        <v>40</v>
      </c>
      <c r="I54">
        <v>40</v>
      </c>
      <c r="J54">
        <f t="shared" si="2"/>
        <v>0</v>
      </c>
      <c r="K54" t="s">
        <v>28</v>
      </c>
      <c r="L54">
        <v>0</v>
      </c>
    </row>
    <row r="55" spans="7:14" hidden="1" outlineLevel="1" x14ac:dyDescent="0.25">
      <c r="G55" t="s">
        <v>116</v>
      </c>
      <c r="H55">
        <v>139</v>
      </c>
      <c r="I55">
        <v>125.1</v>
      </c>
      <c r="J55">
        <f t="shared" si="2"/>
        <v>10</v>
      </c>
      <c r="K55" t="s">
        <v>27</v>
      </c>
      <c r="L55">
        <v>139</v>
      </c>
    </row>
    <row r="56" spans="7:14" hidden="1" outlineLevel="1" x14ac:dyDescent="0.25">
      <c r="G56" t="s">
        <v>117</v>
      </c>
      <c r="H56">
        <v>60</v>
      </c>
      <c r="I56">
        <v>54</v>
      </c>
      <c r="J56">
        <f t="shared" si="2"/>
        <v>10</v>
      </c>
      <c r="K56" t="s">
        <v>27</v>
      </c>
      <c r="L56">
        <v>60</v>
      </c>
    </row>
    <row r="57" spans="7:14" hidden="1" outlineLevel="1" x14ac:dyDescent="0.25">
      <c r="G57" t="s">
        <v>118</v>
      </c>
      <c r="H57">
        <v>298</v>
      </c>
      <c r="I57">
        <v>268.2</v>
      </c>
      <c r="J57">
        <f t="shared" si="2"/>
        <v>10</v>
      </c>
      <c r="K57" t="s">
        <v>90</v>
      </c>
      <c r="L57">
        <v>268.2</v>
      </c>
    </row>
    <row r="58" spans="7:14" hidden="1" outlineLevel="1" x14ac:dyDescent="0.25">
      <c r="G58" t="s">
        <v>88</v>
      </c>
      <c r="H58">
        <v>22.7</v>
      </c>
      <c r="I58">
        <v>22.7</v>
      </c>
      <c r="J58">
        <f t="shared" si="2"/>
        <v>0</v>
      </c>
      <c r="K58" t="s">
        <v>28</v>
      </c>
      <c r="L58">
        <v>0</v>
      </c>
    </row>
    <row r="59" spans="7:14" hidden="1" outlineLevel="1" x14ac:dyDescent="0.25">
      <c r="G59" t="s">
        <v>89</v>
      </c>
      <c r="H59">
        <v>15</v>
      </c>
      <c r="I59">
        <v>15</v>
      </c>
      <c r="J59">
        <f t="shared" si="2"/>
        <v>0</v>
      </c>
      <c r="K59" t="s">
        <v>28</v>
      </c>
      <c r="L59">
        <v>0</v>
      </c>
    </row>
    <row r="60" spans="7:14" hidden="1" outlineLevel="1" x14ac:dyDescent="0.25">
      <c r="G60" t="s">
        <v>119</v>
      </c>
      <c r="H60">
        <v>10</v>
      </c>
      <c r="I60">
        <v>10</v>
      </c>
      <c r="J60">
        <f t="shared" si="2"/>
        <v>0</v>
      </c>
      <c r="K60" t="s">
        <v>28</v>
      </c>
      <c r="L60">
        <v>0</v>
      </c>
    </row>
    <row r="61" spans="7:14" hidden="1" outlineLevel="1" x14ac:dyDescent="0.25"/>
    <row r="62" spans="7:14" hidden="1" outlineLevel="1" x14ac:dyDescent="0.25">
      <c r="K62" t="s">
        <v>90</v>
      </c>
      <c r="L62">
        <f>L50+L51+L52+L57</f>
        <v>462.4</v>
      </c>
      <c r="N62" t="s">
        <v>15</v>
      </c>
    </row>
    <row r="63" spans="7:14" hidden="1" outlineLevel="1" x14ac:dyDescent="0.25">
      <c r="K63" t="s">
        <v>27</v>
      </c>
      <c r="L63">
        <f>L55+L56</f>
        <v>199</v>
      </c>
      <c r="N63" t="s">
        <v>15</v>
      </c>
    </row>
    <row r="64" spans="7:14" hidden="1" outlineLevel="1" x14ac:dyDescent="0.25">
      <c r="K64" t="s">
        <v>28</v>
      </c>
      <c r="L64">
        <f>E48-L62-L63</f>
        <v>105.55000000000007</v>
      </c>
      <c r="N64" t="s">
        <v>15</v>
      </c>
    </row>
    <row r="65" spans="1:14" collapsed="1" x14ac:dyDescent="0.25">
      <c r="A65">
        <v>4</v>
      </c>
      <c r="B65" s="1">
        <v>43507</v>
      </c>
      <c r="C65" t="s">
        <v>0</v>
      </c>
      <c r="D65">
        <v>894.22</v>
      </c>
      <c r="E65">
        <v>766.37</v>
      </c>
      <c r="F65" t="s">
        <v>15</v>
      </c>
      <c r="G65">
        <f>L91</f>
        <v>5.3700000000000045</v>
      </c>
      <c r="I65" t="s">
        <v>15</v>
      </c>
      <c r="J65" t="s">
        <v>15</v>
      </c>
      <c r="K65" s="6"/>
    </row>
    <row r="66" spans="1:14" hidden="1" outlineLevel="1" x14ac:dyDescent="0.25">
      <c r="G66" s="4" t="s">
        <v>7</v>
      </c>
      <c r="H66" s="4" t="s">
        <v>8</v>
      </c>
      <c r="I66" s="4" t="s">
        <v>9</v>
      </c>
      <c r="J66" s="4" t="s">
        <v>26</v>
      </c>
      <c r="K66" s="4" t="s">
        <v>10</v>
      </c>
      <c r="L66" s="4" t="s">
        <v>6</v>
      </c>
      <c r="N66" s="4" t="s">
        <v>12</v>
      </c>
    </row>
    <row r="67" spans="1:14" hidden="1" outlineLevel="1" x14ac:dyDescent="0.25">
      <c r="G67" t="s">
        <v>120</v>
      </c>
      <c r="H67">
        <v>35</v>
      </c>
      <c r="I67">
        <f>H67-J67</f>
        <v>28</v>
      </c>
      <c r="J67">
        <v>7</v>
      </c>
      <c r="K67" t="s">
        <v>134</v>
      </c>
      <c r="L67">
        <v>37</v>
      </c>
    </row>
    <row r="68" spans="1:14" hidden="1" outlineLevel="1" x14ac:dyDescent="0.25">
      <c r="G68" t="s">
        <v>121</v>
      </c>
      <c r="H68">
        <v>25</v>
      </c>
      <c r="I68">
        <f t="shared" ref="I68:I83" si="3">H68-J68</f>
        <v>20</v>
      </c>
      <c r="J68">
        <v>5</v>
      </c>
      <c r="K68" t="s">
        <v>29</v>
      </c>
      <c r="L68">
        <v>25</v>
      </c>
    </row>
    <row r="69" spans="1:14" hidden="1" outlineLevel="1" x14ac:dyDescent="0.25">
      <c r="G69" t="s">
        <v>115</v>
      </c>
      <c r="H69">
        <v>29</v>
      </c>
      <c r="I69">
        <f t="shared" si="3"/>
        <v>23.2</v>
      </c>
      <c r="J69">
        <v>5.8</v>
      </c>
      <c r="K69" t="s">
        <v>29</v>
      </c>
      <c r="L69">
        <v>35</v>
      </c>
    </row>
    <row r="70" spans="1:14" hidden="1" outlineLevel="1" x14ac:dyDescent="0.25">
      <c r="G70" t="s">
        <v>122</v>
      </c>
      <c r="H70">
        <v>65</v>
      </c>
      <c r="I70">
        <f t="shared" si="3"/>
        <v>52</v>
      </c>
      <c r="J70">
        <v>13</v>
      </c>
      <c r="K70" t="s">
        <v>29</v>
      </c>
      <c r="L70">
        <v>43</v>
      </c>
    </row>
    <row r="71" spans="1:14" hidden="1" outlineLevel="1" x14ac:dyDescent="0.25">
      <c r="G71" s="18" t="s">
        <v>102</v>
      </c>
      <c r="H71" s="15">
        <v>22.25</v>
      </c>
      <c r="I71" s="15">
        <f t="shared" si="3"/>
        <v>22.25</v>
      </c>
      <c r="J71" s="15">
        <v>0</v>
      </c>
      <c r="K71" s="15" t="s">
        <v>28</v>
      </c>
      <c r="L71" s="15">
        <v>0</v>
      </c>
    </row>
    <row r="72" spans="1:14" hidden="1" outlineLevel="1" x14ac:dyDescent="0.25">
      <c r="G72" s="11" t="s">
        <v>123</v>
      </c>
      <c r="H72">
        <v>22.25</v>
      </c>
      <c r="I72">
        <f t="shared" si="3"/>
        <v>22.25</v>
      </c>
      <c r="J72">
        <v>0</v>
      </c>
      <c r="K72" t="s">
        <v>28</v>
      </c>
      <c r="L72">
        <v>0</v>
      </c>
    </row>
    <row r="73" spans="1:14" hidden="1" outlineLevel="1" x14ac:dyDescent="0.25">
      <c r="G73" s="11" t="s">
        <v>124</v>
      </c>
      <c r="H73">
        <v>22.25</v>
      </c>
      <c r="I73">
        <f t="shared" si="3"/>
        <v>22.25</v>
      </c>
      <c r="J73">
        <v>0</v>
      </c>
      <c r="K73" t="s">
        <v>28</v>
      </c>
      <c r="L73">
        <v>0</v>
      </c>
    </row>
    <row r="74" spans="1:14" hidden="1" outlineLevel="1" x14ac:dyDescent="0.25">
      <c r="G74" s="11" t="s">
        <v>125</v>
      </c>
      <c r="H74">
        <v>22.25</v>
      </c>
      <c r="I74">
        <f t="shared" si="3"/>
        <v>22.25</v>
      </c>
      <c r="J74">
        <v>0</v>
      </c>
      <c r="K74" t="s">
        <v>28</v>
      </c>
      <c r="L74">
        <v>0</v>
      </c>
    </row>
    <row r="75" spans="1:14" hidden="1" outlineLevel="1" x14ac:dyDescent="0.25">
      <c r="G75" t="s">
        <v>126</v>
      </c>
      <c r="H75">
        <v>117</v>
      </c>
      <c r="I75">
        <f t="shared" si="3"/>
        <v>93.6</v>
      </c>
      <c r="J75">
        <v>23.4</v>
      </c>
      <c r="K75" t="s">
        <v>135</v>
      </c>
      <c r="L75">
        <v>117</v>
      </c>
    </row>
    <row r="76" spans="1:14" hidden="1" outlineLevel="1" x14ac:dyDescent="0.25">
      <c r="G76" t="s">
        <v>127</v>
      </c>
      <c r="H76">
        <v>35</v>
      </c>
      <c r="I76">
        <f t="shared" si="3"/>
        <v>28</v>
      </c>
      <c r="J76">
        <v>7</v>
      </c>
      <c r="K76" t="s">
        <v>29</v>
      </c>
      <c r="L76">
        <v>35</v>
      </c>
    </row>
    <row r="77" spans="1:14" hidden="1" outlineLevel="1" x14ac:dyDescent="0.25">
      <c r="G77" t="s">
        <v>128</v>
      </c>
      <c r="H77">
        <v>65</v>
      </c>
      <c r="I77">
        <f t="shared" si="3"/>
        <v>52</v>
      </c>
      <c r="J77">
        <v>13</v>
      </c>
      <c r="K77" t="s">
        <v>135</v>
      </c>
      <c r="L77">
        <v>65</v>
      </c>
    </row>
    <row r="78" spans="1:14" hidden="1" outlineLevel="1" collapsed="1" x14ac:dyDescent="0.25">
      <c r="G78" t="s">
        <v>105</v>
      </c>
      <c r="H78">
        <v>39</v>
      </c>
      <c r="I78">
        <f t="shared" si="3"/>
        <v>31.2</v>
      </c>
      <c r="J78">
        <v>7.8</v>
      </c>
      <c r="K78" t="s">
        <v>29</v>
      </c>
      <c r="L78">
        <v>39</v>
      </c>
    </row>
    <row r="79" spans="1:14" hidden="1" outlineLevel="1" x14ac:dyDescent="0.25">
      <c r="G79" t="s">
        <v>129</v>
      </c>
      <c r="H79">
        <v>45</v>
      </c>
      <c r="I79">
        <f t="shared" si="3"/>
        <v>36</v>
      </c>
      <c r="J79">
        <v>9</v>
      </c>
      <c r="K79" t="s">
        <v>64</v>
      </c>
      <c r="L79">
        <v>45</v>
      </c>
    </row>
    <row r="80" spans="1:14" hidden="1" outlineLevel="1" x14ac:dyDescent="0.25">
      <c r="G80" t="s">
        <v>130</v>
      </c>
      <c r="H80">
        <v>102</v>
      </c>
      <c r="I80">
        <f t="shared" si="3"/>
        <v>81.599999999999994</v>
      </c>
      <c r="J80">
        <v>20.399999999999999</v>
      </c>
      <c r="K80" t="s">
        <v>49</v>
      </c>
      <c r="L80">
        <v>102</v>
      </c>
    </row>
    <row r="81" spans="1:15" hidden="1" outlineLevel="1" x14ac:dyDescent="0.25">
      <c r="G81" t="s">
        <v>131</v>
      </c>
      <c r="H81">
        <v>225</v>
      </c>
      <c r="I81">
        <f t="shared" si="3"/>
        <v>180</v>
      </c>
      <c r="J81">
        <v>45</v>
      </c>
      <c r="K81" t="s">
        <v>111</v>
      </c>
      <c r="L81">
        <v>200</v>
      </c>
    </row>
    <row r="82" spans="1:15" hidden="1" outlineLevel="1" x14ac:dyDescent="0.25">
      <c r="G82" t="s">
        <v>132</v>
      </c>
      <c r="H82">
        <v>2</v>
      </c>
      <c r="I82">
        <f t="shared" si="3"/>
        <v>2</v>
      </c>
      <c r="J82">
        <v>0</v>
      </c>
      <c r="K82" t="s">
        <v>28</v>
      </c>
      <c r="L82">
        <v>0</v>
      </c>
    </row>
    <row r="83" spans="1:15" hidden="1" outlineLevel="1" x14ac:dyDescent="0.25">
      <c r="G83" t="s">
        <v>133</v>
      </c>
      <c r="H83">
        <v>21.22</v>
      </c>
      <c r="I83">
        <f t="shared" si="3"/>
        <v>21.22</v>
      </c>
      <c r="J83">
        <v>0</v>
      </c>
      <c r="K83" t="s">
        <v>28</v>
      </c>
      <c r="L83">
        <v>0</v>
      </c>
    </row>
    <row r="84" spans="1:15" hidden="1" outlineLevel="1" x14ac:dyDescent="0.25"/>
    <row r="85" spans="1:15" hidden="1" outlineLevel="1" x14ac:dyDescent="0.25">
      <c r="K85" t="s">
        <v>134</v>
      </c>
      <c r="L85">
        <f>L67</f>
        <v>37</v>
      </c>
      <c r="N85" t="s">
        <v>15</v>
      </c>
    </row>
    <row r="86" spans="1:15" hidden="1" outlineLevel="1" x14ac:dyDescent="0.25">
      <c r="K86" t="s">
        <v>49</v>
      </c>
      <c r="L86">
        <f>L80</f>
        <v>102</v>
      </c>
      <c r="N86" t="s">
        <v>15</v>
      </c>
    </row>
    <row r="87" spans="1:15" hidden="1" outlineLevel="1" x14ac:dyDescent="0.25">
      <c r="K87" t="s">
        <v>29</v>
      </c>
      <c r="L87">
        <f>L68+L69+L70+L76+L78</f>
        <v>177</v>
      </c>
      <c r="N87" t="s">
        <v>15</v>
      </c>
    </row>
    <row r="88" spans="1:15" hidden="1" outlineLevel="1" x14ac:dyDescent="0.25">
      <c r="K88" t="s">
        <v>32</v>
      </c>
      <c r="L88">
        <v>200</v>
      </c>
      <c r="N88" t="s">
        <v>15</v>
      </c>
      <c r="O88">
        <v>18</v>
      </c>
    </row>
    <row r="89" spans="1:15" hidden="1" outlineLevel="1" x14ac:dyDescent="0.25">
      <c r="K89" t="s">
        <v>64</v>
      </c>
      <c r="L89">
        <f>L79</f>
        <v>45</v>
      </c>
      <c r="N89" t="s">
        <v>15</v>
      </c>
    </row>
    <row r="90" spans="1:15" hidden="1" outlineLevel="1" x14ac:dyDescent="0.25">
      <c r="K90" t="s">
        <v>111</v>
      </c>
      <c r="L90">
        <f>L81</f>
        <v>200</v>
      </c>
      <c r="N90" t="s">
        <v>15</v>
      </c>
    </row>
    <row r="91" spans="1:15" hidden="1" outlineLevel="1" x14ac:dyDescent="0.25">
      <c r="K91" t="s">
        <v>28</v>
      </c>
      <c r="L91">
        <f>E65-L85-L86-L87-L88-L89-L90</f>
        <v>5.3700000000000045</v>
      </c>
      <c r="N91" t="s">
        <v>15</v>
      </c>
    </row>
    <row r="92" spans="1:15" collapsed="1" x14ac:dyDescent="0.25">
      <c r="A92">
        <v>5</v>
      </c>
      <c r="B92" s="1">
        <v>43513</v>
      </c>
      <c r="C92" t="s">
        <v>0</v>
      </c>
      <c r="D92">
        <v>1059.05</v>
      </c>
      <c r="E92">
        <v>902.65</v>
      </c>
      <c r="F92" t="s">
        <v>15</v>
      </c>
      <c r="G92">
        <f>L122</f>
        <v>-167.35000000000002</v>
      </c>
      <c r="I92" t="s">
        <v>15</v>
      </c>
      <c r="J92" t="s">
        <v>15</v>
      </c>
      <c r="K92" s="6"/>
    </row>
    <row r="93" spans="1:15" hidden="1" outlineLevel="1" x14ac:dyDescent="0.25">
      <c r="G93" s="4" t="s">
        <v>7</v>
      </c>
      <c r="H93" s="4" t="s">
        <v>8</v>
      </c>
      <c r="I93" s="4" t="s">
        <v>9</v>
      </c>
      <c r="J93" s="4" t="s">
        <v>26</v>
      </c>
      <c r="K93" s="4" t="s">
        <v>10</v>
      </c>
      <c r="L93" s="4" t="s">
        <v>6</v>
      </c>
      <c r="N93" s="4" t="s">
        <v>12</v>
      </c>
    </row>
    <row r="94" spans="1:15" hidden="1" outlineLevel="1" x14ac:dyDescent="0.25">
      <c r="G94" t="s">
        <v>136</v>
      </c>
      <c r="H94">
        <v>90</v>
      </c>
      <c r="I94">
        <f>H94-J94</f>
        <v>66.599999999999994</v>
      </c>
      <c r="J94">
        <v>23.4</v>
      </c>
      <c r="K94" t="s">
        <v>29</v>
      </c>
      <c r="L94">
        <v>90</v>
      </c>
    </row>
    <row r="95" spans="1:15" hidden="1" outlineLevel="1" collapsed="1" x14ac:dyDescent="0.25">
      <c r="G95" t="s">
        <v>137</v>
      </c>
      <c r="H95">
        <v>100</v>
      </c>
      <c r="I95">
        <f t="shared" ref="I95:I114" si="4">H95-J95</f>
        <v>74.099999999999994</v>
      </c>
      <c r="J95">
        <v>25.9</v>
      </c>
      <c r="K95" t="s">
        <v>29</v>
      </c>
      <c r="L95">
        <v>100</v>
      </c>
    </row>
    <row r="96" spans="1:15" hidden="1" outlineLevel="1" x14ac:dyDescent="0.25">
      <c r="G96" t="s">
        <v>138</v>
      </c>
      <c r="H96">
        <v>35</v>
      </c>
      <c r="I96">
        <f t="shared" si="4"/>
        <v>25.9</v>
      </c>
      <c r="J96">
        <v>9.1</v>
      </c>
      <c r="K96" t="s">
        <v>29</v>
      </c>
      <c r="L96">
        <v>35</v>
      </c>
    </row>
    <row r="97" spans="7:12" hidden="1" outlineLevel="1" x14ac:dyDescent="0.25">
      <c r="G97" t="s">
        <v>139</v>
      </c>
      <c r="H97">
        <v>9</v>
      </c>
      <c r="I97">
        <f t="shared" si="4"/>
        <v>6.7</v>
      </c>
      <c r="J97">
        <v>2.2999999999999998</v>
      </c>
      <c r="K97" t="s">
        <v>28</v>
      </c>
      <c r="L97">
        <v>0</v>
      </c>
    </row>
    <row r="98" spans="7:12" hidden="1" outlineLevel="1" x14ac:dyDescent="0.25">
      <c r="G98" t="s">
        <v>140</v>
      </c>
      <c r="H98">
        <v>35</v>
      </c>
      <c r="I98">
        <f t="shared" si="4"/>
        <v>25.9</v>
      </c>
      <c r="J98">
        <v>9.1</v>
      </c>
      <c r="K98" t="s">
        <v>28</v>
      </c>
      <c r="L98">
        <v>0</v>
      </c>
    </row>
    <row r="99" spans="7:12" hidden="1" outlineLevel="1" x14ac:dyDescent="0.25">
      <c r="G99" s="8" t="s">
        <v>141</v>
      </c>
      <c r="H99">
        <v>17.8</v>
      </c>
      <c r="I99">
        <f t="shared" si="4"/>
        <v>17.8</v>
      </c>
      <c r="J99">
        <v>0</v>
      </c>
      <c r="K99" t="s">
        <v>32</v>
      </c>
      <c r="L99">
        <v>50</v>
      </c>
    </row>
    <row r="100" spans="7:12" hidden="1" outlineLevel="1" x14ac:dyDescent="0.25">
      <c r="G100" s="8" t="s">
        <v>142</v>
      </c>
      <c r="H100">
        <v>17.8</v>
      </c>
      <c r="I100">
        <f t="shared" si="4"/>
        <v>17.8</v>
      </c>
      <c r="J100">
        <v>0</v>
      </c>
      <c r="K100" t="s">
        <v>30</v>
      </c>
      <c r="L100">
        <v>50</v>
      </c>
    </row>
    <row r="101" spans="7:12" hidden="1" outlineLevel="1" x14ac:dyDescent="0.25">
      <c r="G101" s="8" t="s">
        <v>143</v>
      </c>
      <c r="H101">
        <v>17.8</v>
      </c>
      <c r="I101">
        <f t="shared" si="4"/>
        <v>17.8</v>
      </c>
      <c r="J101">
        <v>0</v>
      </c>
      <c r="K101" t="s">
        <v>28</v>
      </c>
      <c r="L101">
        <v>0</v>
      </c>
    </row>
    <row r="102" spans="7:12" hidden="1" outlineLevel="1" x14ac:dyDescent="0.25">
      <c r="G102" s="8" t="s">
        <v>144</v>
      </c>
      <c r="H102">
        <v>17.8</v>
      </c>
      <c r="I102">
        <f t="shared" si="4"/>
        <v>17.8</v>
      </c>
      <c r="J102">
        <v>0</v>
      </c>
      <c r="K102" t="s">
        <v>28</v>
      </c>
      <c r="L102">
        <v>0</v>
      </c>
    </row>
    <row r="103" spans="7:12" hidden="1" outlineLevel="1" x14ac:dyDescent="0.25">
      <c r="G103" s="8" t="s">
        <v>145</v>
      </c>
      <c r="H103">
        <v>17.8</v>
      </c>
      <c r="I103">
        <f t="shared" si="4"/>
        <v>17.8</v>
      </c>
      <c r="J103">
        <v>0</v>
      </c>
      <c r="K103" t="s">
        <v>30</v>
      </c>
      <c r="L103">
        <v>50</v>
      </c>
    </row>
    <row r="104" spans="7:12" hidden="1" outlineLevel="1" x14ac:dyDescent="0.25">
      <c r="G104" t="s">
        <v>146</v>
      </c>
      <c r="H104">
        <v>45</v>
      </c>
      <c r="I104">
        <f t="shared" si="4"/>
        <v>33.299999999999997</v>
      </c>
      <c r="J104">
        <v>11.7</v>
      </c>
      <c r="K104" t="s">
        <v>29</v>
      </c>
      <c r="L104">
        <v>45</v>
      </c>
    </row>
    <row r="105" spans="7:12" hidden="1" outlineLevel="1" x14ac:dyDescent="0.25">
      <c r="G105" t="s">
        <v>146</v>
      </c>
      <c r="H105">
        <v>45</v>
      </c>
      <c r="I105">
        <f t="shared" si="4"/>
        <v>33.299999999999997</v>
      </c>
      <c r="J105">
        <v>11.7</v>
      </c>
      <c r="K105" t="s">
        <v>28</v>
      </c>
      <c r="L105">
        <v>0</v>
      </c>
    </row>
    <row r="106" spans="7:12" hidden="1" outlineLevel="1" x14ac:dyDescent="0.25">
      <c r="G106" s="14" t="s">
        <v>147</v>
      </c>
      <c r="H106">
        <v>1</v>
      </c>
      <c r="I106">
        <f t="shared" si="4"/>
        <v>1</v>
      </c>
      <c r="J106">
        <v>0</v>
      </c>
      <c r="K106" t="s">
        <v>49</v>
      </c>
      <c r="L106">
        <v>135</v>
      </c>
    </row>
    <row r="107" spans="7:12" hidden="1" outlineLevel="1" x14ac:dyDescent="0.25">
      <c r="G107" t="s">
        <v>19</v>
      </c>
      <c r="H107">
        <v>125</v>
      </c>
      <c r="I107">
        <f t="shared" si="4"/>
        <v>92.6</v>
      </c>
      <c r="J107">
        <v>32.4</v>
      </c>
      <c r="K107" t="s">
        <v>111</v>
      </c>
      <c r="L107">
        <v>125</v>
      </c>
    </row>
    <row r="108" spans="7:12" hidden="1" outlineLevel="1" x14ac:dyDescent="0.25">
      <c r="G108" t="s">
        <v>19</v>
      </c>
      <c r="H108">
        <v>125</v>
      </c>
      <c r="I108">
        <f t="shared" si="4"/>
        <v>92.6</v>
      </c>
      <c r="J108">
        <v>32.4</v>
      </c>
      <c r="K108" t="s">
        <v>150</v>
      </c>
      <c r="L108">
        <v>125</v>
      </c>
    </row>
    <row r="109" spans="7:12" hidden="1" outlineLevel="1" x14ac:dyDescent="0.25">
      <c r="G109" t="s">
        <v>105</v>
      </c>
      <c r="H109">
        <v>39</v>
      </c>
      <c r="I109">
        <f t="shared" si="4"/>
        <v>28.9</v>
      </c>
      <c r="J109">
        <v>10.1</v>
      </c>
      <c r="K109" t="s">
        <v>29</v>
      </c>
      <c r="L109">
        <v>39</v>
      </c>
    </row>
    <row r="110" spans="7:12" hidden="1" outlineLevel="1" x14ac:dyDescent="0.25">
      <c r="G110" t="s">
        <v>125</v>
      </c>
      <c r="H110">
        <v>197</v>
      </c>
      <c r="I110">
        <f t="shared" si="4"/>
        <v>145.9</v>
      </c>
      <c r="J110">
        <v>51.1</v>
      </c>
      <c r="K110" t="s">
        <v>150</v>
      </c>
      <c r="L110">
        <v>197</v>
      </c>
    </row>
    <row r="111" spans="7:12" hidden="1" outlineLevel="1" x14ac:dyDescent="0.25">
      <c r="G111" t="s">
        <v>148</v>
      </c>
      <c r="H111">
        <v>57</v>
      </c>
      <c r="I111">
        <f t="shared" si="4"/>
        <v>42.2</v>
      </c>
      <c r="J111">
        <v>14.8</v>
      </c>
      <c r="K111" t="s">
        <v>72</v>
      </c>
      <c r="L111">
        <v>0</v>
      </c>
    </row>
    <row r="112" spans="7:12" hidden="1" outlineLevel="1" x14ac:dyDescent="0.25">
      <c r="G112" t="s">
        <v>149</v>
      </c>
      <c r="H112">
        <v>29</v>
      </c>
      <c r="I112">
        <f t="shared" si="4"/>
        <v>21.5</v>
      </c>
      <c r="J112">
        <v>7.5</v>
      </c>
      <c r="K112" t="s">
        <v>29</v>
      </c>
      <c r="L112">
        <v>29</v>
      </c>
    </row>
    <row r="113" spans="1:14" hidden="1" outlineLevel="1" x14ac:dyDescent="0.25">
      <c r="G113" t="s">
        <v>25</v>
      </c>
      <c r="H113">
        <v>15</v>
      </c>
      <c r="I113">
        <f t="shared" si="4"/>
        <v>15</v>
      </c>
      <c r="J113">
        <v>0</v>
      </c>
      <c r="K113" t="s">
        <v>28</v>
      </c>
      <c r="L113">
        <v>0</v>
      </c>
    </row>
    <row r="114" spans="1:14" hidden="1" outlineLevel="1" x14ac:dyDescent="0.25">
      <c r="G114" t="s">
        <v>133</v>
      </c>
      <c r="H114">
        <v>23.05</v>
      </c>
      <c r="I114">
        <f t="shared" si="4"/>
        <v>23.05</v>
      </c>
      <c r="J114">
        <v>0</v>
      </c>
      <c r="K114" t="s">
        <v>28</v>
      </c>
      <c r="L114">
        <v>0</v>
      </c>
    </row>
    <row r="115" spans="1:14" hidden="1" outlineLevel="1" x14ac:dyDescent="0.25"/>
    <row r="116" spans="1:14" hidden="1" outlineLevel="1" x14ac:dyDescent="0.25">
      <c r="K116" t="s">
        <v>150</v>
      </c>
      <c r="L116">
        <f>L108+L110</f>
        <v>322</v>
      </c>
      <c r="N116" t="s">
        <v>15</v>
      </c>
    </row>
    <row r="117" spans="1:14" hidden="1" outlineLevel="1" x14ac:dyDescent="0.25">
      <c r="K117" t="s">
        <v>49</v>
      </c>
      <c r="L117">
        <f>L106</f>
        <v>135</v>
      </c>
      <c r="N117" t="s">
        <v>15</v>
      </c>
    </row>
    <row r="118" spans="1:14" hidden="1" outlineLevel="1" x14ac:dyDescent="0.25">
      <c r="K118" t="s">
        <v>29</v>
      </c>
      <c r="L118">
        <f>L94+L95+L96+L104+L109+L112</f>
        <v>338</v>
      </c>
      <c r="N118" t="s">
        <v>15</v>
      </c>
    </row>
    <row r="119" spans="1:14" hidden="1" outlineLevel="1" x14ac:dyDescent="0.25">
      <c r="K119" t="s">
        <v>111</v>
      </c>
      <c r="L119">
        <f>L107</f>
        <v>125</v>
      </c>
      <c r="N119" t="s">
        <v>15</v>
      </c>
    </row>
    <row r="120" spans="1:14" hidden="1" outlineLevel="1" x14ac:dyDescent="0.25">
      <c r="K120" t="s">
        <v>32</v>
      </c>
      <c r="L120">
        <f>L100+L103</f>
        <v>100</v>
      </c>
      <c r="N120" t="s">
        <v>15</v>
      </c>
    </row>
    <row r="121" spans="1:14" hidden="1" outlineLevel="1" x14ac:dyDescent="0.25">
      <c r="K121" t="s">
        <v>30</v>
      </c>
      <c r="L121">
        <f>L103</f>
        <v>50</v>
      </c>
      <c r="N121" t="s">
        <v>15</v>
      </c>
    </row>
    <row r="122" spans="1:14" hidden="1" outlineLevel="1" x14ac:dyDescent="0.25">
      <c r="K122" t="s">
        <v>28</v>
      </c>
      <c r="L122">
        <f>E92-L116-L117-L118-L119-L120-L121</f>
        <v>-167.35000000000002</v>
      </c>
      <c r="N122" t="s">
        <v>15</v>
      </c>
    </row>
    <row r="123" spans="1:14" collapsed="1" x14ac:dyDescent="0.25">
      <c r="A123">
        <v>6</v>
      </c>
      <c r="B123" s="1">
        <v>43511</v>
      </c>
      <c r="C123" t="s">
        <v>151</v>
      </c>
      <c r="D123">
        <v>492.6</v>
      </c>
      <c r="E123">
        <v>492.6</v>
      </c>
      <c r="F123" t="s">
        <v>15</v>
      </c>
      <c r="G123">
        <f>I132-L132</f>
        <v>-413.4</v>
      </c>
      <c r="I123" t="s">
        <v>15</v>
      </c>
      <c r="J123" t="s">
        <v>15</v>
      </c>
      <c r="K123" s="12"/>
    </row>
    <row r="124" spans="1:14" hidden="1" outlineLevel="1" x14ac:dyDescent="0.25">
      <c r="G124" s="4" t="s">
        <v>7</v>
      </c>
      <c r="H124" s="4" t="s">
        <v>8</v>
      </c>
      <c r="I124" s="4" t="s">
        <v>9</v>
      </c>
      <c r="J124" s="4" t="s">
        <v>26</v>
      </c>
      <c r="K124" s="4" t="s">
        <v>10</v>
      </c>
      <c r="L124" s="4" t="s">
        <v>6</v>
      </c>
      <c r="N124" s="4" t="s">
        <v>12</v>
      </c>
    </row>
    <row r="125" spans="1:14" hidden="1" outlineLevel="1" x14ac:dyDescent="0.25">
      <c r="G125" t="s">
        <v>153</v>
      </c>
      <c r="H125">
        <v>255</v>
      </c>
      <c r="I125">
        <v>76</v>
      </c>
      <c r="K125" t="s">
        <v>151</v>
      </c>
      <c r="L125">
        <v>255</v>
      </c>
    </row>
    <row r="126" spans="1:14" hidden="1" outlineLevel="1" x14ac:dyDescent="0.25">
      <c r="G126" t="s">
        <v>154</v>
      </c>
      <c r="H126">
        <v>144</v>
      </c>
      <c r="I126">
        <v>57</v>
      </c>
      <c r="K126" t="s">
        <v>151</v>
      </c>
      <c r="L126">
        <v>144</v>
      </c>
    </row>
    <row r="127" spans="1:14" hidden="1" outlineLevel="1" x14ac:dyDescent="0.25">
      <c r="G127" t="s">
        <v>155</v>
      </c>
      <c r="H127">
        <v>100</v>
      </c>
      <c r="I127">
        <v>0</v>
      </c>
      <c r="K127" t="s">
        <v>151</v>
      </c>
      <c r="L127">
        <v>100</v>
      </c>
    </row>
    <row r="128" spans="1:14" hidden="1" outlineLevel="1" x14ac:dyDescent="0.25">
      <c r="G128" t="s">
        <v>156</v>
      </c>
      <c r="H128">
        <v>108</v>
      </c>
      <c r="I128">
        <v>79.8</v>
      </c>
      <c r="K128" t="s">
        <v>151</v>
      </c>
      <c r="L128">
        <v>92</v>
      </c>
    </row>
    <row r="129" spans="1:14" hidden="1" outlineLevel="1" x14ac:dyDescent="0.25">
      <c r="G129" t="s">
        <v>157</v>
      </c>
      <c r="H129">
        <v>108</v>
      </c>
      <c r="I129">
        <v>79.8</v>
      </c>
      <c r="K129" t="s">
        <v>151</v>
      </c>
      <c r="L129">
        <v>92</v>
      </c>
    </row>
    <row r="130" spans="1:14" hidden="1" outlineLevel="1" x14ac:dyDescent="0.25">
      <c r="G130" t="s">
        <v>158</v>
      </c>
      <c r="H130">
        <v>132</v>
      </c>
      <c r="I130">
        <v>98</v>
      </c>
      <c r="K130" t="s">
        <v>151</v>
      </c>
      <c r="L130">
        <v>112</v>
      </c>
    </row>
    <row r="131" spans="1:14" hidden="1" outlineLevel="1" x14ac:dyDescent="0.25">
      <c r="G131" t="s">
        <v>159</v>
      </c>
      <c r="H131">
        <v>124</v>
      </c>
      <c r="I131">
        <v>102</v>
      </c>
      <c r="K131" t="s">
        <v>151</v>
      </c>
      <c r="L131">
        <v>111</v>
      </c>
    </row>
    <row r="132" spans="1:14" hidden="1" outlineLevel="1" x14ac:dyDescent="0.25">
      <c r="I132">
        <f>SUM(I125:I131)</f>
        <v>492.6</v>
      </c>
      <c r="L132">
        <f>SUM(L125:L131)</f>
        <v>906</v>
      </c>
      <c r="N132" t="s">
        <v>15</v>
      </c>
    </row>
    <row r="133" spans="1:14" collapsed="1" x14ac:dyDescent="0.25">
      <c r="A133">
        <v>7</v>
      </c>
      <c r="B133" s="1">
        <v>43512</v>
      </c>
      <c r="C133" t="s">
        <v>29</v>
      </c>
      <c r="D133">
        <v>157</v>
      </c>
      <c r="E133">
        <v>157</v>
      </c>
      <c r="F133" t="s">
        <v>15</v>
      </c>
      <c r="G133">
        <f>I137-L137</f>
        <v>-55</v>
      </c>
      <c r="I133" t="s">
        <v>15</v>
      </c>
      <c r="J133" t="s">
        <v>15</v>
      </c>
      <c r="K133" s="6"/>
    </row>
    <row r="134" spans="1:14" hidden="1" outlineLevel="2" x14ac:dyDescent="0.25">
      <c r="G134" s="4" t="s">
        <v>7</v>
      </c>
      <c r="H134" s="4" t="s">
        <v>8</v>
      </c>
      <c r="I134" s="4" t="s">
        <v>9</v>
      </c>
      <c r="J134" s="4" t="s">
        <v>26</v>
      </c>
      <c r="K134" s="4" t="s">
        <v>10</v>
      </c>
      <c r="L134" s="4" t="s">
        <v>6</v>
      </c>
      <c r="N134" s="4" t="s">
        <v>12</v>
      </c>
    </row>
    <row r="135" spans="1:14" hidden="1" outlineLevel="2" x14ac:dyDescent="0.25">
      <c r="G135" t="s">
        <v>160</v>
      </c>
      <c r="H135">
        <v>110</v>
      </c>
      <c r="I135">
        <v>81</v>
      </c>
      <c r="K135" t="s">
        <v>29</v>
      </c>
      <c r="L135">
        <v>110</v>
      </c>
    </row>
    <row r="136" spans="1:14" hidden="1" outlineLevel="2" x14ac:dyDescent="0.25">
      <c r="G136" t="s">
        <v>152</v>
      </c>
      <c r="H136">
        <v>117</v>
      </c>
      <c r="I136">
        <v>76</v>
      </c>
      <c r="K136" t="s">
        <v>29</v>
      </c>
      <c r="L136">
        <v>102</v>
      </c>
    </row>
    <row r="137" spans="1:14" hidden="1" outlineLevel="2" x14ac:dyDescent="0.25">
      <c r="I137">
        <f>SUM(I135:I136)</f>
        <v>157</v>
      </c>
      <c r="L137">
        <f>SUM(L135:L136)</f>
        <v>212</v>
      </c>
      <c r="N137" t="s">
        <v>15</v>
      </c>
    </row>
    <row r="138" spans="1:14" collapsed="1" x14ac:dyDescent="0.25">
      <c r="A138">
        <v>8</v>
      </c>
      <c r="B138" s="1">
        <v>43518</v>
      </c>
      <c r="C138" t="s">
        <v>2</v>
      </c>
      <c r="D138">
        <v>1175.42</v>
      </c>
      <c r="E138">
        <v>1175.42</v>
      </c>
      <c r="F138" t="s">
        <v>15</v>
      </c>
      <c r="G138">
        <f>L160</f>
        <v>6.8200000000001637</v>
      </c>
      <c r="I138" t="s">
        <v>15</v>
      </c>
      <c r="J138" t="s">
        <v>15</v>
      </c>
      <c r="K138" s="6"/>
    </row>
    <row r="139" spans="1:14" hidden="1" outlineLevel="1" x14ac:dyDescent="0.25">
      <c r="G139" s="4" t="s">
        <v>7</v>
      </c>
      <c r="H139" s="4" t="s">
        <v>8</v>
      </c>
      <c r="I139" s="4" t="s">
        <v>9</v>
      </c>
      <c r="J139" s="4" t="s">
        <v>173</v>
      </c>
      <c r="K139" s="4" t="s">
        <v>10</v>
      </c>
      <c r="L139" s="4" t="s">
        <v>6</v>
      </c>
      <c r="M139" s="4" t="s">
        <v>11</v>
      </c>
      <c r="N139" s="4" t="s">
        <v>12</v>
      </c>
    </row>
    <row r="140" spans="1:14" hidden="1" outlineLevel="1" x14ac:dyDescent="0.25">
      <c r="G140" t="s">
        <v>161</v>
      </c>
      <c r="H140">
        <v>90</v>
      </c>
      <c r="I140">
        <v>67.5</v>
      </c>
      <c r="J140">
        <f>100-(100*I140/H140)</f>
        <v>25</v>
      </c>
      <c r="K140" t="s">
        <v>134</v>
      </c>
      <c r="L140">
        <v>90</v>
      </c>
    </row>
    <row r="141" spans="1:14" hidden="1" outlineLevel="1" x14ac:dyDescent="0.25">
      <c r="G141" t="s">
        <v>162</v>
      </c>
      <c r="H141">
        <v>45</v>
      </c>
      <c r="I141">
        <v>33.75</v>
      </c>
      <c r="J141">
        <f t="shared" ref="J141:J153" si="5">100-(100*I141/H141)</f>
        <v>25</v>
      </c>
      <c r="K141" t="s">
        <v>134</v>
      </c>
      <c r="L141">
        <v>45</v>
      </c>
    </row>
    <row r="142" spans="1:14" hidden="1" outlineLevel="1" x14ac:dyDescent="0.25">
      <c r="G142" t="s">
        <v>163</v>
      </c>
      <c r="H142">
        <v>279</v>
      </c>
      <c r="I142">
        <v>220.41</v>
      </c>
      <c r="J142">
        <f t="shared" si="5"/>
        <v>21</v>
      </c>
      <c r="K142" t="s">
        <v>29</v>
      </c>
      <c r="L142">
        <v>220.4</v>
      </c>
    </row>
    <row r="143" spans="1:14" hidden="1" outlineLevel="1" x14ac:dyDescent="0.25">
      <c r="G143" t="s">
        <v>164</v>
      </c>
      <c r="H143">
        <v>500</v>
      </c>
      <c r="I143">
        <v>373.5</v>
      </c>
      <c r="J143">
        <f t="shared" si="5"/>
        <v>25.299999999999997</v>
      </c>
      <c r="K143" t="s">
        <v>29</v>
      </c>
      <c r="L143">
        <v>448.2</v>
      </c>
    </row>
    <row r="144" spans="1:14" hidden="1" outlineLevel="1" x14ac:dyDescent="0.25">
      <c r="G144" t="s">
        <v>165</v>
      </c>
      <c r="H144">
        <v>75</v>
      </c>
      <c r="I144">
        <v>56.25</v>
      </c>
      <c r="J144">
        <f t="shared" si="5"/>
        <v>25</v>
      </c>
      <c r="K144" t="s">
        <v>30</v>
      </c>
      <c r="L144">
        <v>75</v>
      </c>
    </row>
    <row r="145" spans="7:14" hidden="1" outlineLevel="1" x14ac:dyDescent="0.25">
      <c r="G145" t="s">
        <v>166</v>
      </c>
      <c r="H145">
        <v>90</v>
      </c>
      <c r="I145">
        <v>81</v>
      </c>
      <c r="J145">
        <f t="shared" si="5"/>
        <v>10</v>
      </c>
      <c r="K145" t="s">
        <v>32</v>
      </c>
      <c r="L145">
        <v>90</v>
      </c>
    </row>
    <row r="146" spans="7:14" hidden="1" outlineLevel="1" x14ac:dyDescent="0.25">
      <c r="G146" t="s">
        <v>43</v>
      </c>
      <c r="H146">
        <v>26</v>
      </c>
      <c r="I146">
        <v>23.4</v>
      </c>
      <c r="J146">
        <f t="shared" si="5"/>
        <v>10</v>
      </c>
      <c r="K146" t="s">
        <v>30</v>
      </c>
      <c r="L146">
        <v>26</v>
      </c>
    </row>
    <row r="147" spans="7:14" hidden="1" outlineLevel="1" x14ac:dyDescent="0.25">
      <c r="G147" t="s">
        <v>167</v>
      </c>
      <c r="H147">
        <v>100</v>
      </c>
      <c r="I147">
        <v>75</v>
      </c>
      <c r="J147">
        <f t="shared" si="5"/>
        <v>25</v>
      </c>
      <c r="K147" t="s">
        <v>28</v>
      </c>
      <c r="L147">
        <v>0</v>
      </c>
    </row>
    <row r="148" spans="7:14" hidden="1" outlineLevel="1" x14ac:dyDescent="0.25">
      <c r="G148" t="s">
        <v>168</v>
      </c>
      <c r="H148">
        <v>25</v>
      </c>
      <c r="I148">
        <v>25</v>
      </c>
      <c r="J148">
        <f t="shared" si="5"/>
        <v>0</v>
      </c>
      <c r="K148" t="s">
        <v>28</v>
      </c>
      <c r="L148">
        <v>0</v>
      </c>
    </row>
    <row r="149" spans="7:14" hidden="1" outlineLevel="1" x14ac:dyDescent="0.25">
      <c r="G149" t="s">
        <v>169</v>
      </c>
      <c r="H149">
        <v>30</v>
      </c>
      <c r="I149">
        <v>30</v>
      </c>
      <c r="J149">
        <f t="shared" si="5"/>
        <v>0</v>
      </c>
      <c r="K149" t="s">
        <v>28</v>
      </c>
      <c r="L149">
        <v>0</v>
      </c>
    </row>
    <row r="150" spans="7:14" hidden="1" outlineLevel="1" x14ac:dyDescent="0.25">
      <c r="G150" t="s">
        <v>170</v>
      </c>
      <c r="H150">
        <v>25</v>
      </c>
      <c r="I150">
        <v>25</v>
      </c>
      <c r="J150">
        <f t="shared" si="5"/>
        <v>0</v>
      </c>
      <c r="K150" t="s">
        <v>64</v>
      </c>
      <c r="L150">
        <v>35</v>
      </c>
    </row>
    <row r="151" spans="7:14" hidden="1" outlineLevel="1" x14ac:dyDescent="0.25">
      <c r="G151" t="s">
        <v>171</v>
      </c>
      <c r="H151">
        <v>139</v>
      </c>
      <c r="I151">
        <v>139</v>
      </c>
      <c r="J151">
        <f t="shared" si="5"/>
        <v>0</v>
      </c>
      <c r="K151" t="s">
        <v>29</v>
      </c>
      <c r="L151">
        <v>139</v>
      </c>
    </row>
    <row r="152" spans="7:14" hidden="1" outlineLevel="1" x14ac:dyDescent="0.25">
      <c r="G152" t="s">
        <v>172</v>
      </c>
      <c r="H152">
        <v>10.7</v>
      </c>
      <c r="I152">
        <v>10.7</v>
      </c>
      <c r="J152">
        <f t="shared" si="5"/>
        <v>0</v>
      </c>
      <c r="K152" t="s">
        <v>28</v>
      </c>
      <c r="L152">
        <v>0</v>
      </c>
    </row>
    <row r="153" spans="7:14" hidden="1" outlineLevel="1" x14ac:dyDescent="0.25">
      <c r="G153" t="s">
        <v>89</v>
      </c>
      <c r="H153">
        <v>15</v>
      </c>
      <c r="I153">
        <v>15</v>
      </c>
      <c r="J153">
        <f t="shared" si="5"/>
        <v>0</v>
      </c>
      <c r="K153" t="s">
        <v>28</v>
      </c>
      <c r="L153">
        <v>0</v>
      </c>
    </row>
    <row r="154" spans="7:14" hidden="1" outlineLevel="1" x14ac:dyDescent="0.25"/>
    <row r="155" spans="7:14" hidden="1" outlineLevel="1" x14ac:dyDescent="0.25">
      <c r="K155" t="s">
        <v>134</v>
      </c>
      <c r="L155">
        <f>L140+L141</f>
        <v>135</v>
      </c>
      <c r="M155" t="s">
        <v>15</v>
      </c>
      <c r="N155" t="s">
        <v>15</v>
      </c>
    </row>
    <row r="156" spans="7:14" hidden="1" outlineLevel="1" x14ac:dyDescent="0.25">
      <c r="K156" t="s">
        <v>29</v>
      </c>
      <c r="L156">
        <f>L142+L143+L151</f>
        <v>807.6</v>
      </c>
      <c r="M156" t="s">
        <v>15</v>
      </c>
      <c r="N156" t="s">
        <v>15</v>
      </c>
    </row>
    <row r="157" spans="7:14" hidden="1" outlineLevel="1" x14ac:dyDescent="0.25">
      <c r="K157" t="s">
        <v>30</v>
      </c>
      <c r="L157">
        <f>L144+L146</f>
        <v>101</v>
      </c>
      <c r="M157" t="s">
        <v>15</v>
      </c>
      <c r="N157" t="s">
        <v>15</v>
      </c>
    </row>
    <row r="158" spans="7:14" hidden="1" outlineLevel="1" x14ac:dyDescent="0.25">
      <c r="K158" t="s">
        <v>32</v>
      </c>
      <c r="L158">
        <f>L145</f>
        <v>90</v>
      </c>
      <c r="M158" t="s">
        <v>15</v>
      </c>
      <c r="N158" t="s">
        <v>15</v>
      </c>
    </row>
    <row r="159" spans="7:14" hidden="1" outlineLevel="1" x14ac:dyDescent="0.25">
      <c r="K159" t="s">
        <v>64</v>
      </c>
      <c r="L159">
        <f>L150</f>
        <v>35</v>
      </c>
      <c r="M159" t="s">
        <v>15</v>
      </c>
      <c r="N159" t="s">
        <v>15</v>
      </c>
    </row>
    <row r="160" spans="7:14" hidden="1" outlineLevel="1" x14ac:dyDescent="0.25">
      <c r="K160" t="s">
        <v>28</v>
      </c>
      <c r="L160">
        <f>E138-SUM(L155:L159)</f>
        <v>6.8200000000001637</v>
      </c>
      <c r="M160" t="s">
        <v>15</v>
      </c>
      <c r="N160" t="s">
        <v>15</v>
      </c>
    </row>
    <row r="161" spans="1:14" collapsed="1" x14ac:dyDescent="0.25">
      <c r="G161" s="13">
        <f>SUM(G48:G138)</f>
        <v>-518.00999999999976</v>
      </c>
    </row>
    <row r="162" spans="1:14" x14ac:dyDescent="0.25">
      <c r="A162">
        <v>9</v>
      </c>
      <c r="B162" s="1">
        <v>43529</v>
      </c>
      <c r="C162" t="s">
        <v>174</v>
      </c>
      <c r="D162">
        <v>240</v>
      </c>
      <c r="E162">
        <v>240</v>
      </c>
      <c r="F162" t="s">
        <v>15</v>
      </c>
      <c r="G162">
        <f>I166-L166</f>
        <v>-43</v>
      </c>
      <c r="I162" t="s">
        <v>15</v>
      </c>
      <c r="J162" t="s">
        <v>15</v>
      </c>
      <c r="K162" s="6"/>
    </row>
    <row r="163" spans="1:14" hidden="1" outlineLevel="2" x14ac:dyDescent="0.25">
      <c r="G163" s="4" t="s">
        <v>7</v>
      </c>
      <c r="H163" s="4" t="s">
        <v>8</v>
      </c>
      <c r="I163" s="4" t="s">
        <v>9</v>
      </c>
      <c r="J163" s="4" t="s">
        <v>173</v>
      </c>
      <c r="K163" s="4" t="s">
        <v>10</v>
      </c>
      <c r="L163" s="4" t="s">
        <v>6</v>
      </c>
      <c r="N163" s="4" t="s">
        <v>12</v>
      </c>
    </row>
    <row r="164" spans="1:14" hidden="1" outlineLevel="2" x14ac:dyDescent="0.25">
      <c r="G164" t="s">
        <v>175</v>
      </c>
      <c r="H164">
        <v>166</v>
      </c>
      <c r="I164">
        <v>138</v>
      </c>
      <c r="J164">
        <f>100-(100*I164/H164)</f>
        <v>16.867469879518069</v>
      </c>
      <c r="K164" t="s">
        <v>90</v>
      </c>
      <c r="L164">
        <v>166</v>
      </c>
      <c r="N164" t="s">
        <v>15</v>
      </c>
    </row>
    <row r="165" spans="1:14" hidden="1" outlineLevel="2" x14ac:dyDescent="0.25">
      <c r="G165" t="s">
        <v>152</v>
      </c>
      <c r="H165">
        <v>117</v>
      </c>
      <c r="I165">
        <v>102</v>
      </c>
      <c r="J165">
        <f>100-(100*I165/H165)</f>
        <v>12.820512820512818</v>
      </c>
      <c r="K165" t="s">
        <v>29</v>
      </c>
      <c r="L165">
        <v>117</v>
      </c>
      <c r="N165" t="s">
        <v>15</v>
      </c>
    </row>
    <row r="166" spans="1:14" hidden="1" outlineLevel="2" x14ac:dyDescent="0.25">
      <c r="I166">
        <f>I164+I165</f>
        <v>240</v>
      </c>
      <c r="L166">
        <f>L164+L165</f>
        <v>283</v>
      </c>
    </row>
    <row r="167" spans="1:14" collapsed="1" x14ac:dyDescent="0.25">
      <c r="A167">
        <v>10</v>
      </c>
      <c r="B167" s="1">
        <v>43542</v>
      </c>
      <c r="C167" t="s">
        <v>0</v>
      </c>
      <c r="D167">
        <v>889.15</v>
      </c>
      <c r="E167">
        <v>647.66</v>
      </c>
      <c r="F167" t="s">
        <v>15</v>
      </c>
      <c r="G167">
        <f>L191</f>
        <v>2.6599999999999682</v>
      </c>
      <c r="I167" t="s">
        <v>15</v>
      </c>
      <c r="J167" t="s">
        <v>15</v>
      </c>
      <c r="K167" s="5"/>
      <c r="L167" t="s">
        <v>188</v>
      </c>
    </row>
    <row r="168" spans="1:14" hidden="1" outlineLevel="1" x14ac:dyDescent="0.25">
      <c r="G168" s="4" t="s">
        <v>7</v>
      </c>
      <c r="H168" s="4" t="s">
        <v>8</v>
      </c>
      <c r="I168" s="4" t="s">
        <v>9</v>
      </c>
      <c r="J168" s="4" t="s">
        <v>176</v>
      </c>
      <c r="K168" s="4" t="s">
        <v>10</v>
      </c>
      <c r="L168" s="4" t="s">
        <v>6</v>
      </c>
      <c r="N168" s="4" t="s">
        <v>12</v>
      </c>
    </row>
    <row r="169" spans="1:14" hidden="1" outlineLevel="1" x14ac:dyDescent="0.25">
      <c r="G169" s="8" t="s">
        <v>177</v>
      </c>
      <c r="H169">
        <v>29.66</v>
      </c>
      <c r="I169">
        <f>H169-J169</f>
        <v>29.66</v>
      </c>
      <c r="J169">
        <v>0</v>
      </c>
      <c r="K169" t="s">
        <v>28</v>
      </c>
      <c r="L169">
        <v>0</v>
      </c>
    </row>
    <row r="170" spans="1:14" hidden="1" outlineLevel="1" x14ac:dyDescent="0.25">
      <c r="G170" s="8" t="s">
        <v>178</v>
      </c>
      <c r="H170">
        <v>29.66</v>
      </c>
      <c r="I170">
        <f t="shared" ref="I170:I185" si="6">H170-J170</f>
        <v>29.66</v>
      </c>
      <c r="J170">
        <v>0</v>
      </c>
      <c r="K170" t="s">
        <v>28</v>
      </c>
      <c r="L170">
        <v>0</v>
      </c>
    </row>
    <row r="171" spans="1:14" hidden="1" outlineLevel="1" x14ac:dyDescent="0.25">
      <c r="G171" s="8" t="s">
        <v>179</v>
      </c>
      <c r="H171">
        <v>29.66</v>
      </c>
      <c r="I171">
        <f t="shared" si="6"/>
        <v>29.66</v>
      </c>
      <c r="J171">
        <v>0</v>
      </c>
      <c r="K171" t="s">
        <v>28</v>
      </c>
      <c r="L171">
        <v>0</v>
      </c>
    </row>
    <row r="172" spans="1:14" hidden="1" outlineLevel="1" x14ac:dyDescent="0.25">
      <c r="G172" t="s">
        <v>180</v>
      </c>
      <c r="H172">
        <v>99</v>
      </c>
      <c r="I172">
        <f t="shared" si="6"/>
        <v>73.3</v>
      </c>
      <c r="J172">
        <v>25.7</v>
      </c>
      <c r="K172" t="s">
        <v>32</v>
      </c>
      <c r="L172">
        <v>110</v>
      </c>
    </row>
    <row r="173" spans="1:14" hidden="1" outlineLevel="1" x14ac:dyDescent="0.25">
      <c r="G173" t="s">
        <v>76</v>
      </c>
      <c r="H173">
        <v>109</v>
      </c>
      <c r="I173">
        <f t="shared" si="6"/>
        <v>80.7</v>
      </c>
      <c r="J173">
        <v>28.3</v>
      </c>
      <c r="K173" t="s">
        <v>27</v>
      </c>
      <c r="L173">
        <v>109</v>
      </c>
    </row>
    <row r="174" spans="1:14" hidden="1" outlineLevel="1" x14ac:dyDescent="0.25">
      <c r="G174" t="s">
        <v>181</v>
      </c>
      <c r="H174">
        <v>35</v>
      </c>
      <c r="I174">
        <f t="shared" si="6"/>
        <v>25.9</v>
      </c>
      <c r="J174">
        <v>9.1</v>
      </c>
      <c r="K174" t="s">
        <v>64</v>
      </c>
      <c r="L174">
        <v>35</v>
      </c>
    </row>
    <row r="175" spans="1:14" hidden="1" outlineLevel="1" x14ac:dyDescent="0.25">
      <c r="G175" t="s">
        <v>182</v>
      </c>
      <c r="H175">
        <v>9</v>
      </c>
      <c r="I175">
        <f t="shared" si="6"/>
        <v>6.7</v>
      </c>
      <c r="J175">
        <v>2.2999999999999998</v>
      </c>
      <c r="K175" t="s">
        <v>29</v>
      </c>
      <c r="L175">
        <v>9</v>
      </c>
    </row>
    <row r="176" spans="1:14" hidden="1" outlineLevel="1" x14ac:dyDescent="0.25">
      <c r="G176" t="s">
        <v>183</v>
      </c>
      <c r="H176">
        <v>145</v>
      </c>
      <c r="I176">
        <f t="shared" si="6"/>
        <v>116</v>
      </c>
      <c r="J176">
        <v>29</v>
      </c>
      <c r="K176" t="s">
        <v>29</v>
      </c>
      <c r="L176">
        <v>145</v>
      </c>
    </row>
    <row r="177" spans="7:14" hidden="1" outlineLevel="1" x14ac:dyDescent="0.25">
      <c r="G177" t="s">
        <v>184</v>
      </c>
      <c r="H177">
        <v>75</v>
      </c>
      <c r="I177">
        <f t="shared" si="6"/>
        <v>60</v>
      </c>
      <c r="J177">
        <v>15</v>
      </c>
      <c r="K177" t="s">
        <v>28</v>
      </c>
      <c r="L177">
        <v>0</v>
      </c>
    </row>
    <row r="178" spans="7:14" hidden="1" outlineLevel="1" x14ac:dyDescent="0.25">
      <c r="G178" t="s">
        <v>185</v>
      </c>
      <c r="H178">
        <v>25</v>
      </c>
      <c r="I178">
        <f t="shared" si="6"/>
        <v>18.5</v>
      </c>
      <c r="J178">
        <v>6.5</v>
      </c>
      <c r="K178" t="s">
        <v>29</v>
      </c>
      <c r="L178">
        <v>25</v>
      </c>
    </row>
    <row r="179" spans="7:14" hidden="1" outlineLevel="1" x14ac:dyDescent="0.25">
      <c r="G179" t="s">
        <v>186</v>
      </c>
      <c r="H179">
        <v>35</v>
      </c>
      <c r="I179">
        <f t="shared" si="6"/>
        <v>25.9</v>
      </c>
      <c r="J179">
        <v>9.1</v>
      </c>
      <c r="K179" t="s">
        <v>29</v>
      </c>
      <c r="L179">
        <v>35</v>
      </c>
    </row>
    <row r="180" spans="7:14" hidden="1" outlineLevel="1" x14ac:dyDescent="0.25">
      <c r="G180" t="s">
        <v>187</v>
      </c>
      <c r="H180">
        <v>19</v>
      </c>
      <c r="I180">
        <f t="shared" si="6"/>
        <v>14.1</v>
      </c>
      <c r="J180">
        <v>4.9000000000000004</v>
      </c>
      <c r="K180" t="s">
        <v>29</v>
      </c>
      <c r="L180">
        <v>19</v>
      </c>
    </row>
    <row r="181" spans="7:14" hidden="1" outlineLevel="1" x14ac:dyDescent="0.25">
      <c r="G181" t="s">
        <v>95</v>
      </c>
      <c r="H181">
        <v>19</v>
      </c>
      <c r="I181">
        <f t="shared" si="6"/>
        <v>14.1</v>
      </c>
      <c r="J181">
        <v>4.9000000000000004</v>
      </c>
      <c r="K181" t="s">
        <v>29</v>
      </c>
      <c r="L181">
        <v>19</v>
      </c>
    </row>
    <row r="182" spans="7:14" hidden="1" outlineLevel="1" x14ac:dyDescent="0.25">
      <c r="G182" s="5" t="s">
        <v>188</v>
      </c>
      <c r="H182" s="5">
        <v>78</v>
      </c>
      <c r="I182" s="5">
        <f t="shared" si="6"/>
        <v>57.8</v>
      </c>
      <c r="J182" s="5">
        <v>20.2</v>
      </c>
      <c r="K182" s="5"/>
      <c r="L182" s="5"/>
    </row>
    <row r="183" spans="7:14" hidden="1" outlineLevel="1" x14ac:dyDescent="0.25">
      <c r="G183" t="s">
        <v>190</v>
      </c>
      <c r="H183">
        <v>39</v>
      </c>
      <c r="I183">
        <f t="shared" si="6"/>
        <v>28.9</v>
      </c>
      <c r="J183">
        <v>10.1</v>
      </c>
      <c r="K183" t="s">
        <v>29</v>
      </c>
      <c r="L183">
        <v>39</v>
      </c>
    </row>
    <row r="184" spans="7:14" hidden="1" outlineLevel="1" x14ac:dyDescent="0.25">
      <c r="G184" t="s">
        <v>25</v>
      </c>
      <c r="H184">
        <v>15</v>
      </c>
      <c r="I184">
        <f t="shared" si="6"/>
        <v>15</v>
      </c>
      <c r="J184">
        <v>0</v>
      </c>
      <c r="K184" t="s">
        <v>28</v>
      </c>
      <c r="L184">
        <v>0</v>
      </c>
    </row>
    <row r="185" spans="7:14" hidden="1" outlineLevel="1" x14ac:dyDescent="0.25">
      <c r="G185" t="s">
        <v>70</v>
      </c>
      <c r="H185">
        <v>18.149999999999999</v>
      </c>
      <c r="I185">
        <f t="shared" si="6"/>
        <v>18.149999999999999</v>
      </c>
      <c r="J185">
        <v>0</v>
      </c>
      <c r="K185" t="s">
        <v>28</v>
      </c>
      <c r="L185">
        <v>0</v>
      </c>
    </row>
    <row r="186" spans="7:14" hidden="1" outlineLevel="1" x14ac:dyDescent="0.25"/>
    <row r="187" spans="7:14" hidden="1" outlineLevel="1" x14ac:dyDescent="0.25">
      <c r="K187" t="s">
        <v>135</v>
      </c>
      <c r="L187">
        <f>L172</f>
        <v>110</v>
      </c>
      <c r="N187" t="s">
        <v>15</v>
      </c>
    </row>
    <row r="188" spans="7:14" hidden="1" outlineLevel="1" x14ac:dyDescent="0.25">
      <c r="K188" t="s">
        <v>27</v>
      </c>
      <c r="L188">
        <f>L173</f>
        <v>109</v>
      </c>
      <c r="N188" t="s">
        <v>15</v>
      </c>
    </row>
    <row r="189" spans="7:14" hidden="1" outlineLevel="1" x14ac:dyDescent="0.25">
      <c r="K189" t="s">
        <v>64</v>
      </c>
      <c r="L189">
        <f>L174+L192</f>
        <v>135</v>
      </c>
      <c r="N189" t="s">
        <v>15</v>
      </c>
    </row>
    <row r="190" spans="7:14" hidden="1" outlineLevel="1" x14ac:dyDescent="0.25">
      <c r="K190" t="s">
        <v>29</v>
      </c>
      <c r="L190">
        <f>L175+L176+L178+L179+L180+L181+L183</f>
        <v>291</v>
      </c>
      <c r="N190" t="s">
        <v>15</v>
      </c>
    </row>
    <row r="191" spans="7:14" hidden="1" outlineLevel="1" x14ac:dyDescent="0.25">
      <c r="K191" t="s">
        <v>28</v>
      </c>
      <c r="L191">
        <f>E167-SUM(L187:L190)</f>
        <v>2.6599999999999682</v>
      </c>
      <c r="N191" t="s">
        <v>15</v>
      </c>
    </row>
    <row r="192" spans="7:14" hidden="1" outlineLevel="1" x14ac:dyDescent="0.25">
      <c r="G192" t="s">
        <v>189</v>
      </c>
      <c r="H192">
        <v>100</v>
      </c>
      <c r="I192">
        <v>80</v>
      </c>
      <c r="K192" t="s">
        <v>64</v>
      </c>
      <c r="L192">
        <v>100</v>
      </c>
      <c r="N192" t="s">
        <v>15</v>
      </c>
    </row>
    <row r="193" spans="1:14" collapsed="1" x14ac:dyDescent="0.25">
      <c r="A193">
        <v>11</v>
      </c>
      <c r="B193" s="1">
        <v>43542</v>
      </c>
      <c r="C193" t="s">
        <v>2</v>
      </c>
      <c r="D193">
        <v>618.15</v>
      </c>
      <c r="E193">
        <v>618.15</v>
      </c>
      <c r="F193" t="s">
        <v>15</v>
      </c>
      <c r="G193">
        <f>L214</f>
        <v>-2.0500000000000682</v>
      </c>
      <c r="I193" t="s">
        <v>15</v>
      </c>
      <c r="J193" t="s">
        <v>15</v>
      </c>
      <c r="K193" s="6"/>
    </row>
    <row r="194" spans="1:14" hidden="1" outlineLevel="1" x14ac:dyDescent="0.25">
      <c r="G194" s="4" t="s">
        <v>7</v>
      </c>
      <c r="H194" s="4" t="s">
        <v>8</v>
      </c>
      <c r="I194" s="4" t="s">
        <v>9</v>
      </c>
      <c r="J194" s="4" t="s">
        <v>173</v>
      </c>
      <c r="K194" s="4" t="s">
        <v>10</v>
      </c>
      <c r="L194" s="4" t="s">
        <v>6</v>
      </c>
      <c r="N194" s="4" t="s">
        <v>12</v>
      </c>
    </row>
    <row r="195" spans="1:14" hidden="1" outlineLevel="1" x14ac:dyDescent="0.25">
      <c r="G195" t="s">
        <v>191</v>
      </c>
      <c r="H195">
        <v>30</v>
      </c>
      <c r="I195">
        <v>27</v>
      </c>
      <c r="J195">
        <f>100-(100*I195/H195)</f>
        <v>10</v>
      </c>
      <c r="K195" t="s">
        <v>29</v>
      </c>
      <c r="L195">
        <v>27</v>
      </c>
    </row>
    <row r="196" spans="1:14" hidden="1" outlineLevel="1" x14ac:dyDescent="0.25">
      <c r="G196" t="s">
        <v>101</v>
      </c>
      <c r="H196">
        <v>70</v>
      </c>
      <c r="I196">
        <v>52.5</v>
      </c>
      <c r="J196">
        <f t="shared" ref="J196:J207" si="7">100-(100*I196/H196)</f>
        <v>25</v>
      </c>
      <c r="K196" t="s">
        <v>27</v>
      </c>
      <c r="L196">
        <v>70</v>
      </c>
    </row>
    <row r="197" spans="1:14" hidden="1" outlineLevel="1" x14ac:dyDescent="0.25">
      <c r="G197" t="s">
        <v>192</v>
      </c>
      <c r="H197">
        <v>119</v>
      </c>
      <c r="I197">
        <v>119</v>
      </c>
      <c r="J197">
        <f t="shared" si="7"/>
        <v>0</v>
      </c>
      <c r="K197" t="s">
        <v>29</v>
      </c>
      <c r="L197">
        <v>119</v>
      </c>
    </row>
    <row r="198" spans="1:14" hidden="1" outlineLevel="1" x14ac:dyDescent="0.25">
      <c r="G198" t="s">
        <v>193</v>
      </c>
      <c r="H198">
        <v>109</v>
      </c>
      <c r="I198">
        <v>81.75</v>
      </c>
      <c r="J198">
        <f t="shared" si="7"/>
        <v>25</v>
      </c>
      <c r="K198" t="s">
        <v>32</v>
      </c>
      <c r="L198">
        <v>109</v>
      </c>
    </row>
    <row r="199" spans="1:14" hidden="1" outlineLevel="1" x14ac:dyDescent="0.25">
      <c r="G199" t="s">
        <v>194</v>
      </c>
      <c r="H199">
        <v>119</v>
      </c>
      <c r="I199">
        <v>89.25</v>
      </c>
      <c r="J199">
        <f t="shared" si="7"/>
        <v>25</v>
      </c>
      <c r="K199" t="s">
        <v>29</v>
      </c>
      <c r="L199">
        <v>95.2</v>
      </c>
    </row>
    <row r="200" spans="1:14" hidden="1" outlineLevel="1" x14ac:dyDescent="0.25">
      <c r="G200" t="s">
        <v>195</v>
      </c>
      <c r="H200">
        <v>99</v>
      </c>
      <c r="I200">
        <v>74.25</v>
      </c>
      <c r="J200">
        <f t="shared" si="7"/>
        <v>25</v>
      </c>
      <c r="K200" t="s">
        <v>134</v>
      </c>
      <c r="L200">
        <v>90</v>
      </c>
    </row>
    <row r="201" spans="1:14" hidden="1" outlineLevel="1" x14ac:dyDescent="0.25">
      <c r="G201" t="s">
        <v>196</v>
      </c>
      <c r="H201">
        <v>85</v>
      </c>
      <c r="I201">
        <v>63.75</v>
      </c>
      <c r="J201">
        <f t="shared" si="7"/>
        <v>25</v>
      </c>
      <c r="K201" t="s">
        <v>30</v>
      </c>
      <c r="L201">
        <v>85</v>
      </c>
    </row>
    <row r="202" spans="1:14" hidden="1" outlineLevel="1" x14ac:dyDescent="0.25">
      <c r="G202" t="s">
        <v>168</v>
      </c>
      <c r="H202">
        <v>25</v>
      </c>
      <c r="I202">
        <v>25</v>
      </c>
      <c r="J202">
        <f t="shared" si="7"/>
        <v>0</v>
      </c>
      <c r="K202" t="s">
        <v>29</v>
      </c>
      <c r="L202">
        <v>25</v>
      </c>
    </row>
    <row r="203" spans="1:14" hidden="1" outlineLevel="1" x14ac:dyDescent="0.25">
      <c r="G203" t="s">
        <v>197</v>
      </c>
      <c r="H203">
        <v>30</v>
      </c>
      <c r="I203">
        <v>30</v>
      </c>
      <c r="J203">
        <f t="shared" si="7"/>
        <v>0</v>
      </c>
      <c r="K203" t="s">
        <v>28</v>
      </c>
      <c r="L203">
        <v>0</v>
      </c>
    </row>
    <row r="204" spans="1:14" hidden="1" outlineLevel="1" x14ac:dyDescent="0.25">
      <c r="G204" t="s">
        <v>198</v>
      </c>
      <c r="H204">
        <v>30</v>
      </c>
      <c r="I204">
        <v>30</v>
      </c>
      <c r="J204">
        <f t="shared" si="7"/>
        <v>0</v>
      </c>
      <c r="K204" t="s">
        <v>28</v>
      </c>
      <c r="L204">
        <v>0</v>
      </c>
    </row>
    <row r="205" spans="1:14" hidden="1" outlineLevel="1" x14ac:dyDescent="0.25">
      <c r="G205" t="s">
        <v>168</v>
      </c>
      <c r="H205">
        <v>25</v>
      </c>
      <c r="I205">
        <v>0</v>
      </c>
      <c r="J205">
        <f t="shared" si="7"/>
        <v>100</v>
      </c>
      <c r="K205" t="s">
        <v>28</v>
      </c>
      <c r="L205" t="s">
        <v>199</v>
      </c>
    </row>
    <row r="206" spans="1:14" hidden="1" outlineLevel="1" x14ac:dyDescent="0.25">
      <c r="G206" t="s">
        <v>89</v>
      </c>
      <c r="H206">
        <v>15</v>
      </c>
      <c r="I206">
        <v>15</v>
      </c>
      <c r="J206">
        <f t="shared" si="7"/>
        <v>0</v>
      </c>
      <c r="K206" t="s">
        <v>28</v>
      </c>
      <c r="L206">
        <v>0</v>
      </c>
    </row>
    <row r="207" spans="1:14" hidden="1" outlineLevel="1" x14ac:dyDescent="0.25">
      <c r="G207" t="s">
        <v>88</v>
      </c>
      <c r="H207">
        <v>10.7</v>
      </c>
      <c r="I207">
        <v>10.7</v>
      </c>
      <c r="J207">
        <f t="shared" si="7"/>
        <v>0</v>
      </c>
      <c r="K207" t="s">
        <v>28</v>
      </c>
      <c r="L207">
        <v>0</v>
      </c>
    </row>
    <row r="208" spans="1:14" hidden="1" outlineLevel="1" x14ac:dyDescent="0.25"/>
    <row r="209" spans="1:15" hidden="1" outlineLevel="1" x14ac:dyDescent="0.25">
      <c r="K209" t="s">
        <v>29</v>
      </c>
      <c r="L209">
        <f>L195+L197+L199+L202</f>
        <v>266.2</v>
      </c>
      <c r="N209" t="s">
        <v>15</v>
      </c>
    </row>
    <row r="210" spans="1:15" hidden="1" outlineLevel="1" x14ac:dyDescent="0.25">
      <c r="K210" t="s">
        <v>27</v>
      </c>
      <c r="L210">
        <f>L196</f>
        <v>70</v>
      </c>
      <c r="N210" t="s">
        <v>15</v>
      </c>
    </row>
    <row r="211" spans="1:15" hidden="1" outlineLevel="1" x14ac:dyDescent="0.25">
      <c r="K211" t="s">
        <v>32</v>
      </c>
      <c r="L211">
        <f>L198</f>
        <v>109</v>
      </c>
      <c r="N211" t="s">
        <v>15</v>
      </c>
    </row>
    <row r="212" spans="1:15" hidden="1" outlineLevel="1" x14ac:dyDescent="0.25">
      <c r="K212" t="s">
        <v>134</v>
      </c>
      <c r="L212">
        <f>L200</f>
        <v>90</v>
      </c>
      <c r="N212" t="s">
        <v>15</v>
      </c>
    </row>
    <row r="213" spans="1:15" hidden="1" outlineLevel="1" x14ac:dyDescent="0.25">
      <c r="K213" t="s">
        <v>30</v>
      </c>
      <c r="L213">
        <f>L201</f>
        <v>85</v>
      </c>
      <c r="N213" t="s">
        <v>15</v>
      </c>
    </row>
    <row r="214" spans="1:15" hidden="1" outlineLevel="1" x14ac:dyDescent="0.25">
      <c r="K214" t="s">
        <v>28</v>
      </c>
      <c r="L214">
        <f>E193-SUM(L209:L213)</f>
        <v>-2.0500000000000682</v>
      </c>
      <c r="N214" t="s">
        <v>15</v>
      </c>
    </row>
    <row r="215" spans="1:15" collapsed="1" x14ac:dyDescent="0.25">
      <c r="A215">
        <v>12</v>
      </c>
      <c r="B215" s="1">
        <v>43547</v>
      </c>
      <c r="C215" t="s">
        <v>200</v>
      </c>
      <c r="D215">
        <v>274.2</v>
      </c>
      <c r="E215">
        <v>274.2</v>
      </c>
      <c r="F215" t="s">
        <v>15</v>
      </c>
      <c r="G215">
        <f>L223</f>
        <v>-7.8000000000000114</v>
      </c>
      <c r="I215" t="s">
        <v>15</v>
      </c>
      <c r="J215" t="s">
        <v>15</v>
      </c>
      <c r="K215" s="6"/>
    </row>
    <row r="216" spans="1:15" hidden="1" outlineLevel="1" x14ac:dyDescent="0.25">
      <c r="G216" s="4" t="s">
        <v>7</v>
      </c>
      <c r="H216" s="4" t="s">
        <v>8</v>
      </c>
      <c r="I216" s="4" t="s">
        <v>9</v>
      </c>
      <c r="J216" s="4" t="s">
        <v>173</v>
      </c>
      <c r="K216" s="4" t="s">
        <v>10</v>
      </c>
      <c r="L216" s="4" t="s">
        <v>6</v>
      </c>
      <c r="N216" s="4" t="s">
        <v>12</v>
      </c>
    </row>
    <row r="217" spans="1:15" hidden="1" outlineLevel="1" x14ac:dyDescent="0.25">
      <c r="G217" t="s">
        <v>201</v>
      </c>
      <c r="H217">
        <v>137</v>
      </c>
      <c r="I217">
        <v>95.9</v>
      </c>
      <c r="K217" t="s">
        <v>32</v>
      </c>
      <c r="L217">
        <v>137</v>
      </c>
    </row>
    <row r="218" spans="1:15" hidden="1" outlineLevel="1" x14ac:dyDescent="0.25">
      <c r="G218" t="s">
        <v>202</v>
      </c>
      <c r="H218">
        <v>21.9</v>
      </c>
      <c r="I218">
        <v>15.35</v>
      </c>
      <c r="K218" t="s">
        <v>28</v>
      </c>
      <c r="L218">
        <v>0</v>
      </c>
    </row>
    <row r="219" spans="1:15" hidden="1" outlineLevel="1" x14ac:dyDescent="0.25">
      <c r="G219" t="s">
        <v>203</v>
      </c>
      <c r="H219">
        <v>94.8</v>
      </c>
      <c r="I219">
        <v>66.349999999999994</v>
      </c>
      <c r="K219" t="s">
        <v>28</v>
      </c>
      <c r="L219">
        <v>0</v>
      </c>
    </row>
    <row r="220" spans="1:15" hidden="1" outlineLevel="1" x14ac:dyDescent="0.25">
      <c r="G220" t="s">
        <v>204</v>
      </c>
      <c r="H220">
        <v>138</v>
      </c>
      <c r="I220">
        <v>96.6</v>
      </c>
      <c r="K220" t="s">
        <v>32</v>
      </c>
      <c r="L220">
        <v>135</v>
      </c>
    </row>
    <row r="221" spans="1:15" hidden="1" outlineLevel="1" x14ac:dyDescent="0.25">
      <c r="I221">
        <f>SUM(I217:I220)</f>
        <v>274.2</v>
      </c>
    </row>
    <row r="222" spans="1:15" hidden="1" outlineLevel="1" x14ac:dyDescent="0.25">
      <c r="K222" t="s">
        <v>32</v>
      </c>
      <c r="L222">
        <f>L217+L220+10</f>
        <v>282</v>
      </c>
      <c r="N222" t="s">
        <v>15</v>
      </c>
      <c r="O222">
        <v>10</v>
      </c>
    </row>
    <row r="223" spans="1:15" hidden="1" outlineLevel="1" x14ac:dyDescent="0.25">
      <c r="K223" t="s">
        <v>28</v>
      </c>
      <c r="L223">
        <f>E215-L222</f>
        <v>-7.8000000000000114</v>
      </c>
      <c r="N223" t="s">
        <v>15</v>
      </c>
    </row>
    <row r="224" spans="1:15" collapsed="1" x14ac:dyDescent="0.25">
      <c r="A224">
        <v>13</v>
      </c>
      <c r="B224" s="1">
        <v>43548</v>
      </c>
      <c r="C224" t="s">
        <v>205</v>
      </c>
      <c r="D224">
        <v>77</v>
      </c>
      <c r="E224">
        <v>77</v>
      </c>
      <c r="F224" t="s">
        <v>15</v>
      </c>
      <c r="G224">
        <f>E224-L226</f>
        <v>-3</v>
      </c>
      <c r="I224" t="s">
        <v>15</v>
      </c>
      <c r="J224" t="s">
        <v>15</v>
      </c>
      <c r="K224" s="6"/>
    </row>
    <row r="225" spans="1:14" hidden="1" outlineLevel="1" x14ac:dyDescent="0.25">
      <c r="C225" s="1"/>
      <c r="G225" s="4" t="s">
        <v>7</v>
      </c>
      <c r="H225" s="4" t="s">
        <v>8</v>
      </c>
      <c r="I225" s="4" t="s">
        <v>9</v>
      </c>
      <c r="J225" s="4" t="s">
        <v>173</v>
      </c>
      <c r="K225" s="4" t="s">
        <v>10</v>
      </c>
      <c r="L225" s="4" t="s">
        <v>6</v>
      </c>
      <c r="M225" s="4" t="s">
        <v>11</v>
      </c>
      <c r="N225" s="4" t="s">
        <v>12</v>
      </c>
    </row>
    <row r="226" spans="1:14" hidden="1" outlineLevel="1" x14ac:dyDescent="0.25">
      <c r="C226" s="1"/>
      <c r="G226" t="s">
        <v>206</v>
      </c>
      <c r="H226">
        <v>80</v>
      </c>
      <c r="I226">
        <v>77</v>
      </c>
      <c r="K226" t="s">
        <v>29</v>
      </c>
      <c r="L226">
        <v>80</v>
      </c>
      <c r="M226" t="s">
        <v>15</v>
      </c>
      <c r="N226" t="s">
        <v>15</v>
      </c>
    </row>
    <row r="227" spans="1:14" collapsed="1" x14ac:dyDescent="0.25">
      <c r="G227" s="13">
        <f>SUM(G162:G224)</f>
        <v>-53.190000000000111</v>
      </c>
    </row>
    <row r="228" spans="1:14" x14ac:dyDescent="0.25">
      <c r="A228">
        <v>14</v>
      </c>
      <c r="B228" s="1">
        <v>43560</v>
      </c>
      <c r="C228" t="s">
        <v>0</v>
      </c>
      <c r="D228">
        <v>781.87</v>
      </c>
      <c r="E228">
        <v>616.77</v>
      </c>
      <c r="F228" t="s">
        <v>15</v>
      </c>
      <c r="G228">
        <f>L247</f>
        <v>-55.230000000000018</v>
      </c>
      <c r="H228" s="3"/>
      <c r="I228" t="s">
        <v>15</v>
      </c>
      <c r="J228" t="s">
        <v>15</v>
      </c>
      <c r="K228" s="6"/>
    </row>
    <row r="229" spans="1:14" hidden="1" outlineLevel="1" x14ac:dyDescent="0.25">
      <c r="G229" s="4" t="s">
        <v>7</v>
      </c>
      <c r="H229" s="4" t="s">
        <v>8</v>
      </c>
      <c r="I229" s="4" t="s">
        <v>9</v>
      </c>
      <c r="J229" s="4" t="s">
        <v>26</v>
      </c>
      <c r="K229" s="4" t="s">
        <v>10</v>
      </c>
      <c r="L229" s="4" t="s">
        <v>6</v>
      </c>
      <c r="M229" s="4" t="s">
        <v>11</v>
      </c>
      <c r="N229" s="4" t="s">
        <v>12</v>
      </c>
    </row>
    <row r="230" spans="1:14" hidden="1" outlineLevel="1" x14ac:dyDescent="0.25">
      <c r="G230" t="s">
        <v>16</v>
      </c>
      <c r="H230">
        <v>87</v>
      </c>
      <c r="I230">
        <f>H230-J230</f>
        <v>74</v>
      </c>
      <c r="J230">
        <v>13</v>
      </c>
      <c r="K230" t="s">
        <v>27</v>
      </c>
      <c r="L230">
        <v>100</v>
      </c>
      <c r="M230" t="s">
        <v>15</v>
      </c>
    </row>
    <row r="231" spans="1:14" hidden="1" outlineLevel="1" x14ac:dyDescent="0.25">
      <c r="G231" t="s">
        <v>17</v>
      </c>
      <c r="H231">
        <v>29</v>
      </c>
      <c r="I231">
        <f t="shared" ref="I231:I240" si="8">H231-J231</f>
        <v>24.7</v>
      </c>
      <c r="J231">
        <v>4.3</v>
      </c>
      <c r="K231" t="s">
        <v>28</v>
      </c>
      <c r="L231">
        <v>0</v>
      </c>
      <c r="M231" t="s">
        <v>15</v>
      </c>
    </row>
    <row r="232" spans="1:14" hidden="1" outlineLevel="1" x14ac:dyDescent="0.25">
      <c r="G232" t="s">
        <v>18</v>
      </c>
      <c r="H232">
        <v>135</v>
      </c>
      <c r="I232">
        <f t="shared" si="8"/>
        <v>114.8</v>
      </c>
      <c r="J232">
        <v>20.2</v>
      </c>
      <c r="K232" t="s">
        <v>29</v>
      </c>
      <c r="L232">
        <v>135</v>
      </c>
      <c r="M232" t="s">
        <v>15</v>
      </c>
    </row>
    <row r="233" spans="1:14" hidden="1" outlineLevel="1" x14ac:dyDescent="0.25">
      <c r="G233" t="s">
        <v>19</v>
      </c>
      <c r="H233">
        <v>110</v>
      </c>
      <c r="I233">
        <f t="shared" si="8"/>
        <v>93.5</v>
      </c>
      <c r="J233">
        <v>16.5</v>
      </c>
      <c r="K233" t="s">
        <v>30</v>
      </c>
      <c r="L233">
        <v>125</v>
      </c>
      <c r="M233" t="s">
        <v>15</v>
      </c>
    </row>
    <row r="234" spans="1:14" hidden="1" outlineLevel="1" x14ac:dyDescent="0.25">
      <c r="G234" t="s">
        <v>19</v>
      </c>
      <c r="H234">
        <v>125</v>
      </c>
      <c r="I234">
        <f t="shared" si="8"/>
        <v>106.2</v>
      </c>
      <c r="J234">
        <v>18.8</v>
      </c>
      <c r="K234" t="s">
        <v>31</v>
      </c>
      <c r="L234">
        <v>125</v>
      </c>
      <c r="M234" t="s">
        <v>15</v>
      </c>
    </row>
    <row r="235" spans="1:14" hidden="1" outlineLevel="1" x14ac:dyDescent="0.25">
      <c r="G235" t="s">
        <v>20</v>
      </c>
      <c r="H235">
        <v>65</v>
      </c>
      <c r="I235">
        <f t="shared" si="8"/>
        <v>55.2</v>
      </c>
      <c r="J235">
        <v>9.8000000000000007</v>
      </c>
      <c r="K235" t="s">
        <v>31</v>
      </c>
      <c r="L235">
        <v>65</v>
      </c>
      <c r="M235" t="s">
        <v>15</v>
      </c>
    </row>
    <row r="236" spans="1:14" hidden="1" outlineLevel="1" x14ac:dyDescent="0.25">
      <c r="G236" t="s">
        <v>21</v>
      </c>
      <c r="H236">
        <v>65</v>
      </c>
      <c r="I236">
        <f t="shared" si="8"/>
        <v>55.2</v>
      </c>
      <c r="J236">
        <v>9.8000000000000007</v>
      </c>
      <c r="K236" t="s">
        <v>32</v>
      </c>
      <c r="L236">
        <v>65</v>
      </c>
      <c r="M236" s="15" t="s">
        <v>15</v>
      </c>
    </row>
    <row r="237" spans="1:14" hidden="1" outlineLevel="1" x14ac:dyDescent="0.25">
      <c r="G237" t="s">
        <v>22</v>
      </c>
      <c r="H237">
        <v>75</v>
      </c>
      <c r="I237">
        <f t="shared" si="8"/>
        <v>63.7</v>
      </c>
      <c r="J237">
        <v>11.3</v>
      </c>
      <c r="K237" t="s">
        <v>28</v>
      </c>
      <c r="L237">
        <v>0</v>
      </c>
      <c r="M237" t="s">
        <v>15</v>
      </c>
    </row>
    <row r="238" spans="1:14" hidden="1" outlineLevel="1" x14ac:dyDescent="0.25">
      <c r="G238" t="s">
        <v>23</v>
      </c>
      <c r="H238">
        <v>57</v>
      </c>
      <c r="I238">
        <f t="shared" si="8"/>
        <v>48.4</v>
      </c>
      <c r="J238">
        <v>8.6</v>
      </c>
      <c r="K238" t="s">
        <v>29</v>
      </c>
      <c r="L238">
        <v>57</v>
      </c>
      <c r="M238" t="s">
        <v>15</v>
      </c>
    </row>
    <row r="239" spans="1:14" hidden="1" outlineLevel="1" x14ac:dyDescent="0.25">
      <c r="G239" t="s">
        <v>24</v>
      </c>
      <c r="H239">
        <v>18.87</v>
      </c>
      <c r="I239">
        <f t="shared" si="8"/>
        <v>18.87</v>
      </c>
      <c r="J239">
        <v>0</v>
      </c>
      <c r="K239" t="s">
        <v>28</v>
      </c>
      <c r="L239">
        <v>0</v>
      </c>
      <c r="M239" t="s">
        <v>15</v>
      </c>
    </row>
    <row r="240" spans="1:14" hidden="1" outlineLevel="1" x14ac:dyDescent="0.25">
      <c r="G240" t="s">
        <v>25</v>
      </c>
      <c r="H240">
        <v>15</v>
      </c>
      <c r="I240">
        <f t="shared" si="8"/>
        <v>15</v>
      </c>
      <c r="J240">
        <v>0</v>
      </c>
      <c r="K240" t="s">
        <v>28</v>
      </c>
      <c r="L240">
        <v>0</v>
      </c>
      <c r="M240" t="s">
        <v>15</v>
      </c>
    </row>
    <row r="241" spans="1:15" hidden="1" outlineLevel="1" x14ac:dyDescent="0.25">
      <c r="H241">
        <f>SUM(H230:H240)</f>
        <v>781.87</v>
      </c>
      <c r="I241">
        <f>SUM(I230:I240)</f>
        <v>669.57</v>
      </c>
      <c r="L241">
        <f>SUM(L230:L240)</f>
        <v>672</v>
      </c>
    </row>
    <row r="242" spans="1:15" hidden="1" outlineLevel="1" x14ac:dyDescent="0.25">
      <c r="K242" t="s">
        <v>27</v>
      </c>
      <c r="L242">
        <f>L230</f>
        <v>100</v>
      </c>
      <c r="N242" t="s">
        <v>15</v>
      </c>
    </row>
    <row r="243" spans="1:15" hidden="1" outlineLevel="1" x14ac:dyDescent="0.25">
      <c r="K243" t="s">
        <v>29</v>
      </c>
      <c r="L243">
        <f>L232+L238</f>
        <v>192</v>
      </c>
      <c r="N243" t="s">
        <v>15</v>
      </c>
    </row>
    <row r="244" spans="1:15" hidden="1" outlineLevel="1" x14ac:dyDescent="0.25">
      <c r="K244" t="s">
        <v>30</v>
      </c>
      <c r="L244">
        <f>L233</f>
        <v>125</v>
      </c>
      <c r="N244" t="s">
        <v>15</v>
      </c>
    </row>
    <row r="245" spans="1:15" hidden="1" outlineLevel="1" x14ac:dyDescent="0.25">
      <c r="K245" t="s">
        <v>31</v>
      </c>
      <c r="L245">
        <f>L234+L235</f>
        <v>190</v>
      </c>
      <c r="N245" t="s">
        <v>15</v>
      </c>
    </row>
    <row r="246" spans="1:15" hidden="1" outlineLevel="1" x14ac:dyDescent="0.25">
      <c r="K246" t="s">
        <v>32</v>
      </c>
      <c r="L246">
        <f>L236</f>
        <v>65</v>
      </c>
      <c r="N246" t="s">
        <v>15</v>
      </c>
    </row>
    <row r="247" spans="1:15" hidden="1" outlineLevel="1" x14ac:dyDescent="0.25">
      <c r="K247" t="s">
        <v>28</v>
      </c>
      <c r="L247" s="2">
        <f>E228-L242-L243-L244-L245-L246</f>
        <v>-55.230000000000018</v>
      </c>
    </row>
    <row r="248" spans="1:15" collapsed="1" x14ac:dyDescent="0.25">
      <c r="A248">
        <v>15</v>
      </c>
      <c r="B248" s="1">
        <v>43556</v>
      </c>
      <c r="C248" t="s">
        <v>1</v>
      </c>
      <c r="D248">
        <v>295.05</v>
      </c>
      <c r="E248">
        <v>295.05</v>
      </c>
      <c r="F248" t="s">
        <v>15</v>
      </c>
      <c r="G248">
        <f>L258</f>
        <v>-142.94999999999999</v>
      </c>
      <c r="I248" t="s">
        <v>15</v>
      </c>
      <c r="J248" t="s">
        <v>15</v>
      </c>
      <c r="K248" s="6"/>
    </row>
    <row r="249" spans="1:15" hidden="1" outlineLevel="1" x14ac:dyDescent="0.25">
      <c r="G249" s="4" t="s">
        <v>7</v>
      </c>
      <c r="H249" s="4" t="s">
        <v>8</v>
      </c>
      <c r="I249" s="4" t="s">
        <v>9</v>
      </c>
      <c r="J249" s="4" t="s">
        <v>26</v>
      </c>
      <c r="K249" s="4" t="s">
        <v>10</v>
      </c>
      <c r="L249" s="4" t="s">
        <v>6</v>
      </c>
      <c r="M249" s="4" t="s">
        <v>11</v>
      </c>
      <c r="N249" s="4" t="s">
        <v>12</v>
      </c>
    </row>
    <row r="250" spans="1:15" hidden="1" outlineLevel="1" x14ac:dyDescent="0.25">
      <c r="G250" t="s">
        <v>34</v>
      </c>
      <c r="H250">
        <v>99</v>
      </c>
      <c r="I250">
        <v>74.25</v>
      </c>
      <c r="K250" t="s">
        <v>27</v>
      </c>
      <c r="L250">
        <v>100</v>
      </c>
    </row>
    <row r="251" spans="1:15" hidden="1" outlineLevel="1" x14ac:dyDescent="0.25">
      <c r="G251" t="s">
        <v>34</v>
      </c>
      <c r="H251">
        <v>99</v>
      </c>
      <c r="I251">
        <v>36</v>
      </c>
      <c r="K251" t="s">
        <v>28</v>
      </c>
      <c r="L251">
        <v>0</v>
      </c>
    </row>
    <row r="252" spans="1:15" hidden="1" outlineLevel="1" x14ac:dyDescent="0.25">
      <c r="G252" s="15" t="s">
        <v>34</v>
      </c>
      <c r="H252" s="15">
        <v>99</v>
      </c>
      <c r="I252" s="15">
        <v>0</v>
      </c>
      <c r="J252" s="15"/>
      <c r="K252" s="15" t="s">
        <v>28</v>
      </c>
      <c r="L252" s="15">
        <v>0</v>
      </c>
      <c r="M252" s="15"/>
      <c r="N252" s="15"/>
      <c r="O252" s="15"/>
    </row>
    <row r="253" spans="1:15" hidden="1" outlineLevel="1" x14ac:dyDescent="0.25">
      <c r="G253" t="s">
        <v>35</v>
      </c>
      <c r="H253">
        <v>88</v>
      </c>
      <c r="I253">
        <v>61.6</v>
      </c>
      <c r="K253" t="s">
        <v>32</v>
      </c>
      <c r="L253">
        <v>159</v>
      </c>
    </row>
    <row r="254" spans="1:15" hidden="1" outlineLevel="1" x14ac:dyDescent="0.25">
      <c r="G254" t="s">
        <v>36</v>
      </c>
      <c r="H254">
        <v>179</v>
      </c>
      <c r="I254">
        <v>123.2</v>
      </c>
      <c r="K254" t="s">
        <v>32</v>
      </c>
      <c r="L254">
        <v>179</v>
      </c>
    </row>
    <row r="255" spans="1:15" hidden="1" outlineLevel="1" x14ac:dyDescent="0.25"/>
    <row r="256" spans="1:15" hidden="1" outlineLevel="1" x14ac:dyDescent="0.25">
      <c r="K256" t="s">
        <v>27</v>
      </c>
      <c r="L256">
        <f>L250</f>
        <v>100</v>
      </c>
      <c r="M256" t="s">
        <v>15</v>
      </c>
      <c r="N256" t="s">
        <v>15</v>
      </c>
    </row>
    <row r="257" spans="1:14" hidden="1" outlineLevel="1" x14ac:dyDescent="0.25">
      <c r="K257" t="s">
        <v>32</v>
      </c>
      <c r="L257">
        <f>L253+L254</f>
        <v>338</v>
      </c>
      <c r="M257" t="s">
        <v>15</v>
      </c>
      <c r="N257" t="s">
        <v>15</v>
      </c>
    </row>
    <row r="258" spans="1:14" hidden="1" outlineLevel="1" x14ac:dyDescent="0.25">
      <c r="K258" t="s">
        <v>37</v>
      </c>
      <c r="L258">
        <f>E248-L256-L257</f>
        <v>-142.94999999999999</v>
      </c>
    </row>
    <row r="259" spans="1:14" collapsed="1" x14ac:dyDescent="0.25">
      <c r="A259">
        <v>16</v>
      </c>
      <c r="B259" s="1">
        <v>43563</v>
      </c>
      <c r="C259" t="s">
        <v>2</v>
      </c>
      <c r="D259">
        <v>772.81</v>
      </c>
      <c r="E259">
        <v>772.81</v>
      </c>
      <c r="F259" t="s">
        <v>15</v>
      </c>
      <c r="G259">
        <f>L275</f>
        <v>148.6099999999999</v>
      </c>
      <c r="I259" t="s">
        <v>15</v>
      </c>
      <c r="J259" t="s">
        <v>15</v>
      </c>
      <c r="K259" s="6"/>
    </row>
    <row r="260" spans="1:14" hidden="1" outlineLevel="1" x14ac:dyDescent="0.25">
      <c r="G260" s="4" t="s">
        <v>7</v>
      </c>
      <c r="H260" s="4" t="s">
        <v>8</v>
      </c>
      <c r="I260" s="4" t="s">
        <v>9</v>
      </c>
      <c r="J260" s="4" t="s">
        <v>173</v>
      </c>
      <c r="K260" s="4" t="s">
        <v>10</v>
      </c>
      <c r="L260" s="4" t="s">
        <v>6</v>
      </c>
      <c r="M260" s="4" t="s">
        <v>11</v>
      </c>
      <c r="N260" s="4" t="s">
        <v>12</v>
      </c>
    </row>
    <row r="261" spans="1:14" hidden="1" outlineLevel="1" x14ac:dyDescent="0.25">
      <c r="G261" t="s">
        <v>38</v>
      </c>
      <c r="H261">
        <v>76</v>
      </c>
      <c r="I261">
        <v>60.8</v>
      </c>
      <c r="J261">
        <f>100-(100*I261/H261)</f>
        <v>20</v>
      </c>
      <c r="K261" t="s">
        <v>49</v>
      </c>
      <c r="L261">
        <v>76</v>
      </c>
    </row>
    <row r="262" spans="1:14" hidden="1" outlineLevel="1" x14ac:dyDescent="0.25">
      <c r="G262" t="s">
        <v>39</v>
      </c>
      <c r="H262">
        <v>38</v>
      </c>
      <c r="I262">
        <v>30.4</v>
      </c>
      <c r="J262">
        <f t="shared" ref="J262:J271" si="9">100-(100*I262/H262)</f>
        <v>20</v>
      </c>
      <c r="K262" t="s">
        <v>29</v>
      </c>
      <c r="L262">
        <v>34.200000000000003</v>
      </c>
    </row>
    <row r="263" spans="1:14" hidden="1" outlineLevel="1" x14ac:dyDescent="0.25">
      <c r="G263" t="s">
        <v>40</v>
      </c>
      <c r="H263">
        <v>90</v>
      </c>
      <c r="I263">
        <v>72</v>
      </c>
      <c r="J263">
        <f t="shared" si="9"/>
        <v>20</v>
      </c>
      <c r="K263" t="s">
        <v>29</v>
      </c>
      <c r="L263">
        <v>81</v>
      </c>
    </row>
    <row r="264" spans="1:14" hidden="1" outlineLevel="1" x14ac:dyDescent="0.25">
      <c r="G264" t="s">
        <v>41</v>
      </c>
      <c r="H264">
        <v>70</v>
      </c>
      <c r="I264">
        <v>56</v>
      </c>
      <c r="J264">
        <f t="shared" si="9"/>
        <v>20</v>
      </c>
      <c r="K264" t="s">
        <v>29</v>
      </c>
      <c r="L264">
        <v>56</v>
      </c>
    </row>
    <row r="265" spans="1:14" hidden="1" outlineLevel="1" x14ac:dyDescent="0.25">
      <c r="G265" t="s">
        <v>42</v>
      </c>
      <c r="H265">
        <v>35</v>
      </c>
      <c r="I265">
        <v>28</v>
      </c>
      <c r="J265">
        <f t="shared" si="9"/>
        <v>20</v>
      </c>
      <c r="K265" t="s">
        <v>29</v>
      </c>
      <c r="L265">
        <v>28</v>
      </c>
    </row>
    <row r="266" spans="1:14" hidden="1" outlineLevel="1" x14ac:dyDescent="0.25">
      <c r="G266" t="s">
        <v>43</v>
      </c>
      <c r="H266">
        <v>35</v>
      </c>
      <c r="I266">
        <v>28</v>
      </c>
      <c r="J266">
        <f t="shared" si="9"/>
        <v>20</v>
      </c>
      <c r="K266" t="s">
        <v>28</v>
      </c>
      <c r="L266">
        <v>0</v>
      </c>
    </row>
    <row r="267" spans="1:14" hidden="1" outlineLevel="1" x14ac:dyDescent="0.25">
      <c r="G267" t="s">
        <v>44</v>
      </c>
      <c r="H267">
        <v>60</v>
      </c>
      <c r="I267">
        <v>54</v>
      </c>
      <c r="J267">
        <f t="shared" si="9"/>
        <v>10</v>
      </c>
      <c r="K267" t="s">
        <v>28</v>
      </c>
      <c r="L267">
        <v>0</v>
      </c>
    </row>
    <row r="268" spans="1:14" hidden="1" outlineLevel="1" x14ac:dyDescent="0.25">
      <c r="G268" t="s">
        <v>45</v>
      </c>
      <c r="H268">
        <v>349</v>
      </c>
      <c r="I268">
        <v>349</v>
      </c>
      <c r="J268">
        <f t="shared" si="9"/>
        <v>0</v>
      </c>
      <c r="K268" t="s">
        <v>29</v>
      </c>
      <c r="L268">
        <v>349</v>
      </c>
    </row>
    <row r="269" spans="1:14" hidden="1" outlineLevel="1" x14ac:dyDescent="0.25">
      <c r="G269" t="s">
        <v>46</v>
      </c>
      <c r="H269">
        <v>9</v>
      </c>
      <c r="I269">
        <v>9</v>
      </c>
      <c r="J269">
        <f t="shared" si="9"/>
        <v>0</v>
      </c>
      <c r="K269" t="s">
        <v>28</v>
      </c>
      <c r="L269">
        <v>0</v>
      </c>
    </row>
    <row r="270" spans="1:14" hidden="1" outlineLevel="1" x14ac:dyDescent="0.25">
      <c r="G270" t="s">
        <v>47</v>
      </c>
      <c r="H270">
        <v>25.7</v>
      </c>
      <c r="I270">
        <v>25.7</v>
      </c>
      <c r="J270">
        <f t="shared" si="9"/>
        <v>0</v>
      </c>
      <c r="K270" t="s">
        <v>28</v>
      </c>
      <c r="L270">
        <v>0</v>
      </c>
    </row>
    <row r="271" spans="1:14" hidden="1" outlineLevel="1" x14ac:dyDescent="0.25">
      <c r="G271" t="s">
        <v>48</v>
      </c>
      <c r="H271">
        <v>50</v>
      </c>
      <c r="I271">
        <v>50</v>
      </c>
      <c r="J271">
        <f t="shared" si="9"/>
        <v>0</v>
      </c>
      <c r="K271" t="s">
        <v>28</v>
      </c>
      <c r="L271">
        <v>0</v>
      </c>
    </row>
    <row r="272" spans="1:14" hidden="1" outlineLevel="1" x14ac:dyDescent="0.25"/>
    <row r="273" spans="1:14" hidden="1" outlineLevel="1" x14ac:dyDescent="0.25">
      <c r="K273" t="s">
        <v>29</v>
      </c>
      <c r="L273">
        <f>L262+L263+L264+L265+L268</f>
        <v>548.20000000000005</v>
      </c>
      <c r="M273" t="s">
        <v>15</v>
      </c>
      <c r="N273" t="s">
        <v>15</v>
      </c>
    </row>
    <row r="274" spans="1:14" hidden="1" outlineLevel="1" x14ac:dyDescent="0.25">
      <c r="K274" t="s">
        <v>49</v>
      </c>
      <c r="L274">
        <f>L261</f>
        <v>76</v>
      </c>
      <c r="M274" t="s">
        <v>15</v>
      </c>
      <c r="N274" t="s">
        <v>15</v>
      </c>
    </row>
    <row r="275" spans="1:14" hidden="1" outlineLevel="1" x14ac:dyDescent="0.25">
      <c r="K275" t="s">
        <v>37</v>
      </c>
      <c r="L275">
        <f>E259-L273-L274</f>
        <v>148.6099999999999</v>
      </c>
      <c r="M275" t="s">
        <v>15</v>
      </c>
      <c r="N275" t="s">
        <v>15</v>
      </c>
    </row>
    <row r="276" spans="1:14" collapsed="1" x14ac:dyDescent="0.25">
      <c r="A276">
        <v>17</v>
      </c>
      <c r="B276" s="1">
        <v>43581</v>
      </c>
      <c r="C276" t="s">
        <v>2</v>
      </c>
      <c r="D276">
        <v>1153.6199999999999</v>
      </c>
      <c r="E276">
        <v>1153.6199999999999</v>
      </c>
      <c r="F276" t="s">
        <v>15</v>
      </c>
      <c r="G276">
        <f>L299</f>
        <v>185.51999999999987</v>
      </c>
      <c r="I276" t="s">
        <v>15</v>
      </c>
      <c r="J276" t="s">
        <v>15</v>
      </c>
      <c r="K276" s="6"/>
    </row>
    <row r="277" spans="1:14" hidden="1" outlineLevel="1" x14ac:dyDescent="0.25">
      <c r="G277" s="4" t="s">
        <v>7</v>
      </c>
      <c r="H277" s="4" t="s">
        <v>8</v>
      </c>
      <c r="I277" s="4" t="s">
        <v>9</v>
      </c>
      <c r="J277" s="4" t="s">
        <v>26</v>
      </c>
      <c r="K277" s="4" t="s">
        <v>10</v>
      </c>
      <c r="L277" s="4" t="s">
        <v>6</v>
      </c>
      <c r="M277" s="4" t="s">
        <v>11</v>
      </c>
      <c r="N277" s="4" t="s">
        <v>12</v>
      </c>
    </row>
    <row r="278" spans="1:14" hidden="1" outlineLevel="1" x14ac:dyDescent="0.25">
      <c r="G278" t="s">
        <v>50</v>
      </c>
      <c r="H278">
        <v>149</v>
      </c>
      <c r="I278">
        <v>134.1</v>
      </c>
      <c r="K278" t="s">
        <v>28</v>
      </c>
      <c r="L278">
        <v>0</v>
      </c>
    </row>
    <row r="279" spans="1:14" hidden="1" outlineLevel="1" x14ac:dyDescent="0.25">
      <c r="G279" t="s">
        <v>51</v>
      </c>
      <c r="H279">
        <v>109</v>
      </c>
      <c r="I279">
        <v>81.75</v>
      </c>
      <c r="K279" t="s">
        <v>28</v>
      </c>
      <c r="L279">
        <v>0</v>
      </c>
    </row>
    <row r="280" spans="1:14" hidden="1" outlineLevel="1" x14ac:dyDescent="0.25">
      <c r="G280" t="s">
        <v>52</v>
      </c>
      <c r="H280">
        <v>180</v>
      </c>
      <c r="I280">
        <v>135</v>
      </c>
      <c r="K280" t="s">
        <v>27</v>
      </c>
      <c r="L280">
        <v>162</v>
      </c>
    </row>
    <row r="281" spans="1:14" hidden="1" outlineLevel="1" x14ac:dyDescent="0.25">
      <c r="G281" t="s">
        <v>53</v>
      </c>
      <c r="H281">
        <v>25</v>
      </c>
      <c r="I281">
        <v>25</v>
      </c>
      <c r="K281" t="s">
        <v>28</v>
      </c>
      <c r="L281">
        <v>0</v>
      </c>
    </row>
    <row r="282" spans="1:14" hidden="1" outlineLevel="1" x14ac:dyDescent="0.25">
      <c r="G282" t="s">
        <v>54</v>
      </c>
      <c r="H282">
        <v>299</v>
      </c>
      <c r="I282">
        <v>224.25</v>
      </c>
      <c r="K282" t="s">
        <v>29</v>
      </c>
      <c r="L282">
        <v>270</v>
      </c>
    </row>
    <row r="283" spans="1:14" hidden="1" outlineLevel="1" x14ac:dyDescent="0.25">
      <c r="G283" t="s">
        <v>55</v>
      </c>
      <c r="K283" t="s">
        <v>28</v>
      </c>
    </row>
    <row r="284" spans="1:14" hidden="1" outlineLevel="1" x14ac:dyDescent="0.25">
      <c r="G284" t="s">
        <v>56</v>
      </c>
      <c r="H284">
        <v>155</v>
      </c>
      <c r="I284">
        <v>115</v>
      </c>
      <c r="K284" t="s">
        <v>29</v>
      </c>
      <c r="L284">
        <v>115</v>
      </c>
    </row>
    <row r="285" spans="1:14" hidden="1" outlineLevel="1" x14ac:dyDescent="0.25">
      <c r="G285" t="s">
        <v>57</v>
      </c>
      <c r="H285">
        <v>30</v>
      </c>
      <c r="I285">
        <v>22.5</v>
      </c>
      <c r="K285" t="s">
        <v>29</v>
      </c>
      <c r="L285">
        <v>24</v>
      </c>
    </row>
    <row r="286" spans="1:14" hidden="1" outlineLevel="1" x14ac:dyDescent="0.25">
      <c r="G286" t="s">
        <v>58</v>
      </c>
      <c r="H286">
        <v>6</v>
      </c>
      <c r="I286">
        <v>6</v>
      </c>
      <c r="K286" t="s">
        <v>28</v>
      </c>
      <c r="L286">
        <v>0</v>
      </c>
    </row>
    <row r="287" spans="1:14" hidden="1" outlineLevel="1" x14ac:dyDescent="0.25">
      <c r="G287" t="s">
        <v>58</v>
      </c>
      <c r="H287">
        <v>6</v>
      </c>
      <c r="I287">
        <v>6</v>
      </c>
      <c r="K287" t="s">
        <v>29</v>
      </c>
      <c r="L287">
        <v>6</v>
      </c>
    </row>
    <row r="288" spans="1:14" hidden="1" outlineLevel="1" x14ac:dyDescent="0.25">
      <c r="G288" t="s">
        <v>59</v>
      </c>
      <c r="H288">
        <v>99</v>
      </c>
      <c r="I288">
        <v>74.25</v>
      </c>
      <c r="K288" t="s">
        <v>64</v>
      </c>
      <c r="L288">
        <v>90</v>
      </c>
    </row>
    <row r="289" spans="1:14" hidden="1" outlineLevel="1" x14ac:dyDescent="0.25">
      <c r="G289" t="s">
        <v>61</v>
      </c>
      <c r="H289">
        <v>25</v>
      </c>
      <c r="I289">
        <v>25</v>
      </c>
      <c r="K289" t="s">
        <v>30</v>
      </c>
      <c r="L289">
        <v>130</v>
      </c>
    </row>
    <row r="290" spans="1:14" hidden="1" outlineLevel="1" x14ac:dyDescent="0.25">
      <c r="G290" t="s">
        <v>60</v>
      </c>
      <c r="H290">
        <v>159</v>
      </c>
      <c r="I290">
        <v>143.1</v>
      </c>
      <c r="K290" t="s">
        <v>28</v>
      </c>
      <c r="L290">
        <v>0</v>
      </c>
    </row>
    <row r="291" spans="1:14" hidden="1" outlineLevel="1" x14ac:dyDescent="0.25">
      <c r="G291" t="s">
        <v>62</v>
      </c>
      <c r="H291">
        <v>69</v>
      </c>
      <c r="I291">
        <v>51.75</v>
      </c>
      <c r="K291" t="s">
        <v>27</v>
      </c>
      <c r="L291">
        <v>62.1</v>
      </c>
    </row>
    <row r="292" spans="1:14" hidden="1" outlineLevel="1" x14ac:dyDescent="0.25">
      <c r="G292" t="s">
        <v>65</v>
      </c>
      <c r="H292">
        <v>109</v>
      </c>
      <c r="I292">
        <v>81.75</v>
      </c>
      <c r="K292" t="s">
        <v>27</v>
      </c>
      <c r="L292">
        <v>109</v>
      </c>
    </row>
    <row r="293" spans="1:14" hidden="1" outlineLevel="1" x14ac:dyDescent="0.25">
      <c r="G293" t="s">
        <v>63</v>
      </c>
      <c r="H293">
        <v>28.2</v>
      </c>
      <c r="I293">
        <v>28.2</v>
      </c>
      <c r="K293" t="s">
        <v>28</v>
      </c>
      <c r="L293">
        <v>0</v>
      </c>
    </row>
    <row r="294" spans="1:14" hidden="1" outlineLevel="1" x14ac:dyDescent="0.25"/>
    <row r="295" spans="1:14" hidden="1" outlineLevel="1" x14ac:dyDescent="0.25">
      <c r="K295" t="s">
        <v>27</v>
      </c>
      <c r="L295">
        <f>L280+L291+L292</f>
        <v>333.1</v>
      </c>
      <c r="M295" t="s">
        <v>15</v>
      </c>
      <c r="N295" t="s">
        <v>15</v>
      </c>
    </row>
    <row r="296" spans="1:14" hidden="1" outlineLevel="1" x14ac:dyDescent="0.25">
      <c r="K296" t="s">
        <v>29</v>
      </c>
      <c r="L296">
        <f>L282+L284+L285+L287</f>
        <v>415</v>
      </c>
      <c r="M296" t="s">
        <v>15</v>
      </c>
      <c r="N296" t="s">
        <v>15</v>
      </c>
    </row>
    <row r="297" spans="1:14" hidden="1" outlineLevel="1" x14ac:dyDescent="0.25">
      <c r="K297" t="s">
        <v>64</v>
      </c>
      <c r="L297">
        <f>L288</f>
        <v>90</v>
      </c>
      <c r="M297" t="s">
        <v>15</v>
      </c>
      <c r="N297" t="s">
        <v>15</v>
      </c>
    </row>
    <row r="298" spans="1:14" hidden="1" outlineLevel="1" x14ac:dyDescent="0.25">
      <c r="K298" t="s">
        <v>30</v>
      </c>
      <c r="L298">
        <f>L289</f>
        <v>130</v>
      </c>
      <c r="M298" s="3" t="s">
        <v>15</v>
      </c>
      <c r="N298" s="3" t="s">
        <v>15</v>
      </c>
    </row>
    <row r="299" spans="1:14" hidden="1" outlineLevel="1" x14ac:dyDescent="0.25">
      <c r="K299" t="s">
        <v>28</v>
      </c>
      <c r="L299">
        <f>E276-L295-L296-L297-L298</f>
        <v>185.51999999999987</v>
      </c>
      <c r="M299" t="s">
        <v>15</v>
      </c>
      <c r="N299" t="s">
        <v>15</v>
      </c>
    </row>
    <row r="300" spans="1:14" collapsed="1" x14ac:dyDescent="0.25">
      <c r="A300">
        <v>18</v>
      </c>
      <c r="B300" s="1">
        <v>43581</v>
      </c>
      <c r="C300" t="s">
        <v>0</v>
      </c>
      <c r="D300">
        <v>479.97</v>
      </c>
      <c r="E300">
        <v>367.67</v>
      </c>
      <c r="F300" t="s">
        <v>15</v>
      </c>
      <c r="G300">
        <f>L314</f>
        <v>52.670000000000016</v>
      </c>
      <c r="I300" t="s">
        <v>15</v>
      </c>
      <c r="J300" t="s">
        <v>15</v>
      </c>
      <c r="K300" s="6"/>
    </row>
    <row r="301" spans="1:14" hidden="1" outlineLevel="1" x14ac:dyDescent="0.25">
      <c r="G301" s="4" t="s">
        <v>7</v>
      </c>
      <c r="H301" s="4" t="s">
        <v>8</v>
      </c>
      <c r="I301" s="4" t="s">
        <v>9</v>
      </c>
      <c r="J301" s="4" t="s">
        <v>26</v>
      </c>
      <c r="K301" s="4" t="s">
        <v>10</v>
      </c>
      <c r="L301" s="4" t="s">
        <v>6</v>
      </c>
      <c r="M301" s="4" t="s">
        <v>11</v>
      </c>
      <c r="N301" s="4" t="s">
        <v>12</v>
      </c>
    </row>
    <row r="302" spans="1:14" hidden="1" outlineLevel="1" x14ac:dyDescent="0.25">
      <c r="G302" t="s">
        <v>66</v>
      </c>
      <c r="H302">
        <v>69</v>
      </c>
      <c r="I302">
        <f>H302-J302</f>
        <v>55.2</v>
      </c>
      <c r="J302">
        <v>13.8</v>
      </c>
      <c r="K302" t="s">
        <v>28</v>
      </c>
      <c r="L302">
        <v>0</v>
      </c>
    </row>
    <row r="303" spans="1:14" hidden="1" outlineLevel="1" x14ac:dyDescent="0.25">
      <c r="G303" t="s">
        <v>67</v>
      </c>
      <c r="H303">
        <v>45</v>
      </c>
      <c r="I303">
        <f t="shared" ref="I303:I309" si="10">H303-J303</f>
        <v>36</v>
      </c>
      <c r="J303">
        <v>9</v>
      </c>
      <c r="K303" t="s">
        <v>32</v>
      </c>
      <c r="L303">
        <v>45</v>
      </c>
    </row>
    <row r="304" spans="1:14" hidden="1" outlineLevel="1" x14ac:dyDescent="0.25">
      <c r="G304" t="s">
        <v>68</v>
      </c>
      <c r="H304">
        <v>125</v>
      </c>
      <c r="I304">
        <f t="shared" si="10"/>
        <v>100</v>
      </c>
      <c r="J304">
        <v>25</v>
      </c>
      <c r="K304" t="s">
        <v>71</v>
      </c>
      <c r="L304">
        <v>100</v>
      </c>
    </row>
    <row r="305" spans="1:14" hidden="1" outlineLevel="1" x14ac:dyDescent="0.25">
      <c r="G305" t="s">
        <v>68</v>
      </c>
      <c r="H305">
        <v>125</v>
      </c>
      <c r="I305">
        <f t="shared" si="10"/>
        <v>100</v>
      </c>
      <c r="J305">
        <v>25</v>
      </c>
      <c r="K305" t="s">
        <v>32</v>
      </c>
      <c r="L305">
        <v>125</v>
      </c>
    </row>
    <row r="306" spans="1:14" hidden="1" outlineLevel="1" x14ac:dyDescent="0.25">
      <c r="G306" t="s">
        <v>69</v>
      </c>
      <c r="H306">
        <v>45</v>
      </c>
      <c r="I306">
        <f t="shared" si="10"/>
        <v>36</v>
      </c>
      <c r="J306">
        <v>9</v>
      </c>
      <c r="K306" t="s">
        <v>72</v>
      </c>
      <c r="L306">
        <v>0</v>
      </c>
    </row>
    <row r="307" spans="1:14" hidden="1" outlineLevel="1" x14ac:dyDescent="0.25">
      <c r="G307" t="s">
        <v>69</v>
      </c>
      <c r="H307">
        <v>45</v>
      </c>
      <c r="I307">
        <f t="shared" si="10"/>
        <v>36</v>
      </c>
      <c r="J307">
        <v>9</v>
      </c>
      <c r="K307" t="s">
        <v>64</v>
      </c>
      <c r="L307">
        <v>45</v>
      </c>
    </row>
    <row r="308" spans="1:14" hidden="1" outlineLevel="1" x14ac:dyDescent="0.25">
      <c r="G308" t="s">
        <v>25</v>
      </c>
      <c r="H308">
        <v>15</v>
      </c>
      <c r="I308">
        <f t="shared" si="10"/>
        <v>15</v>
      </c>
      <c r="J308">
        <v>0</v>
      </c>
      <c r="K308" t="s">
        <v>28</v>
      </c>
      <c r="L308">
        <v>0</v>
      </c>
    </row>
    <row r="309" spans="1:14" hidden="1" outlineLevel="1" x14ac:dyDescent="0.25">
      <c r="G309" t="s">
        <v>70</v>
      </c>
      <c r="H309">
        <v>10.97</v>
      </c>
      <c r="I309">
        <f t="shared" si="10"/>
        <v>10.97</v>
      </c>
      <c r="J309">
        <v>0</v>
      </c>
      <c r="K309" t="s">
        <v>28</v>
      </c>
      <c r="L309">
        <v>0</v>
      </c>
    </row>
    <row r="310" spans="1:14" hidden="1" outlineLevel="1" x14ac:dyDescent="0.25"/>
    <row r="311" spans="1:14" hidden="1" outlineLevel="1" x14ac:dyDescent="0.25">
      <c r="K311" t="s">
        <v>32</v>
      </c>
      <c r="L311">
        <f>L303+L305</f>
        <v>170</v>
      </c>
      <c r="M311" t="s">
        <v>15</v>
      </c>
      <c r="N311" t="s">
        <v>15</v>
      </c>
    </row>
    <row r="312" spans="1:14" hidden="1" outlineLevel="1" x14ac:dyDescent="0.25">
      <c r="K312" t="s">
        <v>71</v>
      </c>
      <c r="L312">
        <f>L304</f>
        <v>100</v>
      </c>
      <c r="M312" t="s">
        <v>15</v>
      </c>
      <c r="N312" t="s">
        <v>15</v>
      </c>
    </row>
    <row r="313" spans="1:14" hidden="1" outlineLevel="1" x14ac:dyDescent="0.25">
      <c r="K313" t="s">
        <v>64</v>
      </c>
      <c r="L313">
        <f>L307</f>
        <v>45</v>
      </c>
      <c r="M313" t="s">
        <v>15</v>
      </c>
      <c r="N313" t="s">
        <v>15</v>
      </c>
    </row>
    <row r="314" spans="1:14" hidden="1" outlineLevel="1" x14ac:dyDescent="0.25">
      <c r="K314" t="s">
        <v>28</v>
      </c>
      <c r="L314">
        <f>E300-L311-L312-L313</f>
        <v>52.670000000000016</v>
      </c>
      <c r="M314" t="s">
        <v>15</v>
      </c>
      <c r="N314" t="s">
        <v>15</v>
      </c>
    </row>
    <row r="315" spans="1:14" collapsed="1" x14ac:dyDescent="0.25">
      <c r="G315" s="13">
        <f>SUM(G228:G300)</f>
        <v>188.61999999999978</v>
      </c>
    </row>
    <row r="316" spans="1:14" x14ac:dyDescent="0.25">
      <c r="A316">
        <v>19</v>
      </c>
      <c r="B316" s="1">
        <v>43588</v>
      </c>
      <c r="C316" t="s">
        <v>0</v>
      </c>
      <c r="D316">
        <v>357.08</v>
      </c>
      <c r="E316">
        <v>266.27999999999997</v>
      </c>
      <c r="F316" t="s">
        <v>15</v>
      </c>
      <c r="G316">
        <f>L329</f>
        <v>-26.720000000000027</v>
      </c>
      <c r="I316" t="s">
        <v>15</v>
      </c>
      <c r="J316" t="s">
        <v>15</v>
      </c>
      <c r="K316" s="6"/>
    </row>
    <row r="317" spans="1:14" hidden="1" outlineLevel="1" x14ac:dyDescent="0.25">
      <c r="G317" s="4" t="s">
        <v>7</v>
      </c>
      <c r="H317" s="4" t="s">
        <v>8</v>
      </c>
      <c r="I317" s="4" t="s">
        <v>9</v>
      </c>
      <c r="J317" s="4" t="s">
        <v>26</v>
      </c>
      <c r="K317" s="4" t="s">
        <v>10</v>
      </c>
      <c r="L317" s="4" t="s">
        <v>6</v>
      </c>
      <c r="M317" s="4" t="s">
        <v>11</v>
      </c>
      <c r="N317" s="4" t="s">
        <v>12</v>
      </c>
    </row>
    <row r="318" spans="1:14" hidden="1" outlineLevel="1" x14ac:dyDescent="0.25">
      <c r="G318" t="s">
        <v>73</v>
      </c>
      <c r="H318">
        <v>115</v>
      </c>
      <c r="I318">
        <v>92</v>
      </c>
      <c r="K318" t="s">
        <v>29</v>
      </c>
      <c r="L318">
        <v>115</v>
      </c>
    </row>
    <row r="319" spans="1:14" hidden="1" outlineLevel="1" x14ac:dyDescent="0.25">
      <c r="G319" t="s">
        <v>66</v>
      </c>
      <c r="H319">
        <v>57</v>
      </c>
      <c r="I319">
        <v>45.6</v>
      </c>
      <c r="K319" t="s">
        <v>28</v>
      </c>
      <c r="L319">
        <v>0</v>
      </c>
    </row>
    <row r="320" spans="1:14" hidden="1" outlineLevel="1" x14ac:dyDescent="0.25">
      <c r="G320" t="s">
        <v>74</v>
      </c>
      <c r="H320">
        <v>69</v>
      </c>
      <c r="I320">
        <v>55.2</v>
      </c>
      <c r="K320" t="s">
        <v>64</v>
      </c>
      <c r="L320">
        <v>69</v>
      </c>
    </row>
    <row r="321" spans="1:14" hidden="1" outlineLevel="1" x14ac:dyDescent="0.25">
      <c r="G321" t="s">
        <v>75</v>
      </c>
      <c r="H321">
        <v>65</v>
      </c>
      <c r="I321">
        <v>52</v>
      </c>
      <c r="K321" t="s">
        <v>28</v>
      </c>
      <c r="L321">
        <v>0</v>
      </c>
    </row>
    <row r="322" spans="1:14" hidden="1" outlineLevel="1" x14ac:dyDescent="0.25">
      <c r="G322" t="s">
        <v>76</v>
      </c>
      <c r="H322">
        <v>109</v>
      </c>
      <c r="I322">
        <v>87.2</v>
      </c>
      <c r="K322" t="s">
        <v>27</v>
      </c>
      <c r="L322">
        <v>109</v>
      </c>
    </row>
    <row r="323" spans="1:14" hidden="1" outlineLevel="1" x14ac:dyDescent="0.25">
      <c r="G323" t="s">
        <v>77</v>
      </c>
      <c r="H323">
        <v>15.01</v>
      </c>
      <c r="I323">
        <v>15.01</v>
      </c>
      <c r="K323" t="s">
        <v>28</v>
      </c>
      <c r="L323">
        <v>0</v>
      </c>
    </row>
    <row r="324" spans="1:14" hidden="1" outlineLevel="1" x14ac:dyDescent="0.25">
      <c r="G324" t="s">
        <v>78</v>
      </c>
      <c r="H324">
        <v>10.06</v>
      </c>
      <c r="I324">
        <v>10.6</v>
      </c>
      <c r="K324" t="s">
        <v>28</v>
      </c>
      <c r="L324">
        <v>0</v>
      </c>
    </row>
    <row r="325" spans="1:14" hidden="1" outlineLevel="1" x14ac:dyDescent="0.25"/>
    <row r="326" spans="1:14" hidden="1" outlineLevel="1" x14ac:dyDescent="0.25">
      <c r="K326" t="s">
        <v>29</v>
      </c>
      <c r="L326">
        <f>L318</f>
        <v>115</v>
      </c>
      <c r="M326" t="s">
        <v>15</v>
      </c>
      <c r="N326" t="s">
        <v>15</v>
      </c>
    </row>
    <row r="327" spans="1:14" hidden="1" outlineLevel="1" x14ac:dyDescent="0.25">
      <c r="K327" t="s">
        <v>64</v>
      </c>
      <c r="L327">
        <f>L320</f>
        <v>69</v>
      </c>
      <c r="M327" t="s">
        <v>15</v>
      </c>
      <c r="N327" t="s">
        <v>15</v>
      </c>
    </row>
    <row r="328" spans="1:14" hidden="1" outlineLevel="1" x14ac:dyDescent="0.25">
      <c r="K328" t="s">
        <v>27</v>
      </c>
      <c r="L328">
        <f>L322</f>
        <v>109</v>
      </c>
      <c r="M328" t="s">
        <v>15</v>
      </c>
      <c r="N328" t="s">
        <v>15</v>
      </c>
    </row>
    <row r="329" spans="1:14" hidden="1" outlineLevel="1" x14ac:dyDescent="0.25">
      <c r="K329" t="s">
        <v>28</v>
      </c>
      <c r="L329">
        <f>E316-L326-L327-L328</f>
        <v>-26.720000000000027</v>
      </c>
      <c r="M329" t="s">
        <v>15</v>
      </c>
      <c r="N329" t="s">
        <v>15</v>
      </c>
    </row>
    <row r="330" spans="1:14" collapsed="1" x14ac:dyDescent="0.25">
      <c r="A330">
        <v>20</v>
      </c>
      <c r="B330" s="1">
        <v>43605</v>
      </c>
      <c r="C330" t="s">
        <v>0</v>
      </c>
      <c r="D330">
        <v>1034.68</v>
      </c>
      <c r="E330">
        <v>634.73</v>
      </c>
      <c r="F330" t="s">
        <v>15</v>
      </c>
      <c r="G330">
        <f>L354</f>
        <v>20.730000000000018</v>
      </c>
      <c r="I330" t="s">
        <v>15</v>
      </c>
      <c r="J330" t="s">
        <v>15</v>
      </c>
      <c r="K330" s="6"/>
    </row>
    <row r="331" spans="1:14" hidden="1" outlineLevel="1" x14ac:dyDescent="0.25">
      <c r="G331" s="4" t="s">
        <v>7</v>
      </c>
      <c r="H331" s="4" t="s">
        <v>8</v>
      </c>
      <c r="I331" s="4" t="s">
        <v>9</v>
      </c>
      <c r="J331" s="4" t="s">
        <v>26</v>
      </c>
      <c r="K331" s="4" t="s">
        <v>10</v>
      </c>
      <c r="L331" s="4" t="s">
        <v>6</v>
      </c>
      <c r="M331" s="4" t="s">
        <v>11</v>
      </c>
      <c r="N331" s="4" t="s">
        <v>12</v>
      </c>
    </row>
    <row r="332" spans="1:14" hidden="1" outlineLevel="1" x14ac:dyDescent="0.25">
      <c r="G332" t="s">
        <v>207</v>
      </c>
      <c r="H332">
        <v>109</v>
      </c>
      <c r="I332">
        <v>109</v>
      </c>
      <c r="K332" t="s">
        <v>28</v>
      </c>
    </row>
    <row r="333" spans="1:14" hidden="1" outlineLevel="1" x14ac:dyDescent="0.25">
      <c r="G333" t="s">
        <v>207</v>
      </c>
      <c r="H333">
        <v>109</v>
      </c>
      <c r="I333">
        <v>109</v>
      </c>
      <c r="K333" t="s">
        <v>64</v>
      </c>
      <c r="L333">
        <v>109</v>
      </c>
    </row>
    <row r="334" spans="1:14" hidden="1" outlineLevel="1" x14ac:dyDescent="0.25">
      <c r="G334" t="s">
        <v>208</v>
      </c>
      <c r="H334">
        <v>65</v>
      </c>
      <c r="I334">
        <v>65</v>
      </c>
      <c r="K334" t="s">
        <v>28</v>
      </c>
    </row>
    <row r="335" spans="1:14" hidden="1" outlineLevel="1" x14ac:dyDescent="0.25">
      <c r="G335" t="s">
        <v>209</v>
      </c>
      <c r="H335">
        <v>55</v>
      </c>
      <c r="I335">
        <v>55</v>
      </c>
      <c r="K335" t="s">
        <v>28</v>
      </c>
    </row>
    <row r="336" spans="1:14" hidden="1" outlineLevel="1" x14ac:dyDescent="0.25">
      <c r="G336" t="s">
        <v>210</v>
      </c>
      <c r="H336">
        <v>57</v>
      </c>
      <c r="I336">
        <v>57</v>
      </c>
      <c r="K336" t="s">
        <v>28</v>
      </c>
    </row>
    <row r="337" spans="7:14" hidden="1" outlineLevel="1" x14ac:dyDescent="0.25">
      <c r="G337" t="s">
        <v>211</v>
      </c>
      <c r="H337">
        <v>7.5</v>
      </c>
      <c r="I337">
        <v>7.5</v>
      </c>
      <c r="K337" t="s">
        <v>28</v>
      </c>
    </row>
    <row r="338" spans="7:14" hidden="1" outlineLevel="1" x14ac:dyDescent="0.25">
      <c r="G338" t="s">
        <v>212</v>
      </c>
      <c r="H338">
        <v>65</v>
      </c>
      <c r="I338">
        <v>65</v>
      </c>
      <c r="K338" t="s">
        <v>28</v>
      </c>
    </row>
    <row r="339" spans="7:14" hidden="1" outlineLevel="1" x14ac:dyDescent="0.25">
      <c r="G339" t="s">
        <v>213</v>
      </c>
      <c r="H339">
        <v>65</v>
      </c>
      <c r="I339">
        <v>65</v>
      </c>
      <c r="K339" t="s">
        <v>27</v>
      </c>
      <c r="L339">
        <v>65</v>
      </c>
    </row>
    <row r="340" spans="7:14" hidden="1" outlineLevel="1" x14ac:dyDescent="0.25">
      <c r="G340" t="s">
        <v>215</v>
      </c>
      <c r="H340">
        <v>155</v>
      </c>
      <c r="I340">
        <v>155</v>
      </c>
      <c r="K340" t="s">
        <v>64</v>
      </c>
      <c r="L340">
        <v>155</v>
      </c>
    </row>
    <row r="341" spans="7:14" hidden="1" outlineLevel="1" x14ac:dyDescent="0.25">
      <c r="G341" t="s">
        <v>214</v>
      </c>
      <c r="H341">
        <v>155</v>
      </c>
      <c r="I341">
        <v>155</v>
      </c>
      <c r="K341" t="s">
        <v>49</v>
      </c>
      <c r="L341">
        <v>155</v>
      </c>
    </row>
    <row r="342" spans="7:14" hidden="1" outlineLevel="1" x14ac:dyDescent="0.25">
      <c r="G342" t="s">
        <v>216</v>
      </c>
      <c r="H342">
        <v>65</v>
      </c>
      <c r="I342">
        <v>65</v>
      </c>
      <c r="K342" t="s">
        <v>134</v>
      </c>
      <c r="L342">
        <v>65</v>
      </c>
    </row>
    <row r="343" spans="7:14" hidden="1" outlineLevel="1" x14ac:dyDescent="0.25">
      <c r="G343" t="s">
        <v>217</v>
      </c>
      <c r="H343">
        <v>65</v>
      </c>
      <c r="I343">
        <v>65</v>
      </c>
      <c r="K343" t="s">
        <v>32</v>
      </c>
      <c r="L343">
        <v>65</v>
      </c>
    </row>
    <row r="344" spans="7:14" hidden="1" outlineLevel="1" x14ac:dyDescent="0.25">
      <c r="G344" t="s">
        <v>25</v>
      </c>
      <c r="H344">
        <v>15</v>
      </c>
      <c r="I344">
        <v>15</v>
      </c>
      <c r="K344" t="s">
        <v>28</v>
      </c>
    </row>
    <row r="345" spans="7:14" hidden="1" outlineLevel="1" x14ac:dyDescent="0.25">
      <c r="G345" t="s">
        <v>46</v>
      </c>
      <c r="H345">
        <v>18.010000000000002</v>
      </c>
      <c r="I345">
        <v>18.010000000000002</v>
      </c>
      <c r="K345" t="s">
        <v>28</v>
      </c>
    </row>
    <row r="346" spans="7:14" hidden="1" outlineLevel="1" x14ac:dyDescent="0.25">
      <c r="G346" t="s">
        <v>218</v>
      </c>
      <c r="H346">
        <v>29.17</v>
      </c>
      <c r="I346">
        <v>29.17</v>
      </c>
      <c r="K346" t="s">
        <v>28</v>
      </c>
    </row>
    <row r="347" spans="7:14" hidden="1" outlineLevel="1" x14ac:dyDescent="0.25">
      <c r="H347">
        <f>SUM(H332:H346)</f>
        <v>1034.68</v>
      </c>
      <c r="J347">
        <v>-400</v>
      </c>
    </row>
    <row r="348" spans="7:14" hidden="1" outlineLevel="1" x14ac:dyDescent="0.25">
      <c r="K348" t="s">
        <v>32</v>
      </c>
      <c r="L348">
        <f>L343</f>
        <v>65</v>
      </c>
      <c r="M348" t="s">
        <v>15</v>
      </c>
      <c r="N348" t="s">
        <v>15</v>
      </c>
    </row>
    <row r="349" spans="7:14" hidden="1" outlineLevel="1" x14ac:dyDescent="0.25">
      <c r="K349" t="s">
        <v>64</v>
      </c>
      <c r="L349">
        <f>L333+L340</f>
        <v>264</v>
      </c>
      <c r="M349" t="s">
        <v>15</v>
      </c>
      <c r="N349" t="s">
        <v>15</v>
      </c>
    </row>
    <row r="350" spans="7:14" hidden="1" outlineLevel="1" x14ac:dyDescent="0.25">
      <c r="K350" t="s">
        <v>134</v>
      </c>
      <c r="L350">
        <f>L342</f>
        <v>65</v>
      </c>
      <c r="M350" t="s">
        <v>15</v>
      </c>
      <c r="N350" t="s">
        <v>15</v>
      </c>
    </row>
    <row r="351" spans="7:14" hidden="1" outlineLevel="1" x14ac:dyDescent="0.25">
      <c r="K351" t="s">
        <v>49</v>
      </c>
      <c r="L351">
        <f>L341</f>
        <v>155</v>
      </c>
      <c r="M351" t="s">
        <v>15</v>
      </c>
      <c r="N351" t="s">
        <v>15</v>
      </c>
    </row>
    <row r="352" spans="7:14" hidden="1" outlineLevel="1" x14ac:dyDescent="0.25">
      <c r="K352" t="s">
        <v>27</v>
      </c>
      <c r="L352">
        <f>L339</f>
        <v>65</v>
      </c>
      <c r="M352" t="s">
        <v>15</v>
      </c>
      <c r="N352" t="s">
        <v>15</v>
      </c>
    </row>
    <row r="353" spans="1:14" hidden="1" outlineLevel="1" x14ac:dyDescent="0.25">
      <c r="K353" t="s">
        <v>219</v>
      </c>
      <c r="L353">
        <v>400</v>
      </c>
      <c r="M353" t="s">
        <v>15</v>
      </c>
      <c r="N353" t="s">
        <v>15</v>
      </c>
    </row>
    <row r="354" spans="1:14" hidden="1" outlineLevel="1" x14ac:dyDescent="0.25">
      <c r="K354" t="s">
        <v>28</v>
      </c>
      <c r="L354">
        <f>E330-L348-L349-L350-L351-L352</f>
        <v>20.730000000000018</v>
      </c>
      <c r="M354" t="s">
        <v>15</v>
      </c>
      <c r="N354" t="s">
        <v>15</v>
      </c>
    </row>
    <row r="355" spans="1:14" collapsed="1" x14ac:dyDescent="0.25">
      <c r="A355">
        <v>21</v>
      </c>
      <c r="B355" s="1">
        <v>43611</v>
      </c>
      <c r="C355" t="s">
        <v>2</v>
      </c>
      <c r="D355">
        <v>1213.5899999999999</v>
      </c>
      <c r="E355">
        <v>994.94</v>
      </c>
      <c r="G355">
        <f>L379</f>
        <v>322.94000000000005</v>
      </c>
      <c r="K355" s="5"/>
      <c r="L355" s="10" t="s">
        <v>232</v>
      </c>
    </row>
    <row r="356" spans="1:14" hidden="1" outlineLevel="1" x14ac:dyDescent="0.25">
      <c r="G356" s="4" t="s">
        <v>7</v>
      </c>
      <c r="H356" s="4" t="s">
        <v>8</v>
      </c>
      <c r="I356" s="4" t="s">
        <v>9</v>
      </c>
      <c r="J356" s="4" t="s">
        <v>173</v>
      </c>
      <c r="K356" s="4" t="s">
        <v>10</v>
      </c>
      <c r="L356" s="4" t="s">
        <v>6</v>
      </c>
      <c r="M356" s="4" t="s">
        <v>11</v>
      </c>
      <c r="N356" s="4" t="s">
        <v>12</v>
      </c>
    </row>
    <row r="357" spans="1:14" hidden="1" outlineLevel="1" x14ac:dyDescent="0.25">
      <c r="G357" s="9" t="s">
        <v>220</v>
      </c>
      <c r="H357">
        <v>0.5</v>
      </c>
      <c r="I357">
        <v>0.5</v>
      </c>
      <c r="J357">
        <f>100-(100*I357)/H357</f>
        <v>0</v>
      </c>
      <c r="K357" t="s">
        <v>28</v>
      </c>
    </row>
    <row r="358" spans="1:14" hidden="1" outlineLevel="1" x14ac:dyDescent="0.25">
      <c r="G358" t="s">
        <v>221</v>
      </c>
      <c r="H358">
        <v>60</v>
      </c>
      <c r="I358">
        <v>54</v>
      </c>
      <c r="J358">
        <f t="shared" ref="J358:J374" si="11">100-(100*I358)/H358</f>
        <v>10</v>
      </c>
      <c r="K358" t="s">
        <v>135</v>
      </c>
      <c r="L358">
        <v>60</v>
      </c>
    </row>
    <row r="359" spans="1:14" hidden="1" outlineLevel="1" x14ac:dyDescent="0.25">
      <c r="G359" t="s">
        <v>222</v>
      </c>
      <c r="H359">
        <v>30</v>
      </c>
      <c r="I359">
        <v>27</v>
      </c>
      <c r="J359">
        <f t="shared" si="11"/>
        <v>10</v>
      </c>
      <c r="K359" t="s">
        <v>28</v>
      </c>
    </row>
    <row r="360" spans="1:14" hidden="1" outlineLevel="1" x14ac:dyDescent="0.25">
      <c r="G360" t="s">
        <v>223</v>
      </c>
      <c r="H360">
        <v>70</v>
      </c>
      <c r="I360">
        <v>63</v>
      </c>
      <c r="J360">
        <f t="shared" si="11"/>
        <v>10</v>
      </c>
      <c r="K360" t="s">
        <v>28</v>
      </c>
    </row>
    <row r="361" spans="1:14" hidden="1" outlineLevel="1" x14ac:dyDescent="0.25">
      <c r="G361" t="s">
        <v>224</v>
      </c>
      <c r="H361">
        <v>30</v>
      </c>
      <c r="I361">
        <v>27</v>
      </c>
      <c r="J361">
        <f t="shared" si="11"/>
        <v>10</v>
      </c>
      <c r="K361" t="s">
        <v>28</v>
      </c>
    </row>
    <row r="362" spans="1:14" hidden="1" outlineLevel="1" x14ac:dyDescent="0.25">
      <c r="G362" t="s">
        <v>225</v>
      </c>
      <c r="H362">
        <v>349</v>
      </c>
      <c r="I362">
        <v>261.75</v>
      </c>
      <c r="J362">
        <f t="shared" si="11"/>
        <v>25</v>
      </c>
      <c r="K362" t="s">
        <v>28</v>
      </c>
    </row>
    <row r="363" spans="1:14" hidden="1" outlineLevel="1" x14ac:dyDescent="0.25">
      <c r="G363" t="s">
        <v>226</v>
      </c>
      <c r="H363">
        <v>55</v>
      </c>
      <c r="I363">
        <v>41.24</v>
      </c>
      <c r="J363">
        <f t="shared" si="11"/>
        <v>25.018181818181816</v>
      </c>
      <c r="K363" t="s">
        <v>64</v>
      </c>
      <c r="L363">
        <v>55</v>
      </c>
    </row>
    <row r="364" spans="1:14" hidden="1" outlineLevel="1" x14ac:dyDescent="0.25">
      <c r="G364" t="s">
        <v>227</v>
      </c>
      <c r="H364">
        <v>55</v>
      </c>
      <c r="I364">
        <v>41.24</v>
      </c>
      <c r="J364">
        <f t="shared" si="11"/>
        <v>25.018181818181816</v>
      </c>
      <c r="K364" t="s">
        <v>64</v>
      </c>
      <c r="L364">
        <v>55</v>
      </c>
    </row>
    <row r="365" spans="1:14" hidden="1" outlineLevel="1" x14ac:dyDescent="0.25">
      <c r="G365" t="s">
        <v>228</v>
      </c>
      <c r="H365">
        <v>189</v>
      </c>
      <c r="I365">
        <v>170.1</v>
      </c>
      <c r="J365">
        <f t="shared" si="11"/>
        <v>10</v>
      </c>
      <c r="K365" t="s">
        <v>135</v>
      </c>
      <c r="L365">
        <v>200</v>
      </c>
    </row>
    <row r="366" spans="1:14" hidden="1" outlineLevel="1" x14ac:dyDescent="0.25">
      <c r="G366" t="s">
        <v>229</v>
      </c>
      <c r="H366">
        <v>40</v>
      </c>
      <c r="I366">
        <v>40</v>
      </c>
      <c r="J366">
        <f t="shared" si="11"/>
        <v>0</v>
      </c>
      <c r="K366" t="s">
        <v>28</v>
      </c>
    </row>
    <row r="367" spans="1:14" hidden="1" outlineLevel="1" x14ac:dyDescent="0.25">
      <c r="G367" t="s">
        <v>230</v>
      </c>
      <c r="H367">
        <v>80</v>
      </c>
      <c r="I367">
        <v>60</v>
      </c>
      <c r="J367">
        <f t="shared" si="11"/>
        <v>25</v>
      </c>
      <c r="K367" t="s">
        <v>236</v>
      </c>
      <c r="L367">
        <v>90</v>
      </c>
    </row>
    <row r="368" spans="1:14" hidden="1" outlineLevel="1" x14ac:dyDescent="0.25">
      <c r="G368" t="s">
        <v>231</v>
      </c>
      <c r="H368">
        <v>45</v>
      </c>
      <c r="I368">
        <v>33.75</v>
      </c>
      <c r="J368">
        <f t="shared" si="11"/>
        <v>25</v>
      </c>
      <c r="K368" t="s">
        <v>64</v>
      </c>
      <c r="L368">
        <v>45</v>
      </c>
    </row>
    <row r="369" spans="1:15" hidden="1" outlineLevel="1" x14ac:dyDescent="0.25">
      <c r="G369" s="9" t="s">
        <v>232</v>
      </c>
      <c r="H369">
        <v>0.5</v>
      </c>
      <c r="I369">
        <v>0.5</v>
      </c>
      <c r="J369">
        <f t="shared" si="11"/>
        <v>0</v>
      </c>
      <c r="K369" t="s">
        <v>28</v>
      </c>
    </row>
    <row r="370" spans="1:15" hidden="1" outlineLevel="1" x14ac:dyDescent="0.25">
      <c r="G370" t="s">
        <v>233</v>
      </c>
      <c r="H370">
        <v>109</v>
      </c>
      <c r="I370">
        <v>81.75</v>
      </c>
      <c r="J370">
        <f t="shared" si="11"/>
        <v>25</v>
      </c>
      <c r="K370" t="s">
        <v>64</v>
      </c>
      <c r="L370">
        <v>109</v>
      </c>
    </row>
    <row r="371" spans="1:15" hidden="1" outlineLevel="1" x14ac:dyDescent="0.25">
      <c r="G371" t="s">
        <v>234</v>
      </c>
      <c r="H371" t="s">
        <v>235</v>
      </c>
      <c r="K371" t="s">
        <v>28</v>
      </c>
    </row>
    <row r="372" spans="1:15" hidden="1" outlineLevel="1" x14ac:dyDescent="0.25">
      <c r="G372" t="s">
        <v>88</v>
      </c>
      <c r="H372">
        <v>10.7</v>
      </c>
      <c r="I372">
        <v>10.7</v>
      </c>
      <c r="J372">
        <f t="shared" si="11"/>
        <v>0</v>
      </c>
      <c r="K372" t="s">
        <v>28</v>
      </c>
    </row>
    <row r="373" spans="1:15" hidden="1" outlineLevel="1" x14ac:dyDescent="0.25">
      <c r="G373" t="s">
        <v>89</v>
      </c>
      <c r="H373">
        <v>15</v>
      </c>
      <c r="I373">
        <v>15</v>
      </c>
      <c r="J373">
        <f t="shared" si="11"/>
        <v>0</v>
      </c>
      <c r="K373" t="s">
        <v>28</v>
      </c>
    </row>
    <row r="374" spans="1:15" hidden="1" outlineLevel="1" x14ac:dyDescent="0.25">
      <c r="G374" t="s">
        <v>237</v>
      </c>
      <c r="H374">
        <v>90</v>
      </c>
      <c r="I374">
        <v>67.5</v>
      </c>
      <c r="J374">
        <f t="shared" si="11"/>
        <v>25</v>
      </c>
      <c r="K374" t="s">
        <v>28</v>
      </c>
    </row>
    <row r="375" spans="1:15" hidden="1" outlineLevel="1" x14ac:dyDescent="0.25"/>
    <row r="376" spans="1:15" hidden="1" outlineLevel="1" x14ac:dyDescent="0.25">
      <c r="K376" t="s">
        <v>32</v>
      </c>
      <c r="L376">
        <f>L358+L365+25</f>
        <v>285</v>
      </c>
      <c r="M376" t="s">
        <v>15</v>
      </c>
      <c r="N376" t="s">
        <v>15</v>
      </c>
    </row>
    <row r="377" spans="1:15" hidden="1" outlineLevel="1" x14ac:dyDescent="0.25">
      <c r="K377" t="s">
        <v>236</v>
      </c>
      <c r="L377">
        <v>123</v>
      </c>
      <c r="M377" t="s">
        <v>15</v>
      </c>
      <c r="N377" t="s">
        <v>15</v>
      </c>
      <c r="O377">
        <v>33</v>
      </c>
    </row>
    <row r="378" spans="1:15" hidden="1" outlineLevel="1" x14ac:dyDescent="0.25">
      <c r="K378" t="s">
        <v>64</v>
      </c>
      <c r="L378">
        <f>L363+L364+L368+L370</f>
        <v>264</v>
      </c>
      <c r="M378" t="s">
        <v>15</v>
      </c>
      <c r="N378" t="s">
        <v>15</v>
      </c>
    </row>
    <row r="379" spans="1:15" hidden="1" outlineLevel="1" x14ac:dyDescent="0.25">
      <c r="K379" t="s">
        <v>28</v>
      </c>
      <c r="L379">
        <f>E355-L376-L377-L378</f>
        <v>322.94000000000005</v>
      </c>
    </row>
    <row r="380" spans="1:15" collapsed="1" x14ac:dyDescent="0.25">
      <c r="A380">
        <v>22</v>
      </c>
      <c r="B380" s="1">
        <v>43611</v>
      </c>
      <c r="C380" t="s">
        <v>238</v>
      </c>
      <c r="D380">
        <v>126</v>
      </c>
      <c r="E380">
        <v>126</v>
      </c>
      <c r="F380" t="s">
        <v>15</v>
      </c>
      <c r="G380">
        <f>D380-L382</f>
        <v>11</v>
      </c>
      <c r="I380" t="s">
        <v>15</v>
      </c>
      <c r="J380" t="s">
        <v>15</v>
      </c>
      <c r="K380" s="6"/>
    </row>
    <row r="381" spans="1:15" hidden="1" outlineLevel="1" x14ac:dyDescent="0.25">
      <c r="G381" s="4" t="s">
        <v>7</v>
      </c>
      <c r="H381" s="4" t="s">
        <v>8</v>
      </c>
      <c r="I381" s="4" t="s">
        <v>9</v>
      </c>
      <c r="J381" s="4" t="s">
        <v>173</v>
      </c>
      <c r="K381" s="4" t="s">
        <v>10</v>
      </c>
      <c r="L381" s="4" t="s">
        <v>6</v>
      </c>
      <c r="M381" s="4" t="s">
        <v>11</v>
      </c>
      <c r="N381" s="4" t="s">
        <v>12</v>
      </c>
    </row>
    <row r="382" spans="1:15" hidden="1" outlineLevel="1" x14ac:dyDescent="0.25">
      <c r="G382" t="s">
        <v>239</v>
      </c>
      <c r="H382">
        <v>130</v>
      </c>
      <c r="I382">
        <v>100</v>
      </c>
      <c r="K382" t="s">
        <v>134</v>
      </c>
      <c r="L382">
        <v>115</v>
      </c>
      <c r="M382" t="s">
        <v>15</v>
      </c>
      <c r="N382" t="s">
        <v>15</v>
      </c>
    </row>
    <row r="383" spans="1:15" hidden="1" outlineLevel="1" x14ac:dyDescent="0.25">
      <c r="G383" t="s">
        <v>240</v>
      </c>
      <c r="H383">
        <v>30</v>
      </c>
      <c r="I383">
        <v>26</v>
      </c>
      <c r="K383" t="s">
        <v>28</v>
      </c>
      <c r="M383" t="s">
        <v>15</v>
      </c>
      <c r="N383" t="s">
        <v>15</v>
      </c>
    </row>
    <row r="384" spans="1:15" collapsed="1" x14ac:dyDescent="0.25">
      <c r="A384">
        <v>23</v>
      </c>
      <c r="B384" s="1">
        <v>43611</v>
      </c>
      <c r="C384" t="s">
        <v>174</v>
      </c>
      <c r="D384">
        <f>SUM(I386:I389)</f>
        <v>344.79999999999995</v>
      </c>
      <c r="E384">
        <v>344.8</v>
      </c>
      <c r="F384" t="s">
        <v>15</v>
      </c>
      <c r="G384">
        <f>E384-L386-L387-L388-L389</f>
        <v>-45.199999999999989</v>
      </c>
      <c r="I384" t="s">
        <v>15</v>
      </c>
      <c r="J384" t="s">
        <v>15</v>
      </c>
      <c r="K384" s="12"/>
    </row>
    <row r="385" spans="1:14" hidden="1" outlineLevel="1" x14ac:dyDescent="0.25"/>
    <row r="386" spans="1:14" hidden="1" outlineLevel="1" x14ac:dyDescent="0.25">
      <c r="G386" t="s">
        <v>241</v>
      </c>
      <c r="H386">
        <v>110</v>
      </c>
      <c r="I386">
        <v>92.45</v>
      </c>
      <c r="K386" t="s">
        <v>27</v>
      </c>
      <c r="L386">
        <v>100</v>
      </c>
      <c r="M386" t="s">
        <v>15</v>
      </c>
      <c r="N386" t="s">
        <v>15</v>
      </c>
    </row>
    <row r="387" spans="1:14" hidden="1" outlineLevel="1" x14ac:dyDescent="0.25">
      <c r="G387" t="s">
        <v>242</v>
      </c>
      <c r="H387">
        <v>178</v>
      </c>
      <c r="I387">
        <v>132</v>
      </c>
      <c r="K387" t="s">
        <v>64</v>
      </c>
      <c r="L387">
        <v>160</v>
      </c>
      <c r="M387" t="s">
        <v>15</v>
      </c>
      <c r="N387" t="s">
        <v>15</v>
      </c>
    </row>
    <row r="388" spans="1:14" hidden="1" outlineLevel="1" x14ac:dyDescent="0.25">
      <c r="G388" t="s">
        <v>243</v>
      </c>
      <c r="H388">
        <v>75</v>
      </c>
      <c r="I388">
        <v>70.2</v>
      </c>
      <c r="K388" t="s">
        <v>236</v>
      </c>
      <c r="L388">
        <v>77</v>
      </c>
      <c r="M388" t="s">
        <v>15</v>
      </c>
      <c r="N388" t="s">
        <v>15</v>
      </c>
    </row>
    <row r="389" spans="1:14" hidden="1" outlineLevel="1" x14ac:dyDescent="0.25">
      <c r="G389" t="s">
        <v>244</v>
      </c>
      <c r="H389">
        <v>55</v>
      </c>
      <c r="I389">
        <v>50.15</v>
      </c>
      <c r="K389" t="s">
        <v>64</v>
      </c>
      <c r="L389">
        <v>53</v>
      </c>
      <c r="M389" t="s">
        <v>15</v>
      </c>
      <c r="N389" t="s">
        <v>15</v>
      </c>
    </row>
    <row r="390" spans="1:14" collapsed="1" x14ac:dyDescent="0.25">
      <c r="G390" s="13">
        <f>SUM(G316:G384)</f>
        <v>282.75000000000006</v>
      </c>
    </row>
    <row r="391" spans="1:14" x14ac:dyDescent="0.25">
      <c r="A391">
        <v>24</v>
      </c>
      <c r="B391" s="1">
        <v>43617</v>
      </c>
      <c r="C391" t="s">
        <v>0</v>
      </c>
      <c r="D391">
        <v>848.42</v>
      </c>
      <c r="E391">
        <v>848.42</v>
      </c>
      <c r="F391" t="s">
        <v>15</v>
      </c>
      <c r="G391">
        <f>L415</f>
        <v>348.41999999999996</v>
      </c>
      <c r="I391" t="s">
        <v>15</v>
      </c>
      <c r="J391" t="s">
        <v>15</v>
      </c>
      <c r="K391" s="6"/>
    </row>
    <row r="392" spans="1:14" hidden="1" outlineLevel="1" x14ac:dyDescent="0.25">
      <c r="G392" s="4" t="s">
        <v>7</v>
      </c>
      <c r="H392" s="4" t="s">
        <v>8</v>
      </c>
      <c r="I392" s="4" t="s">
        <v>9</v>
      </c>
      <c r="J392" s="4" t="s">
        <v>173</v>
      </c>
      <c r="K392" s="4" t="s">
        <v>10</v>
      </c>
      <c r="L392" s="4" t="s">
        <v>6</v>
      </c>
      <c r="M392" s="4" t="s">
        <v>11</v>
      </c>
      <c r="N392" s="4" t="s">
        <v>12</v>
      </c>
    </row>
    <row r="393" spans="1:14" hidden="1" outlineLevel="1" x14ac:dyDescent="0.25">
      <c r="G393" t="s">
        <v>245</v>
      </c>
      <c r="H393">
        <v>45</v>
      </c>
      <c r="I393">
        <v>36</v>
      </c>
      <c r="J393">
        <f>100-(100*I393)/H393</f>
        <v>20</v>
      </c>
      <c r="K393" t="s">
        <v>28</v>
      </c>
    </row>
    <row r="394" spans="1:14" hidden="1" outlineLevel="1" x14ac:dyDescent="0.25">
      <c r="G394" t="s">
        <v>246</v>
      </c>
      <c r="H394">
        <v>59</v>
      </c>
      <c r="I394">
        <v>47.2</v>
      </c>
      <c r="J394">
        <f t="shared" ref="J394:J410" si="12">100-(100*I394)/H394</f>
        <v>20</v>
      </c>
      <c r="K394" t="s">
        <v>236</v>
      </c>
      <c r="L394">
        <v>60</v>
      </c>
      <c r="N394" t="s">
        <v>15</v>
      </c>
    </row>
    <row r="395" spans="1:14" hidden="1" outlineLevel="1" x14ac:dyDescent="0.25">
      <c r="G395" t="s">
        <v>248</v>
      </c>
      <c r="H395">
        <v>79</v>
      </c>
      <c r="I395">
        <v>63.2</v>
      </c>
      <c r="J395">
        <f t="shared" si="12"/>
        <v>20</v>
      </c>
      <c r="K395" t="s">
        <v>247</v>
      </c>
    </row>
    <row r="396" spans="1:14" hidden="1" outlineLevel="1" x14ac:dyDescent="0.25">
      <c r="G396" t="s">
        <v>249</v>
      </c>
      <c r="H396">
        <v>65</v>
      </c>
      <c r="I396">
        <v>0.4</v>
      </c>
      <c r="J396">
        <f t="shared" si="12"/>
        <v>99.384615384615387</v>
      </c>
      <c r="K396" t="s">
        <v>28</v>
      </c>
    </row>
    <row r="397" spans="1:14" hidden="1" outlineLevel="1" x14ac:dyDescent="0.25">
      <c r="G397" t="s">
        <v>250</v>
      </c>
      <c r="H397">
        <v>65</v>
      </c>
      <c r="I397">
        <v>0.3</v>
      </c>
      <c r="J397">
        <f t="shared" si="12"/>
        <v>99.538461538461533</v>
      </c>
      <c r="K397" t="s">
        <v>266</v>
      </c>
      <c r="L397">
        <v>0</v>
      </c>
    </row>
    <row r="398" spans="1:14" hidden="1" outlineLevel="1" x14ac:dyDescent="0.25">
      <c r="G398" t="s">
        <v>251</v>
      </c>
      <c r="H398">
        <v>45</v>
      </c>
      <c r="I398">
        <v>0.3</v>
      </c>
      <c r="J398">
        <f t="shared" si="12"/>
        <v>99.333333333333329</v>
      </c>
      <c r="K398" t="s">
        <v>28</v>
      </c>
    </row>
    <row r="399" spans="1:14" hidden="1" outlineLevel="1" x14ac:dyDescent="0.25">
      <c r="G399" t="s">
        <v>252</v>
      </c>
      <c r="H399">
        <v>35</v>
      </c>
      <c r="I399">
        <v>1</v>
      </c>
      <c r="J399">
        <f t="shared" si="12"/>
        <v>97.142857142857139</v>
      </c>
      <c r="K399" t="s">
        <v>71</v>
      </c>
    </row>
    <row r="400" spans="1:14" hidden="1" outlineLevel="1" x14ac:dyDescent="0.25">
      <c r="G400" t="s">
        <v>253</v>
      </c>
      <c r="H400">
        <v>87</v>
      </c>
      <c r="I400">
        <v>69.599999999999994</v>
      </c>
      <c r="J400">
        <f t="shared" si="12"/>
        <v>20.000000000000014</v>
      </c>
      <c r="K400" t="s">
        <v>32</v>
      </c>
      <c r="L400">
        <v>87</v>
      </c>
    </row>
    <row r="401" spans="1:15" hidden="1" outlineLevel="1" x14ac:dyDescent="0.25">
      <c r="G401" t="s">
        <v>254</v>
      </c>
      <c r="H401">
        <v>145</v>
      </c>
      <c r="I401">
        <v>116</v>
      </c>
      <c r="J401">
        <f t="shared" si="12"/>
        <v>20</v>
      </c>
      <c r="K401" t="s">
        <v>32</v>
      </c>
      <c r="L401">
        <v>145</v>
      </c>
    </row>
    <row r="402" spans="1:15" hidden="1" outlineLevel="1" x14ac:dyDescent="0.25">
      <c r="G402" t="s">
        <v>22</v>
      </c>
      <c r="H402">
        <v>75</v>
      </c>
      <c r="I402">
        <v>60</v>
      </c>
      <c r="J402">
        <f t="shared" si="12"/>
        <v>20</v>
      </c>
      <c r="K402" t="s">
        <v>32</v>
      </c>
      <c r="L402">
        <v>75</v>
      </c>
      <c r="N402" t="s">
        <v>15</v>
      </c>
    </row>
    <row r="403" spans="1:15" hidden="1" outlineLevel="1" x14ac:dyDescent="0.25">
      <c r="G403" t="s">
        <v>255</v>
      </c>
      <c r="H403">
        <v>55</v>
      </c>
      <c r="I403">
        <v>44</v>
      </c>
      <c r="J403">
        <f t="shared" si="12"/>
        <v>20</v>
      </c>
      <c r="K403" t="s">
        <v>32</v>
      </c>
      <c r="L403">
        <v>65</v>
      </c>
    </row>
    <row r="404" spans="1:15" hidden="1" outlineLevel="1" x14ac:dyDescent="0.25">
      <c r="G404" t="s">
        <v>256</v>
      </c>
      <c r="H404">
        <v>65</v>
      </c>
      <c r="I404">
        <v>52</v>
      </c>
      <c r="J404">
        <f t="shared" si="12"/>
        <v>20</v>
      </c>
      <c r="K404" t="s">
        <v>32</v>
      </c>
      <c r="L404">
        <v>65</v>
      </c>
    </row>
    <row r="405" spans="1:15" hidden="1" outlineLevel="1" x14ac:dyDescent="0.25">
      <c r="G405" t="s">
        <v>257</v>
      </c>
      <c r="H405">
        <v>265</v>
      </c>
      <c r="I405">
        <v>212</v>
      </c>
      <c r="J405">
        <f t="shared" si="12"/>
        <v>20</v>
      </c>
      <c r="K405" t="s">
        <v>71</v>
      </c>
    </row>
    <row r="406" spans="1:15" hidden="1" outlineLevel="1" x14ac:dyDescent="0.25">
      <c r="G406" t="s">
        <v>258</v>
      </c>
      <c r="H406">
        <v>65</v>
      </c>
      <c r="I406">
        <v>52</v>
      </c>
      <c r="J406">
        <f t="shared" si="12"/>
        <v>20</v>
      </c>
      <c r="K406" t="s">
        <v>71</v>
      </c>
    </row>
    <row r="407" spans="1:15" hidden="1" outlineLevel="1" x14ac:dyDescent="0.25">
      <c r="G407" t="s">
        <v>259</v>
      </c>
      <c r="H407">
        <v>115</v>
      </c>
      <c r="I407">
        <v>52</v>
      </c>
      <c r="J407">
        <f t="shared" si="12"/>
        <v>54.782608695652172</v>
      </c>
      <c r="K407" t="s">
        <v>32</v>
      </c>
      <c r="L407">
        <v>115</v>
      </c>
    </row>
    <row r="408" spans="1:15" hidden="1" outlineLevel="1" x14ac:dyDescent="0.25">
      <c r="G408" t="s">
        <v>25</v>
      </c>
      <c r="H408">
        <v>15</v>
      </c>
      <c r="I408">
        <v>15</v>
      </c>
      <c r="J408">
        <f t="shared" si="12"/>
        <v>0</v>
      </c>
      <c r="K408" t="s">
        <v>28</v>
      </c>
    </row>
    <row r="409" spans="1:15" hidden="1" outlineLevel="1" x14ac:dyDescent="0.25">
      <c r="G409" t="s">
        <v>46</v>
      </c>
      <c r="H409">
        <v>3.5</v>
      </c>
      <c r="I409">
        <v>3.5</v>
      </c>
      <c r="J409">
        <f t="shared" si="12"/>
        <v>0</v>
      </c>
      <c r="K409" t="s">
        <v>28</v>
      </c>
    </row>
    <row r="410" spans="1:15" hidden="1" outlineLevel="1" x14ac:dyDescent="0.25">
      <c r="G410" t="s">
        <v>89</v>
      </c>
      <c r="H410">
        <v>23.92</v>
      </c>
      <c r="I410">
        <v>23.92</v>
      </c>
      <c r="J410">
        <f t="shared" si="12"/>
        <v>0</v>
      </c>
      <c r="K410" t="s">
        <v>28</v>
      </c>
    </row>
    <row r="411" spans="1:15" hidden="1" outlineLevel="1" x14ac:dyDescent="0.25">
      <c r="I411">
        <f>SUM(I393:I410)</f>
        <v>848.42</v>
      </c>
    </row>
    <row r="412" spans="1:15" hidden="1" outlineLevel="1" x14ac:dyDescent="0.25">
      <c r="K412" t="s">
        <v>236</v>
      </c>
      <c r="L412">
        <f>L394</f>
        <v>60</v>
      </c>
      <c r="M412" t="s">
        <v>15</v>
      </c>
      <c r="N412" t="s">
        <v>15</v>
      </c>
    </row>
    <row r="413" spans="1:15" hidden="1" outlineLevel="1" x14ac:dyDescent="0.25">
      <c r="K413" t="s">
        <v>135</v>
      </c>
      <c r="L413">
        <v>500</v>
      </c>
      <c r="M413" t="s">
        <v>15</v>
      </c>
      <c r="N413" t="s">
        <v>15</v>
      </c>
      <c r="O413">
        <v>23</v>
      </c>
    </row>
    <row r="414" spans="1:15" hidden="1" outlineLevel="1" x14ac:dyDescent="0.25">
      <c r="K414" t="s">
        <v>71</v>
      </c>
      <c r="L414">
        <f>I395+I399+I405+I406</f>
        <v>328.2</v>
      </c>
      <c r="M414" t="s">
        <v>15</v>
      </c>
      <c r="N414" t="s">
        <v>15</v>
      </c>
    </row>
    <row r="415" spans="1:15" hidden="1" outlineLevel="1" x14ac:dyDescent="0.25">
      <c r="K415" t="s">
        <v>28</v>
      </c>
      <c r="L415">
        <f>E391-L413</f>
        <v>348.41999999999996</v>
      </c>
      <c r="M415" t="s">
        <v>15</v>
      </c>
      <c r="N415" t="s">
        <v>15</v>
      </c>
    </row>
    <row r="416" spans="1:15" collapsed="1" x14ac:dyDescent="0.25">
      <c r="A416">
        <v>25</v>
      </c>
      <c r="B416" s="1">
        <v>43624</v>
      </c>
      <c r="C416" t="s">
        <v>0</v>
      </c>
      <c r="D416">
        <v>343.06</v>
      </c>
      <c r="E416">
        <v>343.06</v>
      </c>
      <c r="F416" t="s">
        <v>15</v>
      </c>
      <c r="G416">
        <f>L432</f>
        <v>-54.94</v>
      </c>
      <c r="I416" t="s">
        <v>15</v>
      </c>
      <c r="J416" t="s">
        <v>15</v>
      </c>
      <c r="K416" s="6"/>
    </row>
    <row r="417" spans="7:14" hidden="1" outlineLevel="1" x14ac:dyDescent="0.25">
      <c r="G417" s="4" t="s">
        <v>7</v>
      </c>
      <c r="H417" s="4" t="s">
        <v>8</v>
      </c>
      <c r="I417" s="4" t="s">
        <v>9</v>
      </c>
      <c r="J417" s="4" t="s">
        <v>173</v>
      </c>
      <c r="K417" s="4" t="s">
        <v>10</v>
      </c>
      <c r="L417" s="4" t="s">
        <v>6</v>
      </c>
      <c r="M417" s="4" t="s">
        <v>11</v>
      </c>
      <c r="N417" s="4" t="s">
        <v>12</v>
      </c>
    </row>
    <row r="418" spans="7:14" hidden="1" outlineLevel="1" x14ac:dyDescent="0.25">
      <c r="G418" t="s">
        <v>260</v>
      </c>
      <c r="H418">
        <v>110</v>
      </c>
      <c r="I418">
        <v>88</v>
      </c>
      <c r="K418" t="s">
        <v>64</v>
      </c>
      <c r="L418">
        <v>110</v>
      </c>
    </row>
    <row r="419" spans="7:14" hidden="1" outlineLevel="1" x14ac:dyDescent="0.25">
      <c r="G419" t="s">
        <v>169</v>
      </c>
      <c r="H419">
        <v>45</v>
      </c>
      <c r="I419">
        <v>36</v>
      </c>
      <c r="K419" t="s">
        <v>31</v>
      </c>
      <c r="L419">
        <v>45</v>
      </c>
    </row>
    <row r="420" spans="7:14" hidden="1" outlineLevel="1" x14ac:dyDescent="0.25">
      <c r="G420" t="s">
        <v>261</v>
      </c>
      <c r="H420">
        <v>45</v>
      </c>
      <c r="I420">
        <v>36</v>
      </c>
      <c r="K420" t="s">
        <v>64</v>
      </c>
      <c r="L420">
        <v>45</v>
      </c>
    </row>
    <row r="421" spans="7:14" hidden="1" outlineLevel="1" x14ac:dyDescent="0.25">
      <c r="G421" t="s">
        <v>262</v>
      </c>
      <c r="H421">
        <v>65</v>
      </c>
      <c r="I421">
        <v>52</v>
      </c>
      <c r="K421" t="s">
        <v>27</v>
      </c>
      <c r="L421">
        <v>65</v>
      </c>
    </row>
    <row r="422" spans="7:14" hidden="1" outlineLevel="1" x14ac:dyDescent="0.25">
      <c r="G422" t="s">
        <v>264</v>
      </c>
      <c r="H422">
        <v>78</v>
      </c>
      <c r="I422">
        <v>62.4</v>
      </c>
      <c r="K422" t="s">
        <v>265</v>
      </c>
      <c r="L422">
        <v>78</v>
      </c>
    </row>
    <row r="423" spans="7:14" hidden="1" outlineLevel="1" x14ac:dyDescent="0.25">
      <c r="G423" t="s">
        <v>263</v>
      </c>
      <c r="H423">
        <v>55</v>
      </c>
      <c r="I423">
        <v>44</v>
      </c>
      <c r="K423" t="s">
        <v>29</v>
      </c>
      <c r="L423">
        <v>55</v>
      </c>
    </row>
    <row r="424" spans="7:14" hidden="1" outlineLevel="1" x14ac:dyDescent="0.25"/>
    <row r="425" spans="7:14" hidden="1" outlineLevel="1" x14ac:dyDescent="0.25">
      <c r="G425" t="s">
        <v>25</v>
      </c>
      <c r="H425">
        <v>15</v>
      </c>
      <c r="I425">
        <v>15</v>
      </c>
      <c r="K425" t="s">
        <v>28</v>
      </c>
    </row>
    <row r="426" spans="7:14" hidden="1" outlineLevel="1" x14ac:dyDescent="0.25">
      <c r="G426" t="s">
        <v>89</v>
      </c>
      <c r="H426">
        <v>9.66</v>
      </c>
      <c r="I426">
        <v>9.66</v>
      </c>
      <c r="K426" t="s">
        <v>28</v>
      </c>
    </row>
    <row r="427" spans="7:14" hidden="1" outlineLevel="1" x14ac:dyDescent="0.25"/>
    <row r="428" spans="7:14" hidden="1" outlineLevel="1" x14ac:dyDescent="0.25">
      <c r="K428" t="s">
        <v>64</v>
      </c>
      <c r="L428">
        <f>L418+L420</f>
        <v>155</v>
      </c>
      <c r="M428" t="s">
        <v>15</v>
      </c>
      <c r="N428" t="s">
        <v>15</v>
      </c>
    </row>
    <row r="429" spans="7:14" hidden="1" outlineLevel="1" x14ac:dyDescent="0.25">
      <c r="K429" t="s">
        <v>31</v>
      </c>
      <c r="L429">
        <f>L419+L423</f>
        <v>100</v>
      </c>
      <c r="M429" t="s">
        <v>15</v>
      </c>
      <c r="N429" t="s">
        <v>15</v>
      </c>
    </row>
    <row r="430" spans="7:14" hidden="1" outlineLevel="1" x14ac:dyDescent="0.25">
      <c r="K430" t="s">
        <v>27</v>
      </c>
      <c r="L430">
        <f>L421</f>
        <v>65</v>
      </c>
      <c r="M430" t="s">
        <v>15</v>
      </c>
      <c r="N430" t="s">
        <v>15</v>
      </c>
    </row>
    <row r="431" spans="7:14" hidden="1" outlineLevel="1" x14ac:dyDescent="0.25">
      <c r="G431" s="17"/>
      <c r="K431" t="s">
        <v>265</v>
      </c>
      <c r="L431">
        <f>L422</f>
        <v>78</v>
      </c>
      <c r="M431" t="s">
        <v>15</v>
      </c>
      <c r="N431" t="s">
        <v>15</v>
      </c>
    </row>
    <row r="432" spans="7:14" hidden="1" outlineLevel="1" x14ac:dyDescent="0.25">
      <c r="G432" s="17"/>
      <c r="K432" t="s">
        <v>28</v>
      </c>
      <c r="L432">
        <f>E416-L428-L429-L430-L431</f>
        <v>-54.94</v>
      </c>
    </row>
    <row r="433" spans="1:14" collapsed="1" x14ac:dyDescent="0.25">
      <c r="A433">
        <v>26</v>
      </c>
      <c r="B433" s="1">
        <v>43624</v>
      </c>
      <c r="C433" t="s">
        <v>2</v>
      </c>
      <c r="D433">
        <f>I447</f>
        <v>505</v>
      </c>
      <c r="E433">
        <v>505</v>
      </c>
      <c r="F433" t="s">
        <v>15</v>
      </c>
      <c r="G433" s="17">
        <f>L448</f>
        <v>370</v>
      </c>
      <c r="I433" t="s">
        <v>15</v>
      </c>
      <c r="J433" t="s">
        <v>15</v>
      </c>
      <c r="K433" s="6"/>
    </row>
    <row r="434" spans="1:14" hidden="1" outlineLevel="1" x14ac:dyDescent="0.25">
      <c r="G434" s="4" t="s">
        <v>7</v>
      </c>
      <c r="H434" s="4" t="s">
        <v>8</v>
      </c>
      <c r="I434" s="4" t="s">
        <v>9</v>
      </c>
      <c r="J434" s="4" t="s">
        <v>173</v>
      </c>
      <c r="K434" s="4" t="s">
        <v>10</v>
      </c>
      <c r="L434" s="4" t="s">
        <v>6</v>
      </c>
      <c r="M434" s="4" t="s">
        <v>11</v>
      </c>
      <c r="N434" s="4" t="s">
        <v>12</v>
      </c>
    </row>
    <row r="435" spans="1:14" hidden="1" outlineLevel="1" x14ac:dyDescent="0.25">
      <c r="G435" s="17" t="s">
        <v>267</v>
      </c>
      <c r="H435">
        <v>40</v>
      </c>
      <c r="I435">
        <v>36</v>
      </c>
      <c r="K435" t="s">
        <v>28</v>
      </c>
    </row>
    <row r="436" spans="1:14" hidden="1" outlineLevel="1" x14ac:dyDescent="0.25">
      <c r="G436" s="17" t="s">
        <v>81</v>
      </c>
      <c r="H436">
        <f>65*2</f>
        <v>130</v>
      </c>
      <c r="I436">
        <f>52*2</f>
        <v>104</v>
      </c>
      <c r="K436" t="s">
        <v>28</v>
      </c>
    </row>
    <row r="437" spans="1:14" hidden="1" outlineLevel="1" x14ac:dyDescent="0.25">
      <c r="G437" s="16" t="s">
        <v>268</v>
      </c>
      <c r="H437">
        <v>90</v>
      </c>
      <c r="I437">
        <v>72</v>
      </c>
      <c r="K437" t="s">
        <v>28</v>
      </c>
    </row>
    <row r="438" spans="1:14" hidden="1" outlineLevel="1" x14ac:dyDescent="0.25">
      <c r="G438" s="16" t="s">
        <v>269</v>
      </c>
      <c r="H438">
        <v>60</v>
      </c>
      <c r="I438">
        <v>48</v>
      </c>
      <c r="K438" t="s">
        <v>32</v>
      </c>
      <c r="L438">
        <v>60</v>
      </c>
    </row>
    <row r="439" spans="1:14" hidden="1" outlineLevel="1" x14ac:dyDescent="0.25">
      <c r="G439" t="s">
        <v>270</v>
      </c>
      <c r="H439">
        <v>50</v>
      </c>
      <c r="I439">
        <v>34.299999999999997</v>
      </c>
      <c r="K439" t="s">
        <v>28</v>
      </c>
    </row>
    <row r="440" spans="1:14" hidden="1" outlineLevel="1" x14ac:dyDescent="0.25">
      <c r="G440" t="s">
        <v>271</v>
      </c>
      <c r="H440">
        <v>135</v>
      </c>
      <c r="I440">
        <v>94.5</v>
      </c>
      <c r="K440" t="s">
        <v>28</v>
      </c>
    </row>
    <row r="441" spans="1:14" hidden="1" outlineLevel="1" x14ac:dyDescent="0.25">
      <c r="G441" t="s">
        <v>272</v>
      </c>
      <c r="H441">
        <v>135</v>
      </c>
      <c r="I441">
        <v>94.5</v>
      </c>
      <c r="K441" t="s">
        <v>28</v>
      </c>
    </row>
    <row r="442" spans="1:14" hidden="1" outlineLevel="1" x14ac:dyDescent="0.25">
      <c r="G442" t="s">
        <v>273</v>
      </c>
      <c r="H442">
        <v>0.5</v>
      </c>
      <c r="I442">
        <v>0.5</v>
      </c>
      <c r="K442" t="s">
        <v>28</v>
      </c>
    </row>
    <row r="443" spans="1:14" hidden="1" outlineLevel="1" x14ac:dyDescent="0.25">
      <c r="G443" t="s">
        <v>274</v>
      </c>
      <c r="H443">
        <v>0.5</v>
      </c>
      <c r="I443">
        <v>0.5</v>
      </c>
      <c r="K443" t="s">
        <v>28</v>
      </c>
    </row>
    <row r="444" spans="1:14" hidden="1" outlineLevel="1" x14ac:dyDescent="0.25">
      <c r="G444" t="s">
        <v>88</v>
      </c>
      <c r="H444">
        <v>10.7</v>
      </c>
      <c r="I444">
        <v>10.7</v>
      </c>
      <c r="K444" t="s">
        <v>28</v>
      </c>
    </row>
    <row r="445" spans="1:14" hidden="1" outlineLevel="1" x14ac:dyDescent="0.25">
      <c r="G445" t="s">
        <v>89</v>
      </c>
      <c r="H445">
        <v>10</v>
      </c>
      <c r="I445">
        <v>10</v>
      </c>
      <c r="K445" t="s">
        <v>28</v>
      </c>
    </row>
    <row r="446" spans="1:14" hidden="1" outlineLevel="1" x14ac:dyDescent="0.25"/>
    <row r="447" spans="1:14" hidden="1" outlineLevel="1" x14ac:dyDescent="0.25">
      <c r="I447">
        <f>SUM(I435:I445)</f>
        <v>505</v>
      </c>
      <c r="K447" t="s">
        <v>135</v>
      </c>
      <c r="L447">
        <v>135</v>
      </c>
      <c r="M447" t="s">
        <v>15</v>
      </c>
      <c r="N447" t="s">
        <v>15</v>
      </c>
    </row>
    <row r="448" spans="1:14" hidden="1" outlineLevel="1" x14ac:dyDescent="0.25">
      <c r="K448" t="s">
        <v>28</v>
      </c>
      <c r="L448">
        <f>I447-L447</f>
        <v>370</v>
      </c>
    </row>
    <row r="449" spans="1:14" collapsed="1" x14ac:dyDescent="0.25">
      <c r="A449">
        <v>27</v>
      </c>
      <c r="B449" s="1">
        <v>43631</v>
      </c>
      <c r="C449" t="s">
        <v>238</v>
      </c>
      <c r="D449">
        <v>76.2</v>
      </c>
      <c r="E449">
        <v>76.2</v>
      </c>
      <c r="F449" t="s">
        <v>15</v>
      </c>
      <c r="G449">
        <v>65.7</v>
      </c>
      <c r="I449" t="s">
        <v>15</v>
      </c>
      <c r="J449" t="s">
        <v>15</v>
      </c>
      <c r="K449" s="6"/>
    </row>
    <row r="450" spans="1:14" hidden="1" outlineLevel="1" x14ac:dyDescent="0.25">
      <c r="G450" s="4" t="s">
        <v>7</v>
      </c>
      <c r="H450" s="4" t="s">
        <v>8</v>
      </c>
      <c r="I450" s="4" t="s">
        <v>9</v>
      </c>
      <c r="J450" s="4" t="s">
        <v>173</v>
      </c>
      <c r="K450" s="4" t="s">
        <v>10</v>
      </c>
      <c r="L450" s="4" t="s">
        <v>6</v>
      </c>
      <c r="M450" s="4" t="s">
        <v>11</v>
      </c>
      <c r="N450" s="4" t="s">
        <v>12</v>
      </c>
    </row>
    <row r="451" spans="1:14" hidden="1" outlineLevel="1" x14ac:dyDescent="0.25">
      <c r="G451" t="s">
        <v>275</v>
      </c>
      <c r="H451">
        <v>10.5</v>
      </c>
      <c r="I451">
        <v>10.5</v>
      </c>
      <c r="K451" t="s">
        <v>64</v>
      </c>
      <c r="L451">
        <v>10.5</v>
      </c>
      <c r="N451" t="s">
        <v>15</v>
      </c>
    </row>
    <row r="452" spans="1:14" hidden="1" outlineLevel="1" x14ac:dyDescent="0.25">
      <c r="G452" t="s">
        <v>275</v>
      </c>
      <c r="H452">
        <v>10.5</v>
      </c>
      <c r="I452">
        <v>10.5</v>
      </c>
      <c r="K452" t="s">
        <v>28</v>
      </c>
      <c r="L452">
        <v>10.5</v>
      </c>
    </row>
    <row r="453" spans="1:14" hidden="1" outlineLevel="1" x14ac:dyDescent="0.25">
      <c r="G453" t="s">
        <v>102</v>
      </c>
      <c r="H453">
        <v>69</v>
      </c>
      <c r="I453">
        <v>55.2</v>
      </c>
      <c r="K453" t="s">
        <v>28</v>
      </c>
      <c r="L453">
        <v>55.2</v>
      </c>
    </row>
    <row r="454" spans="1:14" collapsed="1" x14ac:dyDescent="0.25">
      <c r="A454">
        <v>28</v>
      </c>
      <c r="B454" s="1">
        <v>43634</v>
      </c>
      <c r="C454" t="s">
        <v>174</v>
      </c>
      <c r="D454">
        <v>132</v>
      </c>
      <c r="E454">
        <v>132</v>
      </c>
      <c r="F454" t="s">
        <v>15</v>
      </c>
      <c r="G454">
        <f>132-160</f>
        <v>-28</v>
      </c>
      <c r="I454" t="s">
        <v>15</v>
      </c>
      <c r="J454" t="s">
        <v>15</v>
      </c>
      <c r="K454" s="6"/>
    </row>
    <row r="455" spans="1:14" hidden="1" outlineLevel="1" x14ac:dyDescent="0.25">
      <c r="G455" t="s">
        <v>242</v>
      </c>
      <c r="H455">
        <v>178</v>
      </c>
      <c r="I455">
        <v>132</v>
      </c>
      <c r="K455" t="s">
        <v>64</v>
      </c>
      <c r="L455">
        <v>160</v>
      </c>
      <c r="M455" t="s">
        <v>15</v>
      </c>
      <c r="N455" t="s">
        <v>15</v>
      </c>
    </row>
    <row r="456" spans="1:14" collapsed="1" x14ac:dyDescent="0.25">
      <c r="A456">
        <v>29</v>
      </c>
      <c r="B456" s="1">
        <v>43638</v>
      </c>
      <c r="C456" t="s">
        <v>0</v>
      </c>
      <c r="D456">
        <v>855.51</v>
      </c>
      <c r="E456">
        <v>855.51</v>
      </c>
      <c r="F456" t="s">
        <v>15</v>
      </c>
      <c r="G456">
        <f>L481</f>
        <v>241.51</v>
      </c>
      <c r="I456" t="s">
        <v>15</v>
      </c>
      <c r="J456" t="s">
        <v>15</v>
      </c>
      <c r="K456" s="6"/>
    </row>
    <row r="457" spans="1:14" hidden="1" outlineLevel="1" x14ac:dyDescent="0.25">
      <c r="G457" s="4" t="s">
        <v>7</v>
      </c>
      <c r="H457" s="4" t="s">
        <v>8</v>
      </c>
      <c r="I457" s="4" t="s">
        <v>9</v>
      </c>
      <c r="J457" s="4" t="s">
        <v>173</v>
      </c>
      <c r="K457" s="4" t="s">
        <v>10</v>
      </c>
      <c r="L457" s="4" t="s">
        <v>6</v>
      </c>
      <c r="M457" s="4" t="s">
        <v>11</v>
      </c>
      <c r="N457" s="4" t="s">
        <v>12</v>
      </c>
    </row>
    <row r="458" spans="1:14" hidden="1" outlineLevel="1" x14ac:dyDescent="0.25">
      <c r="G458" t="s">
        <v>276</v>
      </c>
      <c r="H458">
        <v>45</v>
      </c>
      <c r="I458">
        <v>36</v>
      </c>
      <c r="K458" t="s">
        <v>28</v>
      </c>
    </row>
    <row r="459" spans="1:14" hidden="1" outlineLevel="1" x14ac:dyDescent="0.25">
      <c r="G459" t="s">
        <v>185</v>
      </c>
      <c r="H459">
        <v>25</v>
      </c>
      <c r="I459">
        <v>20</v>
      </c>
      <c r="K459" t="s">
        <v>29</v>
      </c>
      <c r="L459">
        <v>20</v>
      </c>
    </row>
    <row r="460" spans="1:14" hidden="1" outlineLevel="1" x14ac:dyDescent="0.25">
      <c r="G460" t="s">
        <v>278</v>
      </c>
      <c r="H460">
        <v>39.67</v>
      </c>
      <c r="I460">
        <v>39.67</v>
      </c>
      <c r="K460" t="s">
        <v>64</v>
      </c>
      <c r="L460">
        <v>60</v>
      </c>
    </row>
    <row r="461" spans="1:14" hidden="1" outlineLevel="1" x14ac:dyDescent="0.25">
      <c r="G461" t="s">
        <v>277</v>
      </c>
      <c r="H461">
        <f>39.67*2</f>
        <v>79.34</v>
      </c>
      <c r="I461">
        <v>79.34</v>
      </c>
      <c r="K461" t="s">
        <v>28</v>
      </c>
    </row>
    <row r="462" spans="1:14" hidden="1" outlineLevel="1" x14ac:dyDescent="0.25">
      <c r="G462" t="s">
        <v>279</v>
      </c>
      <c r="H462">
        <v>14</v>
      </c>
      <c r="I462">
        <v>14</v>
      </c>
      <c r="K462" t="s">
        <v>28</v>
      </c>
    </row>
    <row r="463" spans="1:14" hidden="1" outlineLevel="1" x14ac:dyDescent="0.25">
      <c r="G463" t="s">
        <v>280</v>
      </c>
      <c r="H463">
        <v>69</v>
      </c>
      <c r="I463">
        <v>55.2</v>
      </c>
      <c r="K463" t="s">
        <v>29</v>
      </c>
      <c r="L463">
        <v>80</v>
      </c>
    </row>
    <row r="464" spans="1:14" hidden="1" outlineLevel="1" x14ac:dyDescent="0.25">
      <c r="G464" t="s">
        <v>191</v>
      </c>
      <c r="H464">
        <v>1</v>
      </c>
      <c r="I464">
        <v>1</v>
      </c>
      <c r="K464" t="s">
        <v>28</v>
      </c>
    </row>
    <row r="465" spans="7:14" hidden="1" outlineLevel="1" x14ac:dyDescent="0.25">
      <c r="G465" t="s">
        <v>19</v>
      </c>
      <c r="H465">
        <v>125</v>
      </c>
      <c r="I465">
        <v>100</v>
      </c>
      <c r="K465" t="s">
        <v>286</v>
      </c>
      <c r="L465">
        <v>125</v>
      </c>
    </row>
    <row r="466" spans="7:14" hidden="1" outlineLevel="1" x14ac:dyDescent="0.25">
      <c r="G466" t="s">
        <v>281</v>
      </c>
      <c r="H466">
        <v>109</v>
      </c>
      <c r="I466">
        <v>87.2</v>
      </c>
      <c r="K466" t="s">
        <v>309</v>
      </c>
      <c r="L466">
        <v>109</v>
      </c>
    </row>
    <row r="467" spans="7:14" hidden="1" outlineLevel="1" x14ac:dyDescent="0.25">
      <c r="G467" t="s">
        <v>282</v>
      </c>
      <c r="H467">
        <v>57</v>
      </c>
      <c r="I467">
        <v>45.6</v>
      </c>
      <c r="K467" t="s">
        <v>28</v>
      </c>
    </row>
    <row r="468" spans="7:14" hidden="1" outlineLevel="1" x14ac:dyDescent="0.25">
      <c r="G468" t="s">
        <v>106</v>
      </c>
      <c r="H468">
        <v>65</v>
      </c>
      <c r="I468">
        <v>52</v>
      </c>
      <c r="K468" t="s">
        <v>286</v>
      </c>
      <c r="L468">
        <v>65</v>
      </c>
    </row>
    <row r="469" spans="7:14" hidden="1" outlineLevel="1" x14ac:dyDescent="0.25">
      <c r="G469" t="s">
        <v>260</v>
      </c>
      <c r="H469">
        <f>69*2</f>
        <v>138</v>
      </c>
      <c r="I469">
        <f>55.2*2</f>
        <v>110.4</v>
      </c>
      <c r="K469" t="s">
        <v>27</v>
      </c>
      <c r="L469">
        <v>138</v>
      </c>
    </row>
    <row r="470" spans="7:14" hidden="1" outlineLevel="1" x14ac:dyDescent="0.25">
      <c r="G470" t="s">
        <v>284</v>
      </c>
      <c r="H470">
        <v>69</v>
      </c>
      <c r="I470">
        <v>55.2</v>
      </c>
      <c r="K470" t="s">
        <v>64</v>
      </c>
      <c r="L470">
        <v>69</v>
      </c>
    </row>
    <row r="471" spans="7:14" hidden="1" outlineLevel="1" x14ac:dyDescent="0.25">
      <c r="G471" t="s">
        <v>283</v>
      </c>
      <c r="H471">
        <v>65</v>
      </c>
      <c r="I471">
        <v>52</v>
      </c>
      <c r="K471" t="s">
        <v>28</v>
      </c>
    </row>
    <row r="472" spans="7:14" hidden="1" outlineLevel="1" x14ac:dyDescent="0.25">
      <c r="G472" t="s">
        <v>23</v>
      </c>
      <c r="H472">
        <v>57</v>
      </c>
      <c r="I472">
        <v>45.6</v>
      </c>
      <c r="K472" t="s">
        <v>29</v>
      </c>
      <c r="L472">
        <v>57</v>
      </c>
    </row>
    <row r="473" spans="7:14" hidden="1" outlineLevel="1" x14ac:dyDescent="0.25">
      <c r="G473" t="s">
        <v>285</v>
      </c>
      <c r="H473">
        <v>29</v>
      </c>
      <c r="I473">
        <v>23.2</v>
      </c>
      <c r="K473" t="s">
        <v>28</v>
      </c>
    </row>
    <row r="474" spans="7:14" hidden="1" outlineLevel="1" x14ac:dyDescent="0.25">
      <c r="G474" t="s">
        <v>25</v>
      </c>
      <c r="H474">
        <v>15</v>
      </c>
      <c r="I474">
        <v>15</v>
      </c>
      <c r="K474" t="s">
        <v>28</v>
      </c>
    </row>
    <row r="475" spans="7:14" hidden="1" outlineLevel="1" x14ac:dyDescent="0.25">
      <c r="G475" t="s">
        <v>89</v>
      </c>
      <c r="H475">
        <f>855.51-831.4</f>
        <v>24.110000000000014</v>
      </c>
      <c r="I475">
        <v>24.11</v>
      </c>
      <c r="K475" t="s">
        <v>28</v>
      </c>
    </row>
    <row r="476" spans="7:14" hidden="1" outlineLevel="1" x14ac:dyDescent="0.25">
      <c r="K476" t="s">
        <v>309</v>
      </c>
      <c r="L476">
        <f>L466</f>
        <v>109</v>
      </c>
      <c r="M476" t="s">
        <v>15</v>
      </c>
      <c r="N476" t="s">
        <v>15</v>
      </c>
    </row>
    <row r="477" spans="7:14" hidden="1" outlineLevel="1" x14ac:dyDescent="0.25">
      <c r="K477" t="s">
        <v>29</v>
      </c>
      <c r="L477">
        <f>L459+L463+L472</f>
        <v>157</v>
      </c>
      <c r="M477" t="s">
        <v>15</v>
      </c>
      <c r="N477" t="s">
        <v>15</v>
      </c>
    </row>
    <row r="478" spans="7:14" hidden="1" outlineLevel="1" x14ac:dyDescent="0.25">
      <c r="K478" t="s">
        <v>286</v>
      </c>
      <c r="L478">
        <f>L468+L465</f>
        <v>190</v>
      </c>
      <c r="M478" t="s">
        <v>15</v>
      </c>
      <c r="N478" t="s">
        <v>15</v>
      </c>
    </row>
    <row r="479" spans="7:14" hidden="1" outlineLevel="1" x14ac:dyDescent="0.25">
      <c r="K479" t="s">
        <v>64</v>
      </c>
      <c r="L479">
        <f>L460+L470</f>
        <v>129</v>
      </c>
      <c r="M479" t="s">
        <v>15</v>
      </c>
      <c r="N479" t="s">
        <v>15</v>
      </c>
    </row>
    <row r="480" spans="7:14" hidden="1" outlineLevel="1" x14ac:dyDescent="0.25">
      <c r="K480" t="s">
        <v>27</v>
      </c>
      <c r="L480">
        <f>L469</f>
        <v>138</v>
      </c>
      <c r="M480" t="s">
        <v>15</v>
      </c>
      <c r="N480" t="s">
        <v>15</v>
      </c>
    </row>
    <row r="481" spans="1:14" hidden="1" outlineLevel="1" x14ac:dyDescent="0.25">
      <c r="K481" t="s">
        <v>28</v>
      </c>
      <c r="L481">
        <f>E456-L477-L478-L479-L480</f>
        <v>241.51</v>
      </c>
    </row>
    <row r="482" spans="1:14" collapsed="1" x14ac:dyDescent="0.25">
      <c r="A482">
        <v>30</v>
      </c>
      <c r="B482" s="1">
        <v>43638</v>
      </c>
      <c r="C482" t="s">
        <v>1</v>
      </c>
      <c r="D482">
        <v>80</v>
      </c>
      <c r="E482">
        <v>80</v>
      </c>
      <c r="F482" t="s">
        <v>15</v>
      </c>
      <c r="G482">
        <f>E482-L484</f>
        <v>-50</v>
      </c>
      <c r="I482" t="s">
        <v>15</v>
      </c>
      <c r="J482" t="s">
        <v>15</v>
      </c>
      <c r="K482" s="6"/>
    </row>
    <row r="483" spans="1:14" hidden="1" outlineLevel="1" x14ac:dyDescent="0.25">
      <c r="G483" s="4" t="s">
        <v>7</v>
      </c>
      <c r="H483" s="4" t="s">
        <v>8</v>
      </c>
      <c r="I483" s="4" t="s">
        <v>9</v>
      </c>
      <c r="J483" s="4" t="s">
        <v>173</v>
      </c>
      <c r="K483" s="4" t="s">
        <v>10</v>
      </c>
      <c r="L483" s="4" t="s">
        <v>6</v>
      </c>
      <c r="M483" s="4" t="s">
        <v>11</v>
      </c>
      <c r="N483" s="4" t="s">
        <v>12</v>
      </c>
    </row>
    <row r="484" spans="1:14" hidden="1" outlineLevel="1" x14ac:dyDescent="0.25">
      <c r="G484" t="s">
        <v>287</v>
      </c>
      <c r="H484">
        <v>130</v>
      </c>
      <c r="I484">
        <v>80</v>
      </c>
      <c r="K484" t="s">
        <v>134</v>
      </c>
      <c r="L484">
        <v>130</v>
      </c>
      <c r="M484" t="s">
        <v>15</v>
      </c>
      <c r="N484" t="s">
        <v>15</v>
      </c>
    </row>
    <row r="485" spans="1:14" collapsed="1" x14ac:dyDescent="0.25">
      <c r="A485">
        <v>31</v>
      </c>
      <c r="B485" s="1">
        <v>43641</v>
      </c>
      <c r="C485" t="s">
        <v>174</v>
      </c>
      <c r="D485">
        <f>H486+H487</f>
        <v>202.35000000000002</v>
      </c>
      <c r="E485">
        <v>202.35</v>
      </c>
      <c r="F485" t="s">
        <v>15</v>
      </c>
      <c r="G485">
        <f>202.35-220</f>
        <v>-17.650000000000006</v>
      </c>
      <c r="I485" t="s">
        <v>15</v>
      </c>
      <c r="J485" t="s">
        <v>15</v>
      </c>
      <c r="K485" s="19"/>
    </row>
    <row r="486" spans="1:14" hidden="1" outlineLevel="1" x14ac:dyDescent="0.25">
      <c r="G486" t="s">
        <v>288</v>
      </c>
      <c r="H486">
        <v>101.7</v>
      </c>
      <c r="K486" t="s">
        <v>64</v>
      </c>
      <c r="L486">
        <v>110</v>
      </c>
      <c r="M486" t="s">
        <v>15</v>
      </c>
      <c r="N486" t="s">
        <v>15</v>
      </c>
    </row>
    <row r="487" spans="1:14" hidden="1" outlineLevel="1" x14ac:dyDescent="0.25">
      <c r="G487" t="s">
        <v>288</v>
      </c>
      <c r="H487">
        <v>100.65</v>
      </c>
      <c r="K487" t="s">
        <v>29</v>
      </c>
      <c r="L487">
        <v>110</v>
      </c>
      <c r="M487" t="s">
        <v>15</v>
      </c>
      <c r="N487" t="s">
        <v>15</v>
      </c>
    </row>
    <row r="488" spans="1:14" collapsed="1" x14ac:dyDescent="0.25">
      <c r="A488">
        <v>32</v>
      </c>
      <c r="B488" s="1">
        <v>43642</v>
      </c>
      <c r="C488" t="s">
        <v>0</v>
      </c>
      <c r="D488">
        <v>345.95</v>
      </c>
      <c r="E488">
        <v>345.95</v>
      </c>
      <c r="F488" t="s">
        <v>15</v>
      </c>
      <c r="G488">
        <f>E488-L498-L499-L500</f>
        <v>-19.050000000000011</v>
      </c>
      <c r="I488" t="s">
        <v>15</v>
      </c>
      <c r="J488" t="s">
        <v>15</v>
      </c>
      <c r="K488" s="6"/>
    </row>
    <row r="489" spans="1:14" hidden="1" outlineLevel="1" x14ac:dyDescent="0.25">
      <c r="G489" s="4" t="s">
        <v>7</v>
      </c>
      <c r="H489" s="4" t="s">
        <v>8</v>
      </c>
      <c r="I489" s="4" t="s">
        <v>9</v>
      </c>
      <c r="J489" s="4" t="s">
        <v>173</v>
      </c>
      <c r="K489" s="4" t="s">
        <v>10</v>
      </c>
      <c r="L489" s="4" t="s">
        <v>6</v>
      </c>
      <c r="M489" s="4" t="s">
        <v>11</v>
      </c>
      <c r="N489" s="4" t="s">
        <v>12</v>
      </c>
    </row>
    <row r="490" spans="1:14" hidden="1" outlineLevel="1" x14ac:dyDescent="0.25">
      <c r="G490" t="s">
        <v>17</v>
      </c>
      <c r="H490">
        <v>19</v>
      </c>
      <c r="I490">
        <v>15.2</v>
      </c>
      <c r="K490" t="s">
        <v>28</v>
      </c>
    </row>
    <row r="491" spans="1:14" hidden="1" outlineLevel="1" x14ac:dyDescent="0.25">
      <c r="G491" t="s">
        <v>289</v>
      </c>
      <c r="H491">
        <v>1</v>
      </c>
      <c r="I491">
        <v>1</v>
      </c>
      <c r="K491" t="s">
        <v>28</v>
      </c>
    </row>
    <row r="492" spans="1:14" hidden="1" outlineLevel="1" x14ac:dyDescent="0.25">
      <c r="G492" t="s">
        <v>290</v>
      </c>
      <c r="H492">
        <v>1</v>
      </c>
      <c r="I492">
        <v>1</v>
      </c>
      <c r="K492" t="s">
        <v>28</v>
      </c>
    </row>
    <row r="493" spans="1:14" hidden="1" outlineLevel="1" x14ac:dyDescent="0.25">
      <c r="G493" t="s">
        <v>291</v>
      </c>
      <c r="H493">
        <v>125</v>
      </c>
      <c r="I493">
        <v>100</v>
      </c>
      <c r="K493" t="s">
        <v>71</v>
      </c>
      <c r="L493">
        <v>100</v>
      </c>
    </row>
    <row r="494" spans="1:14" hidden="1" outlineLevel="1" x14ac:dyDescent="0.25">
      <c r="G494" t="s">
        <v>291</v>
      </c>
      <c r="H494">
        <v>125</v>
      </c>
      <c r="I494">
        <v>100</v>
      </c>
      <c r="K494" t="s">
        <v>30</v>
      </c>
      <c r="L494">
        <v>125</v>
      </c>
    </row>
    <row r="495" spans="1:14" hidden="1" outlineLevel="1" x14ac:dyDescent="0.25">
      <c r="G495" t="s">
        <v>250</v>
      </c>
      <c r="H495">
        <v>65</v>
      </c>
      <c r="I495">
        <v>52</v>
      </c>
      <c r="K495" t="s">
        <v>30</v>
      </c>
      <c r="L495">
        <v>65</v>
      </c>
    </row>
    <row r="496" spans="1:14" hidden="1" outlineLevel="1" x14ac:dyDescent="0.25">
      <c r="G496" t="s">
        <v>292</v>
      </c>
      <c r="H496">
        <v>65</v>
      </c>
      <c r="I496">
        <v>52</v>
      </c>
      <c r="K496" t="s">
        <v>32</v>
      </c>
      <c r="L496">
        <v>65</v>
      </c>
    </row>
    <row r="497" spans="1:14" hidden="1" outlineLevel="1" x14ac:dyDescent="0.25">
      <c r="G497" t="s">
        <v>293</v>
      </c>
      <c r="H497">
        <f>345.95-336.2+15</f>
        <v>24.75</v>
      </c>
      <c r="I497">
        <v>24.75</v>
      </c>
      <c r="K497" t="s">
        <v>28</v>
      </c>
    </row>
    <row r="498" spans="1:14" hidden="1" outlineLevel="1" x14ac:dyDescent="0.25">
      <c r="K498" t="s">
        <v>71</v>
      </c>
      <c r="L498">
        <v>100</v>
      </c>
      <c r="M498" t="s">
        <v>15</v>
      </c>
    </row>
    <row r="499" spans="1:14" hidden="1" outlineLevel="1" x14ac:dyDescent="0.25">
      <c r="K499" t="s">
        <v>236</v>
      </c>
      <c r="L499">
        <v>200</v>
      </c>
      <c r="M499" t="s">
        <v>15</v>
      </c>
      <c r="N499" t="s">
        <v>15</v>
      </c>
    </row>
    <row r="500" spans="1:14" hidden="1" outlineLevel="1" x14ac:dyDescent="0.25">
      <c r="K500" t="s">
        <v>135</v>
      </c>
      <c r="L500">
        <v>65</v>
      </c>
      <c r="M500" t="s">
        <v>15</v>
      </c>
      <c r="N500" t="s">
        <v>15</v>
      </c>
    </row>
    <row r="501" spans="1:14" collapsed="1" x14ac:dyDescent="0.25">
      <c r="G501" s="13">
        <f>SUM(G391:G488)</f>
        <v>855.99</v>
      </c>
    </row>
    <row r="502" spans="1:14" x14ac:dyDescent="0.25">
      <c r="A502">
        <v>33</v>
      </c>
      <c r="B502" s="1">
        <v>43650</v>
      </c>
      <c r="C502" t="s">
        <v>238</v>
      </c>
      <c r="D502">
        <v>80.3</v>
      </c>
      <c r="E502">
        <v>80.3</v>
      </c>
      <c r="F502" t="s">
        <v>15</v>
      </c>
      <c r="G502">
        <v>-80.3</v>
      </c>
      <c r="I502" t="s">
        <v>15</v>
      </c>
      <c r="J502" t="s">
        <v>15</v>
      </c>
      <c r="K502" s="6"/>
    </row>
    <row r="503" spans="1:14" hidden="1" outlineLevel="1" x14ac:dyDescent="0.25">
      <c r="G503" s="4" t="s">
        <v>7</v>
      </c>
      <c r="H503" s="4" t="s">
        <v>8</v>
      </c>
      <c r="I503" s="4" t="s">
        <v>9</v>
      </c>
      <c r="J503" s="4" t="s">
        <v>173</v>
      </c>
      <c r="K503" s="4" t="s">
        <v>10</v>
      </c>
      <c r="L503" s="4" t="s">
        <v>6</v>
      </c>
      <c r="M503" s="4" t="s">
        <v>11</v>
      </c>
      <c r="N503" s="4" t="s">
        <v>12</v>
      </c>
    </row>
    <row r="504" spans="1:14" hidden="1" outlineLevel="1" x14ac:dyDescent="0.25">
      <c r="G504" t="s">
        <v>295</v>
      </c>
      <c r="H504">
        <v>48</v>
      </c>
      <c r="I504">
        <v>38.4</v>
      </c>
      <c r="K504" t="s">
        <v>28</v>
      </c>
    </row>
    <row r="505" spans="1:14" hidden="1" outlineLevel="1" x14ac:dyDescent="0.25">
      <c r="G505" t="s">
        <v>295</v>
      </c>
      <c r="H505">
        <v>48</v>
      </c>
      <c r="I505">
        <v>38.4</v>
      </c>
      <c r="K505" t="s">
        <v>28</v>
      </c>
    </row>
    <row r="506" spans="1:14" hidden="1" outlineLevel="1" x14ac:dyDescent="0.25">
      <c r="G506" t="s">
        <v>296</v>
      </c>
      <c r="H506">
        <v>3.5</v>
      </c>
      <c r="I506">
        <v>3.5</v>
      </c>
      <c r="K506" t="s">
        <v>28</v>
      </c>
    </row>
    <row r="507" spans="1:14" collapsed="1" x14ac:dyDescent="0.25">
      <c r="A507">
        <v>34</v>
      </c>
      <c r="B507" s="1">
        <v>43652</v>
      </c>
      <c r="C507" t="s">
        <v>1</v>
      </c>
      <c r="D507">
        <f>125+130+102</f>
        <v>357</v>
      </c>
      <c r="E507">
        <v>357</v>
      </c>
      <c r="F507" t="s">
        <v>15</v>
      </c>
      <c r="G507">
        <f>-500</f>
        <v>-500</v>
      </c>
      <c r="I507" t="s">
        <v>15</v>
      </c>
      <c r="J507" t="s">
        <v>15</v>
      </c>
      <c r="K507" s="6"/>
    </row>
    <row r="508" spans="1:14" hidden="1" outlineLevel="1" x14ac:dyDescent="0.25">
      <c r="G508" s="4" t="s">
        <v>7</v>
      </c>
      <c r="H508" s="4" t="s">
        <v>8</v>
      </c>
      <c r="I508" s="4" t="s">
        <v>9</v>
      </c>
      <c r="J508" s="4" t="s">
        <v>173</v>
      </c>
      <c r="K508" s="4" t="s">
        <v>10</v>
      </c>
      <c r="L508" s="4" t="s">
        <v>6</v>
      </c>
      <c r="M508" s="4" t="s">
        <v>11</v>
      </c>
      <c r="N508" s="4" t="s">
        <v>12</v>
      </c>
    </row>
    <row r="509" spans="1:14" hidden="1" outlineLevel="1" x14ac:dyDescent="0.25">
      <c r="G509" t="s">
        <v>297</v>
      </c>
      <c r="H509">
        <v>180</v>
      </c>
      <c r="I509">
        <v>125</v>
      </c>
      <c r="K509" t="s">
        <v>135</v>
      </c>
      <c r="L509">
        <v>180</v>
      </c>
      <c r="M509" t="s">
        <v>15</v>
      </c>
      <c r="N509" t="s">
        <v>15</v>
      </c>
    </row>
    <row r="510" spans="1:14" hidden="1" outlineLevel="1" x14ac:dyDescent="0.25">
      <c r="G510" t="s">
        <v>297</v>
      </c>
      <c r="H510">
        <v>180</v>
      </c>
      <c r="I510">
        <v>130</v>
      </c>
      <c r="K510" t="s">
        <v>135</v>
      </c>
      <c r="L510">
        <v>180</v>
      </c>
      <c r="M510" t="s">
        <v>15</v>
      </c>
      <c r="N510" t="s">
        <v>15</v>
      </c>
    </row>
    <row r="511" spans="1:14" hidden="1" outlineLevel="1" x14ac:dyDescent="0.25">
      <c r="G511" t="s">
        <v>298</v>
      </c>
      <c r="H511">
        <v>150</v>
      </c>
      <c r="I511">
        <v>102</v>
      </c>
      <c r="K511" t="s">
        <v>135</v>
      </c>
      <c r="L511">
        <v>140</v>
      </c>
      <c r="M511" t="s">
        <v>15</v>
      </c>
      <c r="N511" t="s">
        <v>15</v>
      </c>
    </row>
    <row r="512" spans="1:14" collapsed="1" x14ac:dyDescent="0.25">
      <c r="A512">
        <v>35</v>
      </c>
      <c r="B512" s="1">
        <v>43658</v>
      </c>
      <c r="C512" t="s">
        <v>0</v>
      </c>
      <c r="D512">
        <v>873.82</v>
      </c>
      <c r="E512">
        <v>873.82</v>
      </c>
      <c r="F512" t="s">
        <v>15</v>
      </c>
      <c r="G512">
        <f>L531</f>
        <v>36.620000000000061</v>
      </c>
      <c r="I512" t="s">
        <v>15</v>
      </c>
      <c r="J512" t="s">
        <v>15</v>
      </c>
      <c r="K512" s="12"/>
    </row>
    <row r="513" spans="7:14" hidden="1" outlineLevel="1" x14ac:dyDescent="0.25">
      <c r="G513" s="4" t="s">
        <v>7</v>
      </c>
      <c r="H513" s="4" t="s">
        <v>8</v>
      </c>
      <c r="I513" s="4" t="s">
        <v>9</v>
      </c>
      <c r="J513" s="4" t="s">
        <v>173</v>
      </c>
      <c r="K513" s="4" t="s">
        <v>10</v>
      </c>
      <c r="L513" s="4" t="s">
        <v>6</v>
      </c>
      <c r="M513" s="4" t="s">
        <v>11</v>
      </c>
      <c r="N513" s="4" t="s">
        <v>12</v>
      </c>
    </row>
    <row r="514" spans="7:14" hidden="1" outlineLevel="1" x14ac:dyDescent="0.25">
      <c r="G514" t="s">
        <v>299</v>
      </c>
      <c r="H514">
        <f>65*2</f>
        <v>130</v>
      </c>
      <c r="I514">
        <v>104</v>
      </c>
      <c r="J514">
        <f>100-((I514*100)/H514)</f>
        <v>20</v>
      </c>
      <c r="K514" t="s">
        <v>265</v>
      </c>
      <c r="L514">
        <v>130</v>
      </c>
    </row>
    <row r="515" spans="7:14" hidden="1" outlineLevel="1" x14ac:dyDescent="0.25">
      <c r="G515" t="s">
        <v>300</v>
      </c>
      <c r="H515">
        <f>65*2</f>
        <v>130</v>
      </c>
      <c r="I515">
        <f>52*2</f>
        <v>104</v>
      </c>
      <c r="J515">
        <f t="shared" ref="J515:J527" si="13">100-((I515*100)/H515)</f>
        <v>20</v>
      </c>
      <c r="K515" t="s">
        <v>265</v>
      </c>
      <c r="L515">
        <v>130</v>
      </c>
    </row>
    <row r="516" spans="7:14" hidden="1" outlineLevel="1" x14ac:dyDescent="0.25">
      <c r="G516" t="s">
        <v>301</v>
      </c>
      <c r="H516">
        <v>90</v>
      </c>
      <c r="I516">
        <f>36*2</f>
        <v>72</v>
      </c>
      <c r="J516">
        <f t="shared" si="13"/>
        <v>20</v>
      </c>
      <c r="K516" t="s">
        <v>308</v>
      </c>
      <c r="L516">
        <v>90</v>
      </c>
    </row>
    <row r="517" spans="7:14" hidden="1" outlineLevel="1" x14ac:dyDescent="0.25">
      <c r="G517" t="s">
        <v>302</v>
      </c>
      <c r="H517">
        <v>55</v>
      </c>
      <c r="I517">
        <v>23.2</v>
      </c>
      <c r="J517">
        <f t="shared" si="13"/>
        <v>57.81818181818182</v>
      </c>
      <c r="K517" t="s">
        <v>265</v>
      </c>
      <c r="L517">
        <v>44</v>
      </c>
    </row>
    <row r="518" spans="7:14" hidden="1" outlineLevel="1" x14ac:dyDescent="0.25">
      <c r="G518" t="s">
        <v>291</v>
      </c>
      <c r="H518">
        <v>59.5</v>
      </c>
      <c r="I518">
        <v>59.5</v>
      </c>
      <c r="J518">
        <f t="shared" si="13"/>
        <v>0</v>
      </c>
      <c r="K518" t="s">
        <v>28</v>
      </c>
    </row>
    <row r="519" spans="7:14" hidden="1" outlineLevel="1" x14ac:dyDescent="0.25">
      <c r="G519" t="s">
        <v>303</v>
      </c>
      <c r="H519">
        <v>59.5</v>
      </c>
      <c r="I519">
        <v>59.5</v>
      </c>
      <c r="J519">
        <f t="shared" si="13"/>
        <v>0</v>
      </c>
      <c r="K519" t="s">
        <v>28</v>
      </c>
    </row>
    <row r="520" spans="7:14" hidden="1" outlineLevel="1" x14ac:dyDescent="0.25">
      <c r="G520" t="s">
        <v>67</v>
      </c>
      <c r="H520">
        <v>45</v>
      </c>
      <c r="I520">
        <v>36</v>
      </c>
      <c r="J520">
        <f t="shared" si="13"/>
        <v>20</v>
      </c>
      <c r="K520" t="s">
        <v>28</v>
      </c>
    </row>
    <row r="521" spans="7:14" hidden="1" outlineLevel="1" x14ac:dyDescent="0.25">
      <c r="G521" t="s">
        <v>304</v>
      </c>
      <c r="H521">
        <v>109</v>
      </c>
      <c r="I521">
        <v>87.2</v>
      </c>
      <c r="J521">
        <f t="shared" si="13"/>
        <v>20</v>
      </c>
      <c r="K521" t="s">
        <v>30</v>
      </c>
      <c r="L521">
        <v>100</v>
      </c>
    </row>
    <row r="522" spans="7:14" hidden="1" outlineLevel="1" x14ac:dyDescent="0.25">
      <c r="G522" t="s">
        <v>305</v>
      </c>
      <c r="H522">
        <v>69</v>
      </c>
      <c r="I522">
        <v>55.2</v>
      </c>
      <c r="J522">
        <f t="shared" si="13"/>
        <v>20</v>
      </c>
      <c r="K522" t="s">
        <v>265</v>
      </c>
      <c r="L522">
        <v>55.2</v>
      </c>
    </row>
    <row r="523" spans="7:14" hidden="1" outlineLevel="1" x14ac:dyDescent="0.25">
      <c r="G523" t="s">
        <v>306</v>
      </c>
      <c r="H523">
        <v>35</v>
      </c>
      <c r="I523">
        <v>28</v>
      </c>
      <c r="J523">
        <f t="shared" si="13"/>
        <v>20</v>
      </c>
      <c r="K523" t="s">
        <v>265</v>
      </c>
      <c r="L523">
        <v>28</v>
      </c>
    </row>
    <row r="524" spans="7:14" hidden="1" outlineLevel="1" x14ac:dyDescent="0.25">
      <c r="G524" t="s">
        <v>307</v>
      </c>
      <c r="H524">
        <v>90</v>
      </c>
      <c r="I524">
        <v>72</v>
      </c>
      <c r="J524">
        <f t="shared" si="13"/>
        <v>20</v>
      </c>
      <c r="K524" t="s">
        <v>265</v>
      </c>
      <c r="L524">
        <v>90</v>
      </c>
    </row>
    <row r="525" spans="7:14" hidden="1" outlineLevel="1" x14ac:dyDescent="0.25">
      <c r="G525" t="s">
        <v>291</v>
      </c>
      <c r="H525">
        <v>167</v>
      </c>
      <c r="I525">
        <v>133.6</v>
      </c>
      <c r="J525">
        <f t="shared" si="13"/>
        <v>20</v>
      </c>
      <c r="K525" t="s">
        <v>308</v>
      </c>
      <c r="L525">
        <v>167</v>
      </c>
    </row>
    <row r="526" spans="7:14" hidden="1" outlineLevel="1" x14ac:dyDescent="0.25">
      <c r="G526" t="s">
        <v>25</v>
      </c>
      <c r="H526">
        <v>15</v>
      </c>
      <c r="I526">
        <v>15</v>
      </c>
      <c r="J526">
        <f t="shared" si="13"/>
        <v>0</v>
      </c>
      <c r="K526" t="s">
        <v>28</v>
      </c>
    </row>
    <row r="527" spans="7:14" hidden="1" outlineLevel="1" x14ac:dyDescent="0.25">
      <c r="G527" t="s">
        <v>70</v>
      </c>
      <c r="H527">
        <f>873.82-849.2</f>
        <v>24.620000000000005</v>
      </c>
      <c r="I527">
        <v>24.62</v>
      </c>
      <c r="J527">
        <f t="shared" si="13"/>
        <v>0</v>
      </c>
      <c r="K527" t="s">
        <v>28</v>
      </c>
    </row>
    <row r="528" spans="7:14" hidden="1" outlineLevel="1" x14ac:dyDescent="0.25">
      <c r="K528" t="s">
        <v>265</v>
      </c>
      <c r="L528">
        <f>L514+L515+L517+L522+L523+L524</f>
        <v>477.2</v>
      </c>
      <c r="M528" t="s">
        <v>15</v>
      </c>
      <c r="N528" t="s">
        <v>15</v>
      </c>
    </row>
    <row r="529" spans="1:14" hidden="1" outlineLevel="1" x14ac:dyDescent="0.25">
      <c r="K529" t="s">
        <v>308</v>
      </c>
      <c r="L529">
        <v>260</v>
      </c>
      <c r="M529" t="s">
        <v>15</v>
      </c>
      <c r="N529" t="s">
        <v>15</v>
      </c>
    </row>
    <row r="530" spans="1:14" hidden="1" outlineLevel="1" x14ac:dyDescent="0.25">
      <c r="K530" t="s">
        <v>236</v>
      </c>
      <c r="L530">
        <v>100</v>
      </c>
      <c r="M530" t="s">
        <v>15</v>
      </c>
    </row>
    <row r="531" spans="1:14" hidden="1" outlineLevel="1" x14ac:dyDescent="0.25">
      <c r="K531" t="s">
        <v>28</v>
      </c>
      <c r="L531">
        <f>E512-L528-L529-L530</f>
        <v>36.620000000000061</v>
      </c>
    </row>
    <row r="532" spans="1:14" collapsed="1" x14ac:dyDescent="0.25">
      <c r="A532">
        <v>36</v>
      </c>
      <c r="B532" s="1">
        <v>43676</v>
      </c>
      <c r="C532" t="s">
        <v>0</v>
      </c>
      <c r="D532">
        <v>851</v>
      </c>
      <c r="E532">
        <v>851</v>
      </c>
      <c r="F532" t="s">
        <v>15</v>
      </c>
      <c r="G532">
        <f>L560</f>
        <v>102</v>
      </c>
      <c r="I532" t="s">
        <v>15</v>
      </c>
      <c r="J532" t="s">
        <v>15</v>
      </c>
      <c r="K532" s="6"/>
    </row>
    <row r="533" spans="1:14" hidden="1" outlineLevel="1" x14ac:dyDescent="0.25">
      <c r="G533" s="4" t="s">
        <v>7</v>
      </c>
      <c r="H533" s="4" t="s">
        <v>8</v>
      </c>
      <c r="I533" s="4" t="s">
        <v>9</v>
      </c>
      <c r="J533" s="4" t="s">
        <v>173</v>
      </c>
      <c r="K533" s="4" t="s">
        <v>10</v>
      </c>
      <c r="L533" s="4" t="s">
        <v>6</v>
      </c>
      <c r="M533" s="4" t="s">
        <v>11</v>
      </c>
      <c r="N533" s="4" t="s">
        <v>12</v>
      </c>
    </row>
    <row r="534" spans="1:14" hidden="1" outlineLevel="1" x14ac:dyDescent="0.25">
      <c r="G534" t="s">
        <v>310</v>
      </c>
      <c r="H534">
        <v>65</v>
      </c>
      <c r="I534">
        <v>52</v>
      </c>
      <c r="K534" t="s">
        <v>135</v>
      </c>
      <c r="L534">
        <v>65</v>
      </c>
    </row>
    <row r="535" spans="1:14" hidden="1" outlineLevel="1" x14ac:dyDescent="0.25">
      <c r="G535" t="s">
        <v>311</v>
      </c>
      <c r="H535">
        <v>65</v>
      </c>
      <c r="I535">
        <v>52</v>
      </c>
      <c r="K535" t="s">
        <v>135</v>
      </c>
      <c r="L535">
        <v>65</v>
      </c>
    </row>
    <row r="536" spans="1:14" hidden="1" outlineLevel="1" x14ac:dyDescent="0.25">
      <c r="G536" t="s">
        <v>312</v>
      </c>
      <c r="H536">
        <v>5</v>
      </c>
      <c r="I536">
        <v>2.2000000000000002</v>
      </c>
      <c r="K536" t="s">
        <v>135</v>
      </c>
      <c r="L536">
        <v>5</v>
      </c>
    </row>
    <row r="537" spans="1:14" hidden="1" outlineLevel="1" x14ac:dyDescent="0.25">
      <c r="G537" t="s">
        <v>313</v>
      </c>
      <c r="H537">
        <v>31</v>
      </c>
      <c r="I537">
        <v>24.8</v>
      </c>
      <c r="K537" t="s">
        <v>28</v>
      </c>
    </row>
    <row r="538" spans="1:14" hidden="1" outlineLevel="1" x14ac:dyDescent="0.25">
      <c r="G538" t="s">
        <v>329</v>
      </c>
      <c r="H538">
        <f>29*2</f>
        <v>58</v>
      </c>
      <c r="I538">
        <f>23.2*2</f>
        <v>46.4</v>
      </c>
      <c r="K538" t="s">
        <v>71</v>
      </c>
      <c r="L538">
        <v>46.4</v>
      </c>
    </row>
    <row r="539" spans="1:14" hidden="1" outlineLevel="1" x14ac:dyDescent="0.25">
      <c r="G539" t="s">
        <v>314</v>
      </c>
      <c r="H539">
        <v>25</v>
      </c>
      <c r="I539">
        <v>20</v>
      </c>
      <c r="K539" t="s">
        <v>28</v>
      </c>
    </row>
    <row r="540" spans="1:14" hidden="1" outlineLevel="1" x14ac:dyDescent="0.25">
      <c r="G540" t="s">
        <v>315</v>
      </c>
      <c r="H540">
        <v>29</v>
      </c>
      <c r="I540">
        <v>23.2</v>
      </c>
      <c r="K540" t="s">
        <v>28</v>
      </c>
    </row>
    <row r="541" spans="1:14" hidden="1" outlineLevel="1" x14ac:dyDescent="0.25">
      <c r="G541" t="s">
        <v>316</v>
      </c>
      <c r="H541">
        <v>55</v>
      </c>
      <c r="I541">
        <v>44</v>
      </c>
      <c r="K541" t="s">
        <v>28</v>
      </c>
    </row>
    <row r="542" spans="1:14" hidden="1" outlineLevel="1" x14ac:dyDescent="0.25">
      <c r="G542" t="s">
        <v>317</v>
      </c>
      <c r="H542">
        <v>29.75</v>
      </c>
      <c r="I542">
        <v>29.75</v>
      </c>
      <c r="K542" t="s">
        <v>265</v>
      </c>
      <c r="L542">
        <v>45</v>
      </c>
    </row>
    <row r="543" spans="1:14" hidden="1" outlineLevel="1" x14ac:dyDescent="0.25">
      <c r="G543" t="s">
        <v>318</v>
      </c>
      <c r="H543">
        <v>29.75</v>
      </c>
      <c r="I543">
        <v>29.75</v>
      </c>
      <c r="K543" t="s">
        <v>28</v>
      </c>
    </row>
    <row r="544" spans="1:14" hidden="1" outlineLevel="1" x14ac:dyDescent="0.25">
      <c r="G544" t="s">
        <v>319</v>
      </c>
      <c r="H544">
        <v>29.75</v>
      </c>
      <c r="I544">
        <v>29.75</v>
      </c>
      <c r="K544" t="s">
        <v>28</v>
      </c>
    </row>
    <row r="545" spans="7:17" hidden="1" outlineLevel="1" x14ac:dyDescent="0.25">
      <c r="G545" t="s">
        <v>320</v>
      </c>
      <c r="H545">
        <v>29.75</v>
      </c>
      <c r="I545">
        <v>29.75</v>
      </c>
      <c r="K545" t="s">
        <v>28</v>
      </c>
    </row>
    <row r="546" spans="7:17" hidden="1" outlineLevel="1" x14ac:dyDescent="0.25">
      <c r="G546" t="s">
        <v>321</v>
      </c>
      <c r="H546">
        <v>75</v>
      </c>
      <c r="I546">
        <v>60</v>
      </c>
      <c r="K546" t="s">
        <v>71</v>
      </c>
      <c r="L546">
        <v>60</v>
      </c>
    </row>
    <row r="547" spans="7:17" hidden="1" outlineLevel="1" x14ac:dyDescent="0.25">
      <c r="G547" t="s">
        <v>322</v>
      </c>
      <c r="H547">
        <v>1</v>
      </c>
      <c r="I547">
        <v>1</v>
      </c>
      <c r="K547" t="s">
        <v>28</v>
      </c>
    </row>
    <row r="548" spans="7:17" hidden="1" outlineLevel="1" x14ac:dyDescent="0.25">
      <c r="G548" t="s">
        <v>323</v>
      </c>
      <c r="H548">
        <v>1</v>
      </c>
      <c r="I548">
        <v>1</v>
      </c>
      <c r="K548" t="s">
        <v>28</v>
      </c>
    </row>
    <row r="549" spans="7:17" hidden="1" outlineLevel="1" x14ac:dyDescent="0.25">
      <c r="G549" t="s">
        <v>324</v>
      </c>
      <c r="H549">
        <v>65</v>
      </c>
      <c r="I549">
        <v>52</v>
      </c>
      <c r="K549" t="s">
        <v>71</v>
      </c>
      <c r="L549">
        <v>52</v>
      </c>
    </row>
    <row r="550" spans="7:17" hidden="1" outlineLevel="1" x14ac:dyDescent="0.25">
      <c r="G550" t="s">
        <v>325</v>
      </c>
      <c r="H550">
        <v>57</v>
      </c>
      <c r="I550">
        <v>45.6</v>
      </c>
      <c r="K550" t="s">
        <v>135</v>
      </c>
      <c r="L550">
        <v>57</v>
      </c>
    </row>
    <row r="551" spans="7:17" hidden="1" outlineLevel="1" x14ac:dyDescent="0.25">
      <c r="G551" t="s">
        <v>325</v>
      </c>
      <c r="H551">
        <v>57</v>
      </c>
      <c r="I551">
        <v>45.6</v>
      </c>
      <c r="K551" t="s">
        <v>71</v>
      </c>
      <c r="L551">
        <v>45.6</v>
      </c>
    </row>
    <row r="552" spans="7:17" hidden="1" outlineLevel="1" x14ac:dyDescent="0.25">
      <c r="G552" t="s">
        <v>326</v>
      </c>
      <c r="H552">
        <v>87</v>
      </c>
      <c r="I552">
        <v>69.599999999999994</v>
      </c>
      <c r="K552" t="s">
        <v>135</v>
      </c>
      <c r="L552">
        <v>87</v>
      </c>
    </row>
    <row r="553" spans="7:17" hidden="1" outlineLevel="1" x14ac:dyDescent="0.25">
      <c r="G553" t="s">
        <v>327</v>
      </c>
      <c r="H553">
        <v>135</v>
      </c>
      <c r="I553">
        <v>108</v>
      </c>
      <c r="K553" t="s">
        <v>135</v>
      </c>
      <c r="L553">
        <v>135</v>
      </c>
    </row>
    <row r="554" spans="7:17" hidden="1" outlineLevel="1" x14ac:dyDescent="0.25">
      <c r="G554" t="s">
        <v>328</v>
      </c>
      <c r="H554">
        <v>57</v>
      </c>
      <c r="I554">
        <v>45.6</v>
      </c>
      <c r="K554" t="s">
        <v>135</v>
      </c>
      <c r="L554">
        <v>57</v>
      </c>
    </row>
    <row r="555" spans="7:17" hidden="1" outlineLevel="1" x14ac:dyDescent="0.25">
      <c r="G555" t="s">
        <v>25</v>
      </c>
      <c r="H555">
        <v>15.01</v>
      </c>
      <c r="I555">
        <v>15.01</v>
      </c>
      <c r="K555" t="s">
        <v>28</v>
      </c>
    </row>
    <row r="556" spans="7:17" hidden="1" outlineLevel="1" x14ac:dyDescent="0.25">
      <c r="G556" t="s">
        <v>78</v>
      </c>
      <c r="H556">
        <v>23.99</v>
      </c>
      <c r="I556">
        <v>23.99</v>
      </c>
      <c r="K556" t="s">
        <v>28</v>
      </c>
    </row>
    <row r="557" spans="7:17" hidden="1" outlineLevel="1" x14ac:dyDescent="0.25">
      <c r="K557" t="s">
        <v>265</v>
      </c>
      <c r="L557">
        <v>45</v>
      </c>
    </row>
    <row r="558" spans="7:17" hidden="1" outlineLevel="1" x14ac:dyDescent="0.25">
      <c r="K558" t="s">
        <v>135</v>
      </c>
      <c r="L558">
        <v>500</v>
      </c>
      <c r="M558" t="s">
        <v>15</v>
      </c>
      <c r="N558" t="s">
        <v>15</v>
      </c>
      <c r="O558">
        <v>29</v>
      </c>
    </row>
    <row r="559" spans="7:17" hidden="1" outlineLevel="1" x14ac:dyDescent="0.25">
      <c r="K559" t="s">
        <v>71</v>
      </c>
      <c r="L559">
        <f>L538+L543+L544+L546+L549+L551</f>
        <v>204</v>
      </c>
      <c r="M559" t="s">
        <v>15</v>
      </c>
      <c r="N559" t="s">
        <v>15</v>
      </c>
    </row>
    <row r="560" spans="7:17" hidden="1" outlineLevel="1" x14ac:dyDescent="0.25">
      <c r="K560" t="s">
        <v>28</v>
      </c>
      <c r="L560">
        <f>D532-L558-L559-L557</f>
        <v>102</v>
      </c>
      <c r="Q560">
        <f>O572-P560</f>
        <v>0</v>
      </c>
    </row>
    <row r="561" spans="1:14" collapsed="1" x14ac:dyDescent="0.25">
      <c r="G561" s="13">
        <f>SUM(G502:G532)</f>
        <v>-441.67999999999984</v>
      </c>
    </row>
    <row r="562" spans="1:14" x14ac:dyDescent="0.25">
      <c r="A562">
        <v>37</v>
      </c>
      <c r="B562" s="1">
        <v>43685</v>
      </c>
      <c r="C562" t="s">
        <v>0</v>
      </c>
      <c r="D562">
        <v>497.41</v>
      </c>
      <c r="E562">
        <v>497.71</v>
      </c>
      <c r="F562" t="s">
        <v>15</v>
      </c>
      <c r="G562">
        <f>L578</f>
        <v>96.830000000000098</v>
      </c>
      <c r="I562" t="s">
        <v>15</v>
      </c>
      <c r="J562" t="s">
        <v>15</v>
      </c>
      <c r="K562" s="6"/>
    </row>
    <row r="563" spans="1:14" hidden="1" outlineLevel="1" x14ac:dyDescent="0.25">
      <c r="G563" s="4" t="s">
        <v>7</v>
      </c>
      <c r="H563" s="4" t="s">
        <v>8</v>
      </c>
      <c r="I563" s="4" t="s">
        <v>9</v>
      </c>
      <c r="J563" s="4" t="s">
        <v>173</v>
      </c>
      <c r="K563" s="4" t="s">
        <v>10</v>
      </c>
      <c r="L563" s="4" t="s">
        <v>6</v>
      </c>
      <c r="M563" s="4" t="s">
        <v>11</v>
      </c>
      <c r="N563" s="4" t="s">
        <v>12</v>
      </c>
    </row>
    <row r="564" spans="1:14" hidden="1" outlineLevel="1" x14ac:dyDescent="0.25">
      <c r="G564" t="s">
        <v>330</v>
      </c>
      <c r="H564">
        <v>75</v>
      </c>
      <c r="I564">
        <v>60</v>
      </c>
      <c r="K564" t="s">
        <v>71</v>
      </c>
      <c r="L564">
        <v>60</v>
      </c>
    </row>
    <row r="565" spans="1:14" hidden="1" outlineLevel="1" x14ac:dyDescent="0.25">
      <c r="G565" t="s">
        <v>331</v>
      </c>
      <c r="H565">
        <v>87</v>
      </c>
      <c r="I565">
        <v>69.599999999999994</v>
      </c>
      <c r="K565" t="s">
        <v>71</v>
      </c>
      <c r="L565">
        <v>69.599999999999994</v>
      </c>
    </row>
    <row r="566" spans="1:14" hidden="1" outlineLevel="1" x14ac:dyDescent="0.25">
      <c r="G566" t="s">
        <v>332</v>
      </c>
      <c r="H566">
        <v>65</v>
      </c>
      <c r="I566">
        <v>52</v>
      </c>
      <c r="K566" t="s">
        <v>135</v>
      </c>
      <c r="L566">
        <v>65</v>
      </c>
    </row>
    <row r="567" spans="1:14" hidden="1" outlineLevel="1" x14ac:dyDescent="0.25">
      <c r="G567" t="s">
        <v>333</v>
      </c>
      <c r="H567">
        <v>35</v>
      </c>
      <c r="I567">
        <v>28</v>
      </c>
      <c r="K567" t="s">
        <v>28</v>
      </c>
    </row>
    <row r="568" spans="1:14" hidden="1" outlineLevel="1" x14ac:dyDescent="0.25">
      <c r="G568" t="s">
        <v>334</v>
      </c>
      <c r="H568">
        <v>65</v>
      </c>
      <c r="I568">
        <v>52</v>
      </c>
      <c r="K568" t="s">
        <v>71</v>
      </c>
      <c r="L568">
        <v>52</v>
      </c>
    </row>
    <row r="569" spans="1:14" hidden="1" outlineLevel="1" x14ac:dyDescent="0.25">
      <c r="G569" t="s">
        <v>335</v>
      </c>
      <c r="H569">
        <v>87</v>
      </c>
      <c r="I569">
        <v>69.599999999999994</v>
      </c>
      <c r="K569" t="s">
        <v>71</v>
      </c>
      <c r="L569">
        <v>69.599999999999994</v>
      </c>
    </row>
    <row r="570" spans="1:14" hidden="1" outlineLevel="1" x14ac:dyDescent="0.25">
      <c r="G570" t="s">
        <v>336</v>
      </c>
      <c r="H570">
        <v>87</v>
      </c>
      <c r="I570">
        <v>69.599999999999994</v>
      </c>
      <c r="K570" t="s">
        <v>71</v>
      </c>
      <c r="L570">
        <v>69.599999999999994</v>
      </c>
    </row>
    <row r="571" spans="1:14" hidden="1" outlineLevel="1" x14ac:dyDescent="0.25">
      <c r="G571" t="s">
        <v>23</v>
      </c>
      <c r="H571">
        <v>57</v>
      </c>
      <c r="I571">
        <v>45.6</v>
      </c>
      <c r="K571" t="s">
        <v>28</v>
      </c>
    </row>
    <row r="572" spans="1:14" hidden="1" outlineLevel="1" x14ac:dyDescent="0.25">
      <c r="G572" t="s">
        <v>337</v>
      </c>
      <c r="H572">
        <v>45</v>
      </c>
      <c r="I572">
        <v>36</v>
      </c>
      <c r="K572" t="s">
        <v>28</v>
      </c>
    </row>
    <row r="573" spans="1:14" hidden="1" outlineLevel="1" x14ac:dyDescent="0.25">
      <c r="G573" t="s">
        <v>25</v>
      </c>
      <c r="H573">
        <v>15.01</v>
      </c>
      <c r="I573">
        <v>15.01</v>
      </c>
      <c r="K573" t="s">
        <v>28</v>
      </c>
    </row>
    <row r="574" spans="1:14" hidden="1" outlineLevel="1" x14ac:dyDescent="0.25">
      <c r="G574" t="s">
        <v>338</v>
      </c>
      <c r="H574">
        <f>9.45+4.97</f>
        <v>14.419999999999998</v>
      </c>
      <c r="I574">
        <v>14.42</v>
      </c>
      <c r="K574" t="s">
        <v>28</v>
      </c>
    </row>
    <row r="575" spans="1:14" hidden="1" outlineLevel="1" x14ac:dyDescent="0.25">
      <c r="G575" t="s">
        <v>339</v>
      </c>
      <c r="H575">
        <v>-120</v>
      </c>
      <c r="I575">
        <v>-120</v>
      </c>
      <c r="K575" t="s">
        <v>28</v>
      </c>
    </row>
    <row r="576" spans="1:14" hidden="1" outlineLevel="1" x14ac:dyDescent="0.25">
      <c r="K576" t="s">
        <v>71</v>
      </c>
      <c r="L576">
        <v>230</v>
      </c>
      <c r="M576">
        <f>-120.8+30</f>
        <v>-90.8</v>
      </c>
    </row>
    <row r="577" spans="1:14" hidden="1" outlineLevel="1" x14ac:dyDescent="0.25">
      <c r="H577" t="s">
        <v>340</v>
      </c>
      <c r="I577">
        <f>SUM(I564:I575)</f>
        <v>391.8300000000001</v>
      </c>
      <c r="K577" t="s">
        <v>135</v>
      </c>
      <c r="L577">
        <v>65</v>
      </c>
      <c r="M577" t="s">
        <v>15</v>
      </c>
      <c r="N577" t="s">
        <v>15</v>
      </c>
    </row>
    <row r="578" spans="1:14" hidden="1" outlineLevel="1" x14ac:dyDescent="0.25">
      <c r="K578" t="s">
        <v>28</v>
      </c>
      <c r="L578">
        <f>I577-L576-L577</f>
        <v>96.830000000000098</v>
      </c>
    </row>
    <row r="579" spans="1:14" collapsed="1" x14ac:dyDescent="0.25">
      <c r="A579">
        <v>38</v>
      </c>
      <c r="B579" s="1">
        <v>43690</v>
      </c>
      <c r="C579" t="s">
        <v>0</v>
      </c>
      <c r="D579">
        <v>858</v>
      </c>
      <c r="E579">
        <v>858</v>
      </c>
      <c r="F579" t="s">
        <v>15</v>
      </c>
      <c r="G579">
        <f>L603</f>
        <v>106</v>
      </c>
      <c r="I579" t="s">
        <v>15</v>
      </c>
      <c r="J579" t="s">
        <v>15</v>
      </c>
      <c r="K579" s="6"/>
    </row>
    <row r="580" spans="1:14" hidden="1" outlineLevel="1" x14ac:dyDescent="0.25">
      <c r="G580" s="4" t="s">
        <v>7</v>
      </c>
      <c r="H580" s="4" t="s">
        <v>8</v>
      </c>
      <c r="I580" s="4" t="s">
        <v>9</v>
      </c>
      <c r="J580" s="4" t="s">
        <v>173</v>
      </c>
      <c r="K580" s="4" t="s">
        <v>10</v>
      </c>
      <c r="L580" s="4" t="s">
        <v>6</v>
      </c>
      <c r="M580" s="4" t="s">
        <v>11</v>
      </c>
      <c r="N580" s="4" t="s">
        <v>12</v>
      </c>
    </row>
    <row r="581" spans="1:14" hidden="1" outlineLevel="1" x14ac:dyDescent="0.25">
      <c r="G581" t="s">
        <v>127</v>
      </c>
      <c r="H581">
        <v>65</v>
      </c>
      <c r="I581">
        <v>52</v>
      </c>
      <c r="K581" t="s">
        <v>71</v>
      </c>
      <c r="L581">
        <v>52</v>
      </c>
    </row>
    <row r="582" spans="1:14" hidden="1" outlineLevel="1" x14ac:dyDescent="0.25">
      <c r="G582" t="s">
        <v>127</v>
      </c>
      <c r="H582">
        <v>65</v>
      </c>
      <c r="I582">
        <v>52</v>
      </c>
      <c r="K582" t="s">
        <v>71</v>
      </c>
      <c r="L582">
        <v>52</v>
      </c>
    </row>
    <row r="583" spans="1:14" hidden="1" outlineLevel="1" x14ac:dyDescent="0.25">
      <c r="G583" t="s">
        <v>343</v>
      </c>
      <c r="H583">
        <v>45</v>
      </c>
      <c r="I583">
        <v>36</v>
      </c>
      <c r="K583" t="s">
        <v>357</v>
      </c>
      <c r="L583">
        <v>45</v>
      </c>
    </row>
    <row r="584" spans="1:14" hidden="1" outlineLevel="1" x14ac:dyDescent="0.25">
      <c r="G584" t="s">
        <v>342</v>
      </c>
      <c r="H584">
        <v>90</v>
      </c>
      <c r="I584">
        <v>72</v>
      </c>
      <c r="K584" t="s">
        <v>358</v>
      </c>
      <c r="L584">
        <v>90</v>
      </c>
    </row>
    <row r="585" spans="1:14" hidden="1" outlineLevel="1" x14ac:dyDescent="0.25">
      <c r="G585" t="s">
        <v>344</v>
      </c>
      <c r="H585">
        <f>29*3</f>
        <v>87</v>
      </c>
      <c r="I585">
        <f>23.2*3</f>
        <v>69.599999999999994</v>
      </c>
      <c r="K585" t="s">
        <v>358</v>
      </c>
      <c r="L585">
        <v>87</v>
      </c>
    </row>
    <row r="586" spans="1:14" hidden="1" outlineLevel="1" x14ac:dyDescent="0.25">
      <c r="G586" t="s">
        <v>345</v>
      </c>
      <c r="H586">
        <v>29.75</v>
      </c>
      <c r="I586">
        <v>29.75</v>
      </c>
      <c r="K586" t="s">
        <v>71</v>
      </c>
      <c r="L586">
        <v>29.75</v>
      </c>
    </row>
    <row r="587" spans="1:14" hidden="1" outlineLevel="1" x14ac:dyDescent="0.25">
      <c r="G587" t="s">
        <v>346</v>
      </c>
      <c r="H587">
        <v>29.75</v>
      </c>
      <c r="I587">
        <v>29.75</v>
      </c>
      <c r="K587" t="s">
        <v>71</v>
      </c>
      <c r="L587">
        <v>29.75</v>
      </c>
    </row>
    <row r="588" spans="1:14" hidden="1" outlineLevel="1" x14ac:dyDescent="0.25">
      <c r="G588" t="s">
        <v>347</v>
      </c>
      <c r="H588">
        <v>29.75</v>
      </c>
      <c r="I588">
        <v>29.75</v>
      </c>
      <c r="K588" t="s">
        <v>71</v>
      </c>
      <c r="L588">
        <v>29.75</v>
      </c>
    </row>
    <row r="589" spans="1:14" hidden="1" outlineLevel="1" x14ac:dyDescent="0.25">
      <c r="G589" t="s">
        <v>348</v>
      </c>
      <c r="H589">
        <v>29.75</v>
      </c>
      <c r="I589">
        <v>29.75</v>
      </c>
      <c r="K589" t="s">
        <v>28</v>
      </c>
    </row>
    <row r="590" spans="1:14" hidden="1" outlineLevel="1" x14ac:dyDescent="0.25">
      <c r="G590" t="s">
        <v>349</v>
      </c>
      <c r="H590">
        <v>27</v>
      </c>
      <c r="I590">
        <v>27</v>
      </c>
      <c r="K590" t="s">
        <v>28</v>
      </c>
    </row>
    <row r="591" spans="1:14" hidden="1" outlineLevel="1" x14ac:dyDescent="0.25">
      <c r="G591" t="s">
        <v>350</v>
      </c>
      <c r="H591">
        <v>45</v>
      </c>
      <c r="I591">
        <v>36</v>
      </c>
      <c r="K591" t="s">
        <v>359</v>
      </c>
      <c r="L591">
        <v>45</v>
      </c>
    </row>
    <row r="592" spans="1:14" hidden="1" outlineLevel="1" x14ac:dyDescent="0.25">
      <c r="G592" t="s">
        <v>351</v>
      </c>
      <c r="H592">
        <v>65</v>
      </c>
      <c r="I592">
        <v>52</v>
      </c>
      <c r="K592" t="s">
        <v>28</v>
      </c>
    </row>
    <row r="593" spans="1:15" hidden="1" outlineLevel="1" x14ac:dyDescent="0.25">
      <c r="G593" t="s">
        <v>352</v>
      </c>
      <c r="H593">
        <v>65</v>
      </c>
      <c r="I593">
        <v>52</v>
      </c>
      <c r="K593" t="s">
        <v>360</v>
      </c>
      <c r="L593">
        <v>65</v>
      </c>
    </row>
    <row r="594" spans="1:15" hidden="1" outlineLevel="1" x14ac:dyDescent="0.25">
      <c r="G594" t="s">
        <v>353</v>
      </c>
      <c r="H594">
        <v>45</v>
      </c>
      <c r="I594">
        <v>36</v>
      </c>
      <c r="K594" t="s">
        <v>357</v>
      </c>
      <c r="L594">
        <v>45</v>
      </c>
    </row>
    <row r="595" spans="1:15" hidden="1" outlineLevel="1" x14ac:dyDescent="0.25">
      <c r="G595" t="s">
        <v>354</v>
      </c>
      <c r="H595">
        <v>29</v>
      </c>
      <c r="I595">
        <v>23.2</v>
      </c>
      <c r="K595" t="s">
        <v>28</v>
      </c>
    </row>
    <row r="596" spans="1:15" hidden="1" outlineLevel="1" x14ac:dyDescent="0.25">
      <c r="G596" t="s">
        <v>355</v>
      </c>
      <c r="H596">
        <v>65</v>
      </c>
      <c r="I596">
        <v>52</v>
      </c>
      <c r="K596" t="s">
        <v>28</v>
      </c>
    </row>
    <row r="597" spans="1:15" hidden="1" outlineLevel="1" x14ac:dyDescent="0.25">
      <c r="G597" t="s">
        <v>356</v>
      </c>
      <c r="H597">
        <v>175</v>
      </c>
      <c r="I597">
        <v>140</v>
      </c>
      <c r="K597" t="s">
        <v>359</v>
      </c>
      <c r="L597">
        <v>175</v>
      </c>
    </row>
    <row r="598" spans="1:15" hidden="1" outlineLevel="1" x14ac:dyDescent="0.25">
      <c r="G598" t="s">
        <v>25</v>
      </c>
      <c r="H598" s="20">
        <v>15.01</v>
      </c>
      <c r="I598">
        <v>15.01</v>
      </c>
      <c r="K598" t="s">
        <v>28</v>
      </c>
    </row>
    <row r="599" spans="1:15" hidden="1" outlineLevel="1" x14ac:dyDescent="0.25">
      <c r="G599" t="s">
        <v>89</v>
      </c>
      <c r="H599">
        <f>858-833.82</f>
        <v>24.17999999999995</v>
      </c>
      <c r="I599">
        <v>24.18</v>
      </c>
      <c r="K599" t="s">
        <v>28</v>
      </c>
    </row>
    <row r="600" spans="1:15" hidden="1" outlineLevel="1" x14ac:dyDescent="0.25"/>
    <row r="601" spans="1:15" hidden="1" outlineLevel="1" x14ac:dyDescent="0.25">
      <c r="K601" t="s">
        <v>265</v>
      </c>
      <c r="L601">
        <f>L583+L584+L585+L591+L593+L594+L597</f>
        <v>552</v>
      </c>
      <c r="M601" t="s">
        <v>15</v>
      </c>
      <c r="N601" t="s">
        <v>15</v>
      </c>
    </row>
    <row r="602" spans="1:15" hidden="1" outlineLevel="1" x14ac:dyDescent="0.25">
      <c r="K602" t="s">
        <v>71</v>
      </c>
      <c r="L602">
        <v>200</v>
      </c>
      <c r="M602" t="s">
        <v>15</v>
      </c>
      <c r="N602" t="s">
        <v>15</v>
      </c>
      <c r="O602">
        <v>193.25</v>
      </c>
    </row>
    <row r="603" spans="1:15" hidden="1" outlineLevel="1" x14ac:dyDescent="0.25">
      <c r="K603" t="s">
        <v>28</v>
      </c>
      <c r="L603">
        <f>E579-L601-L602</f>
        <v>106</v>
      </c>
      <c r="M603" t="s">
        <v>15</v>
      </c>
      <c r="N603" t="s">
        <v>15</v>
      </c>
    </row>
    <row r="604" spans="1:15" collapsed="1" x14ac:dyDescent="0.25">
      <c r="A604">
        <v>39</v>
      </c>
      <c r="B604" s="1">
        <v>43694</v>
      </c>
      <c r="C604" t="s">
        <v>0</v>
      </c>
      <c r="D604">
        <v>827.13</v>
      </c>
      <c r="E604">
        <v>827.13</v>
      </c>
      <c r="F604" t="s">
        <v>15</v>
      </c>
      <c r="G604">
        <f>L630</f>
        <v>48.129999999999995</v>
      </c>
      <c r="I604" t="s">
        <v>15</v>
      </c>
      <c r="J604" t="s">
        <v>15</v>
      </c>
      <c r="K604" s="6"/>
    </row>
    <row r="605" spans="1:15" hidden="1" outlineLevel="1" x14ac:dyDescent="0.25">
      <c r="G605" s="4" t="s">
        <v>7</v>
      </c>
      <c r="H605" s="4" t="s">
        <v>8</v>
      </c>
      <c r="I605" s="4" t="s">
        <v>9</v>
      </c>
      <c r="J605" s="4" t="s">
        <v>173</v>
      </c>
      <c r="K605" s="4" t="s">
        <v>10</v>
      </c>
      <c r="L605" s="4" t="s">
        <v>6</v>
      </c>
      <c r="M605" s="4" t="s">
        <v>11</v>
      </c>
      <c r="N605" s="4" t="s">
        <v>12</v>
      </c>
    </row>
    <row r="606" spans="1:15" hidden="1" outlineLevel="1" x14ac:dyDescent="0.25">
      <c r="G606" t="s">
        <v>361</v>
      </c>
      <c r="H606">
        <v>39</v>
      </c>
      <c r="I606">
        <v>31.2</v>
      </c>
      <c r="K606" t="s">
        <v>265</v>
      </c>
      <c r="L606">
        <v>39</v>
      </c>
    </row>
    <row r="607" spans="1:15" hidden="1" outlineLevel="1" x14ac:dyDescent="0.25">
      <c r="G607" t="s">
        <v>362</v>
      </c>
      <c r="H607">
        <v>39</v>
      </c>
      <c r="I607">
        <v>31.2</v>
      </c>
      <c r="K607" t="s">
        <v>265</v>
      </c>
      <c r="L607">
        <v>39</v>
      </c>
    </row>
    <row r="608" spans="1:15" hidden="1" outlineLevel="1" x14ac:dyDescent="0.25">
      <c r="G608" t="s">
        <v>363</v>
      </c>
      <c r="H608">
        <v>45</v>
      </c>
      <c r="I608">
        <v>36</v>
      </c>
      <c r="K608" t="s">
        <v>71</v>
      </c>
      <c r="L608">
        <v>36</v>
      </c>
    </row>
    <row r="609" spans="7:12" hidden="1" outlineLevel="1" x14ac:dyDescent="0.25">
      <c r="G609" t="s">
        <v>364</v>
      </c>
      <c r="H609">
        <v>109</v>
      </c>
      <c r="I609">
        <v>87.2</v>
      </c>
      <c r="K609" t="s">
        <v>236</v>
      </c>
      <c r="L609">
        <v>109</v>
      </c>
    </row>
    <row r="610" spans="7:12" hidden="1" outlineLevel="1" x14ac:dyDescent="0.25">
      <c r="G610" t="s">
        <v>365</v>
      </c>
      <c r="H610">
        <v>69</v>
      </c>
      <c r="I610">
        <v>55.2</v>
      </c>
      <c r="K610" t="s">
        <v>28</v>
      </c>
    </row>
    <row r="611" spans="7:12" hidden="1" outlineLevel="1" x14ac:dyDescent="0.25">
      <c r="G611" t="s">
        <v>366</v>
      </c>
      <c r="H611">
        <v>69</v>
      </c>
      <c r="I611">
        <v>55.2</v>
      </c>
      <c r="K611" t="s">
        <v>28</v>
      </c>
    </row>
    <row r="612" spans="7:12" hidden="1" outlineLevel="1" x14ac:dyDescent="0.25">
      <c r="G612" t="s">
        <v>275</v>
      </c>
      <c r="H612">
        <v>15</v>
      </c>
      <c r="I612">
        <v>15</v>
      </c>
      <c r="K612" t="s">
        <v>28</v>
      </c>
    </row>
    <row r="613" spans="7:12" hidden="1" outlineLevel="1" x14ac:dyDescent="0.25">
      <c r="G613" t="s">
        <v>367</v>
      </c>
      <c r="H613">
        <v>57</v>
      </c>
      <c r="I613">
        <v>45.6</v>
      </c>
      <c r="K613" t="s">
        <v>236</v>
      </c>
      <c r="L613">
        <v>81</v>
      </c>
    </row>
    <row r="614" spans="7:12" hidden="1" outlineLevel="1" x14ac:dyDescent="0.25">
      <c r="G614" t="s">
        <v>368</v>
      </c>
      <c r="H614">
        <v>45</v>
      </c>
      <c r="I614">
        <v>36</v>
      </c>
      <c r="K614" t="s">
        <v>135</v>
      </c>
      <c r="L614">
        <v>45</v>
      </c>
    </row>
    <row r="615" spans="7:12" hidden="1" outlineLevel="1" x14ac:dyDescent="0.25">
      <c r="G615" t="s">
        <v>369</v>
      </c>
      <c r="H615">
        <v>45</v>
      </c>
      <c r="I615">
        <v>36</v>
      </c>
      <c r="K615" t="s">
        <v>71</v>
      </c>
      <c r="L615">
        <v>36</v>
      </c>
    </row>
    <row r="616" spans="7:12" hidden="1" outlineLevel="1" x14ac:dyDescent="0.25">
      <c r="G616" t="s">
        <v>370</v>
      </c>
      <c r="H616">
        <v>29</v>
      </c>
      <c r="I616">
        <v>23.2</v>
      </c>
      <c r="K616" t="s">
        <v>135</v>
      </c>
      <c r="L616">
        <v>29</v>
      </c>
    </row>
    <row r="617" spans="7:12" hidden="1" outlineLevel="1" x14ac:dyDescent="0.25">
      <c r="G617" t="s">
        <v>105</v>
      </c>
      <c r="H617">
        <v>39</v>
      </c>
      <c r="I617">
        <v>31.2</v>
      </c>
      <c r="K617" t="s">
        <v>265</v>
      </c>
      <c r="L617">
        <v>39</v>
      </c>
    </row>
    <row r="618" spans="7:12" hidden="1" outlineLevel="1" x14ac:dyDescent="0.25">
      <c r="G618" t="s">
        <v>371</v>
      </c>
      <c r="H618">
        <v>65</v>
      </c>
      <c r="I618">
        <v>52</v>
      </c>
      <c r="K618" t="s">
        <v>265</v>
      </c>
      <c r="L618">
        <v>65</v>
      </c>
    </row>
    <row r="619" spans="7:12" hidden="1" outlineLevel="1" x14ac:dyDescent="0.25">
      <c r="G619" t="s">
        <v>352</v>
      </c>
      <c r="H619">
        <v>65</v>
      </c>
      <c r="I619">
        <v>52</v>
      </c>
      <c r="K619" t="s">
        <v>265</v>
      </c>
      <c r="L619">
        <v>65</v>
      </c>
    </row>
    <row r="620" spans="7:12" hidden="1" outlineLevel="1" x14ac:dyDescent="0.25">
      <c r="G620" t="s">
        <v>169</v>
      </c>
      <c r="H620">
        <v>35</v>
      </c>
      <c r="I620">
        <v>28</v>
      </c>
      <c r="K620" t="s">
        <v>265</v>
      </c>
      <c r="L620">
        <v>35</v>
      </c>
    </row>
    <row r="621" spans="7:12" hidden="1" outlineLevel="1" x14ac:dyDescent="0.25">
      <c r="G621" t="s">
        <v>372</v>
      </c>
      <c r="H621">
        <v>29</v>
      </c>
      <c r="I621">
        <v>23.2</v>
      </c>
      <c r="K621" t="s">
        <v>135</v>
      </c>
      <c r="L621">
        <v>29</v>
      </c>
    </row>
    <row r="622" spans="7:12" hidden="1" outlineLevel="1" x14ac:dyDescent="0.25">
      <c r="G622" t="s">
        <v>373</v>
      </c>
      <c r="H622">
        <v>65</v>
      </c>
      <c r="I622">
        <v>52</v>
      </c>
      <c r="K622" t="s">
        <v>28</v>
      </c>
    </row>
    <row r="623" spans="7:12" hidden="1" outlineLevel="1" x14ac:dyDescent="0.25">
      <c r="G623" t="s">
        <v>374</v>
      </c>
      <c r="H623">
        <v>87</v>
      </c>
      <c r="I623">
        <v>69.599999999999994</v>
      </c>
      <c r="K623" t="s">
        <v>135</v>
      </c>
      <c r="L623">
        <v>87</v>
      </c>
    </row>
    <row r="624" spans="7:12" hidden="1" outlineLevel="1" x14ac:dyDescent="0.25">
      <c r="G624" t="s">
        <v>375</v>
      </c>
      <c r="H624">
        <v>55</v>
      </c>
      <c r="I624">
        <v>44</v>
      </c>
      <c r="K624" t="s">
        <v>28</v>
      </c>
    </row>
    <row r="625" spans="1:15" hidden="1" outlineLevel="1" x14ac:dyDescent="0.25">
      <c r="G625" t="s">
        <v>89</v>
      </c>
      <c r="H625">
        <f>827.13-803.82</f>
        <v>23.309999999999945</v>
      </c>
      <c r="I625">
        <v>23.31</v>
      </c>
      <c r="K625" t="s">
        <v>28</v>
      </c>
    </row>
    <row r="626" spans="1:15" hidden="1" outlineLevel="1" x14ac:dyDescent="0.25">
      <c r="K626" t="s">
        <v>71</v>
      </c>
      <c r="L626">
        <f>L608+L615</f>
        <v>72</v>
      </c>
      <c r="M626" t="s">
        <v>15</v>
      </c>
    </row>
    <row r="627" spans="1:15" hidden="1" outlineLevel="1" x14ac:dyDescent="0.25">
      <c r="K627" t="s">
        <v>265</v>
      </c>
      <c r="L627">
        <f>L606+L607+L617+L618+L619+L620</f>
        <v>282</v>
      </c>
      <c r="M627" t="s">
        <v>15</v>
      </c>
      <c r="N627">
        <v>104</v>
      </c>
    </row>
    <row r="628" spans="1:15" hidden="1" outlineLevel="1" x14ac:dyDescent="0.25">
      <c r="K628" t="s">
        <v>135</v>
      </c>
      <c r="L628">
        <v>235</v>
      </c>
      <c r="M628" t="s">
        <v>15</v>
      </c>
      <c r="N628" t="s">
        <v>15</v>
      </c>
      <c r="O628">
        <v>190</v>
      </c>
    </row>
    <row r="629" spans="1:15" hidden="1" outlineLevel="1" x14ac:dyDescent="0.25">
      <c r="K629" t="s">
        <v>236</v>
      </c>
      <c r="L629">
        <f>L613+L609</f>
        <v>190</v>
      </c>
      <c r="M629" t="s">
        <v>15</v>
      </c>
      <c r="N629" t="s">
        <v>15</v>
      </c>
    </row>
    <row r="630" spans="1:15" hidden="1" outlineLevel="1" x14ac:dyDescent="0.25">
      <c r="K630" t="s">
        <v>28</v>
      </c>
      <c r="L630">
        <f>D604-L626-L627-L628-L629</f>
        <v>48.129999999999995</v>
      </c>
    </row>
    <row r="631" spans="1:15" collapsed="1" x14ac:dyDescent="0.25">
      <c r="G631" s="13">
        <f>G562+G579+G604</f>
        <v>250.96000000000009</v>
      </c>
    </row>
    <row r="632" spans="1:15" x14ac:dyDescent="0.25">
      <c r="A632">
        <v>40</v>
      </c>
      <c r="B632" s="1">
        <v>43712</v>
      </c>
      <c r="C632" t="s">
        <v>0</v>
      </c>
      <c r="D632">
        <v>448.27</v>
      </c>
      <c r="E632">
        <v>448.27</v>
      </c>
      <c r="F632" t="s">
        <v>15</v>
      </c>
      <c r="G632">
        <f>L651</f>
        <v>273.27</v>
      </c>
      <c r="I632" t="s">
        <v>15</v>
      </c>
      <c r="J632" t="s">
        <v>15</v>
      </c>
      <c r="K632" s="6"/>
    </row>
    <row r="633" spans="1:15" hidden="1" outlineLevel="1" x14ac:dyDescent="0.25">
      <c r="G633" s="4" t="s">
        <v>7</v>
      </c>
      <c r="H633" s="4" t="s">
        <v>8</v>
      </c>
      <c r="I633" s="4" t="s">
        <v>9</v>
      </c>
      <c r="J633" s="4" t="s">
        <v>173</v>
      </c>
      <c r="K633" s="4" t="s">
        <v>10</v>
      </c>
      <c r="L633" s="4" t="s">
        <v>6</v>
      </c>
      <c r="M633" s="4" t="s">
        <v>11</v>
      </c>
      <c r="N633" s="4" t="s">
        <v>12</v>
      </c>
    </row>
    <row r="634" spans="1:15" hidden="1" outlineLevel="1" x14ac:dyDescent="0.25">
      <c r="G634" t="s">
        <v>250</v>
      </c>
      <c r="H634">
        <v>7.8</v>
      </c>
      <c r="I634">
        <v>7.8</v>
      </c>
      <c r="K634" t="s">
        <v>28</v>
      </c>
    </row>
    <row r="635" spans="1:15" hidden="1" outlineLevel="1" x14ac:dyDescent="0.25">
      <c r="G635" t="s">
        <v>376</v>
      </c>
      <c r="H635">
        <v>7.8</v>
      </c>
      <c r="I635">
        <v>7.8</v>
      </c>
      <c r="K635" t="s">
        <v>28</v>
      </c>
    </row>
    <row r="636" spans="1:15" hidden="1" outlineLevel="1" x14ac:dyDescent="0.25">
      <c r="G636" t="s">
        <v>377</v>
      </c>
      <c r="H636">
        <v>7.8</v>
      </c>
      <c r="I636">
        <v>7.8</v>
      </c>
      <c r="K636" t="s">
        <v>28</v>
      </c>
    </row>
    <row r="637" spans="1:15" hidden="1" outlineLevel="1" x14ac:dyDescent="0.25">
      <c r="G637" t="s">
        <v>378</v>
      </c>
      <c r="H637">
        <v>7.8</v>
      </c>
      <c r="I637">
        <v>7.8</v>
      </c>
      <c r="K637" t="s">
        <v>28</v>
      </c>
    </row>
    <row r="638" spans="1:15" hidden="1" outlineLevel="1" x14ac:dyDescent="0.25">
      <c r="G638" t="s">
        <v>379</v>
      </c>
      <c r="H638">
        <v>7.8</v>
      </c>
      <c r="I638">
        <v>7.8</v>
      </c>
      <c r="K638" t="s">
        <v>28</v>
      </c>
    </row>
    <row r="639" spans="1:15" hidden="1" outlineLevel="1" x14ac:dyDescent="0.25">
      <c r="G639" t="s">
        <v>380</v>
      </c>
      <c r="H639">
        <v>65</v>
      </c>
      <c r="I639">
        <v>52</v>
      </c>
      <c r="K639" t="s">
        <v>27</v>
      </c>
      <c r="L639">
        <v>65</v>
      </c>
    </row>
    <row r="640" spans="1:15" hidden="1" outlineLevel="1" x14ac:dyDescent="0.25">
      <c r="G640" t="s">
        <v>381</v>
      </c>
      <c r="H640">
        <v>65</v>
      </c>
      <c r="I640">
        <v>52</v>
      </c>
      <c r="K640" t="s">
        <v>135</v>
      </c>
      <c r="L640">
        <v>65</v>
      </c>
    </row>
    <row r="641" spans="1:14" hidden="1" outlineLevel="1" x14ac:dyDescent="0.25">
      <c r="G641" t="s">
        <v>325</v>
      </c>
      <c r="H641">
        <v>57</v>
      </c>
      <c r="I641">
        <v>45.6</v>
      </c>
      <c r="K641" t="s">
        <v>28</v>
      </c>
    </row>
    <row r="642" spans="1:14" hidden="1" outlineLevel="1" x14ac:dyDescent="0.25">
      <c r="G642" t="s">
        <v>382</v>
      </c>
      <c r="H642">
        <v>75</v>
      </c>
      <c r="I642">
        <v>60</v>
      </c>
      <c r="K642" t="s">
        <v>28</v>
      </c>
    </row>
    <row r="643" spans="1:14" hidden="1" outlineLevel="1" x14ac:dyDescent="0.25">
      <c r="G643" t="s">
        <v>383</v>
      </c>
      <c r="H643">
        <v>45</v>
      </c>
      <c r="I643">
        <v>36</v>
      </c>
      <c r="K643" t="s">
        <v>135</v>
      </c>
      <c r="L643">
        <v>45</v>
      </c>
    </row>
    <row r="644" spans="1:14" hidden="1" outlineLevel="1" x14ac:dyDescent="0.25">
      <c r="G644" t="s">
        <v>68</v>
      </c>
      <c r="H644">
        <v>125</v>
      </c>
      <c r="I644">
        <v>100</v>
      </c>
      <c r="K644" t="s">
        <v>28</v>
      </c>
    </row>
    <row r="645" spans="1:14" hidden="1" outlineLevel="1" x14ac:dyDescent="0.25">
      <c r="G645" t="s">
        <v>25</v>
      </c>
      <c r="H645">
        <v>15.01</v>
      </c>
      <c r="I645">
        <v>15.01</v>
      </c>
      <c r="K645" t="s">
        <v>28</v>
      </c>
    </row>
    <row r="646" spans="1:14" hidden="1" outlineLevel="1" x14ac:dyDescent="0.25">
      <c r="G646" t="s">
        <v>89</v>
      </c>
      <c r="H646">
        <f>448.27-435.63</f>
        <v>12.639999999999986</v>
      </c>
      <c r="I646">
        <v>12.64</v>
      </c>
      <c r="K646" t="s">
        <v>28</v>
      </c>
    </row>
    <row r="647" spans="1:14" hidden="1" outlineLevel="1" x14ac:dyDescent="0.25">
      <c r="G647" t="s">
        <v>67</v>
      </c>
      <c r="H647">
        <v>45</v>
      </c>
      <c r="I647">
        <v>36</v>
      </c>
      <c r="K647" t="s">
        <v>28</v>
      </c>
    </row>
    <row r="648" spans="1:14" hidden="1" outlineLevel="1" x14ac:dyDescent="0.25"/>
    <row r="649" spans="1:14" hidden="1" outlineLevel="1" x14ac:dyDescent="0.25">
      <c r="K649" t="s">
        <v>27</v>
      </c>
      <c r="L649">
        <v>65</v>
      </c>
      <c r="M649" t="s">
        <v>15</v>
      </c>
      <c r="N649" t="s">
        <v>15</v>
      </c>
    </row>
    <row r="650" spans="1:14" hidden="1" outlineLevel="1" x14ac:dyDescent="0.25">
      <c r="K650" t="s">
        <v>135</v>
      </c>
      <c r="L650">
        <f>65+45</f>
        <v>110</v>
      </c>
      <c r="M650" t="s">
        <v>15</v>
      </c>
      <c r="N650" t="s">
        <v>15</v>
      </c>
    </row>
    <row r="651" spans="1:14" hidden="1" outlineLevel="1" x14ac:dyDescent="0.25">
      <c r="K651" t="s">
        <v>28</v>
      </c>
      <c r="L651">
        <f>E632-L649-L650</f>
        <v>273.27</v>
      </c>
    </row>
    <row r="652" spans="1:14" collapsed="1" x14ac:dyDescent="0.25">
      <c r="A652">
        <v>41</v>
      </c>
      <c r="B652" s="1">
        <v>43713</v>
      </c>
      <c r="C652" t="s">
        <v>174</v>
      </c>
      <c r="D652">
        <v>210.4</v>
      </c>
      <c r="E652">
        <v>204.09</v>
      </c>
      <c r="F652" t="s">
        <v>15</v>
      </c>
      <c r="G652">
        <f>E652-L654-L655</f>
        <v>-39.909999999999997</v>
      </c>
      <c r="I652" t="s">
        <v>15</v>
      </c>
      <c r="J652" t="s">
        <v>15</v>
      </c>
      <c r="K652" s="6"/>
    </row>
    <row r="653" spans="1:14" hidden="1" outlineLevel="1" x14ac:dyDescent="0.25">
      <c r="G653" s="4" t="s">
        <v>7</v>
      </c>
      <c r="H653" s="4" t="s">
        <v>8</v>
      </c>
      <c r="I653" s="4" t="s">
        <v>9</v>
      </c>
      <c r="J653" s="4" t="s">
        <v>173</v>
      </c>
      <c r="K653" s="4" t="s">
        <v>10</v>
      </c>
      <c r="L653" s="4" t="s">
        <v>6</v>
      </c>
      <c r="M653" s="4" t="s">
        <v>11</v>
      </c>
      <c r="N653" s="4" t="s">
        <v>12</v>
      </c>
    </row>
    <row r="654" spans="1:14" hidden="1" outlineLevel="1" x14ac:dyDescent="0.25">
      <c r="G654" t="s">
        <v>384</v>
      </c>
      <c r="H654">
        <v>117</v>
      </c>
      <c r="I654">
        <v>101.9</v>
      </c>
      <c r="K654" t="s">
        <v>64</v>
      </c>
      <c r="L654">
        <v>117</v>
      </c>
      <c r="M654" t="s">
        <v>15</v>
      </c>
      <c r="N654" t="s">
        <v>15</v>
      </c>
    </row>
    <row r="655" spans="1:14" hidden="1" outlineLevel="1" x14ac:dyDescent="0.25">
      <c r="G655" t="s">
        <v>385</v>
      </c>
      <c r="H655">
        <v>127</v>
      </c>
      <c r="I655">
        <v>108.5</v>
      </c>
      <c r="K655" t="s">
        <v>135</v>
      </c>
      <c r="L655">
        <v>127</v>
      </c>
      <c r="M655" t="s">
        <v>15</v>
      </c>
      <c r="N655" t="s">
        <v>15</v>
      </c>
    </row>
    <row r="656" spans="1:14" collapsed="1" x14ac:dyDescent="0.25">
      <c r="A656">
        <v>42</v>
      </c>
      <c r="B656" s="1">
        <v>43718</v>
      </c>
      <c r="C656" t="s">
        <v>0</v>
      </c>
      <c r="D656">
        <v>391.04</v>
      </c>
      <c r="E656">
        <v>391.04</v>
      </c>
      <c r="F656" t="s">
        <v>15</v>
      </c>
      <c r="G656">
        <f>L669</f>
        <v>194.04000000000002</v>
      </c>
      <c r="I656" t="s">
        <v>15</v>
      </c>
      <c r="J656" t="s">
        <v>15</v>
      </c>
      <c r="K656" s="19"/>
    </row>
    <row r="657" spans="1:14" hidden="1" outlineLevel="1" x14ac:dyDescent="0.25">
      <c r="G657" s="4" t="s">
        <v>7</v>
      </c>
      <c r="H657" s="4" t="s">
        <v>8</v>
      </c>
      <c r="I657" s="4" t="s">
        <v>9</v>
      </c>
      <c r="J657" s="4" t="s">
        <v>173</v>
      </c>
      <c r="K657" s="4" t="s">
        <v>10</v>
      </c>
      <c r="L657" s="4" t="s">
        <v>6</v>
      </c>
      <c r="M657" s="4" t="s">
        <v>11</v>
      </c>
      <c r="N657" s="4" t="s">
        <v>12</v>
      </c>
    </row>
    <row r="658" spans="1:14" hidden="1" outlineLevel="1" x14ac:dyDescent="0.25">
      <c r="G658" t="s">
        <v>386</v>
      </c>
      <c r="H658">
        <v>135</v>
      </c>
      <c r="I658">
        <v>108</v>
      </c>
      <c r="K658" t="s">
        <v>236</v>
      </c>
      <c r="L658">
        <v>145</v>
      </c>
    </row>
    <row r="659" spans="1:14" hidden="1" outlineLevel="1" x14ac:dyDescent="0.25">
      <c r="G659" t="s">
        <v>387</v>
      </c>
      <c r="H659">
        <v>57</v>
      </c>
      <c r="I659">
        <v>45.6</v>
      </c>
      <c r="K659" t="s">
        <v>28</v>
      </c>
    </row>
    <row r="660" spans="1:14" hidden="1" outlineLevel="1" x14ac:dyDescent="0.25">
      <c r="G660" t="s">
        <v>388</v>
      </c>
      <c r="H660">
        <v>65</v>
      </c>
      <c r="I660">
        <v>52</v>
      </c>
      <c r="K660" t="s">
        <v>28</v>
      </c>
    </row>
    <row r="661" spans="1:14" hidden="1" outlineLevel="1" x14ac:dyDescent="0.25">
      <c r="G661" t="s">
        <v>389</v>
      </c>
      <c r="H661">
        <v>57</v>
      </c>
      <c r="I661">
        <v>45.6</v>
      </c>
      <c r="K661" t="s">
        <v>29</v>
      </c>
      <c r="L661">
        <v>57</v>
      </c>
    </row>
    <row r="662" spans="1:14" hidden="1" outlineLevel="1" x14ac:dyDescent="0.25">
      <c r="G662" t="s">
        <v>390</v>
      </c>
      <c r="H662">
        <v>65</v>
      </c>
      <c r="I662">
        <v>52</v>
      </c>
      <c r="K662" t="s">
        <v>28</v>
      </c>
    </row>
    <row r="663" spans="1:14" hidden="1" outlineLevel="1" x14ac:dyDescent="0.25">
      <c r="G663" t="s">
        <v>169</v>
      </c>
      <c r="H663">
        <v>57</v>
      </c>
      <c r="I663">
        <v>45.6</v>
      </c>
      <c r="K663" t="s">
        <v>28</v>
      </c>
    </row>
    <row r="664" spans="1:14" hidden="1" outlineLevel="1" x14ac:dyDescent="0.25">
      <c r="G664" t="s">
        <v>391</v>
      </c>
      <c r="H664">
        <v>39</v>
      </c>
      <c r="I664">
        <v>31.2</v>
      </c>
      <c r="K664" t="s">
        <v>28</v>
      </c>
    </row>
    <row r="665" spans="1:14" hidden="1" outlineLevel="1" x14ac:dyDescent="0.25">
      <c r="G665" t="s">
        <v>25</v>
      </c>
      <c r="H665">
        <v>0.01</v>
      </c>
      <c r="I665">
        <v>0.01</v>
      </c>
      <c r="K665" t="s">
        <v>28</v>
      </c>
    </row>
    <row r="666" spans="1:14" hidden="1" outlineLevel="1" x14ac:dyDescent="0.25">
      <c r="G666" t="s">
        <v>89</v>
      </c>
      <c r="H666">
        <v>11.02</v>
      </c>
      <c r="I666">
        <v>11.02</v>
      </c>
      <c r="K666" t="s">
        <v>28</v>
      </c>
    </row>
    <row r="667" spans="1:14" hidden="1" outlineLevel="1" x14ac:dyDescent="0.25">
      <c r="K667" t="s">
        <v>236</v>
      </c>
      <c r="L667">
        <v>140</v>
      </c>
      <c r="M667" t="s">
        <v>15</v>
      </c>
      <c r="N667" t="s">
        <v>15</v>
      </c>
    </row>
    <row r="668" spans="1:14" hidden="1" outlineLevel="1" x14ac:dyDescent="0.25">
      <c r="K668" t="s">
        <v>29</v>
      </c>
      <c r="L668">
        <v>57</v>
      </c>
      <c r="M668" t="s">
        <v>15</v>
      </c>
      <c r="N668" t="s">
        <v>15</v>
      </c>
    </row>
    <row r="669" spans="1:14" hidden="1" outlineLevel="1" x14ac:dyDescent="0.25">
      <c r="K669" t="s">
        <v>28</v>
      </c>
      <c r="L669">
        <f>391.04-140-57</f>
        <v>194.04000000000002</v>
      </c>
    </row>
    <row r="670" spans="1:14" collapsed="1" x14ac:dyDescent="0.25">
      <c r="A670">
        <v>43</v>
      </c>
      <c r="B670" s="1">
        <v>43724</v>
      </c>
      <c r="C670" t="s">
        <v>238</v>
      </c>
      <c r="D670">
        <v>0</v>
      </c>
      <c r="E670">
        <v>0</v>
      </c>
      <c r="F670" t="s">
        <v>15</v>
      </c>
      <c r="G670">
        <f>-100</f>
        <v>-100</v>
      </c>
      <c r="I670" t="s">
        <v>15</v>
      </c>
      <c r="J670" t="s">
        <v>15</v>
      </c>
      <c r="K670" s="6"/>
    </row>
    <row r="671" spans="1:14" hidden="1" outlineLevel="1" x14ac:dyDescent="0.25">
      <c r="G671" t="s">
        <v>392</v>
      </c>
      <c r="H671">
        <v>100</v>
      </c>
      <c r="I671">
        <v>0</v>
      </c>
      <c r="K671" t="s">
        <v>393</v>
      </c>
      <c r="L671">
        <v>100</v>
      </c>
    </row>
    <row r="672" spans="1:14" collapsed="1" x14ac:dyDescent="0.25">
      <c r="G672" s="13">
        <f>SUM(G632:G670)</f>
        <v>327.39999999999998</v>
      </c>
    </row>
    <row r="673" spans="1:14" x14ac:dyDescent="0.25">
      <c r="A673">
        <v>44</v>
      </c>
      <c r="B673" s="1">
        <v>43739</v>
      </c>
      <c r="C673" t="s">
        <v>0</v>
      </c>
      <c r="D673">
        <v>449.89</v>
      </c>
      <c r="E673">
        <v>449.89</v>
      </c>
      <c r="F673" t="s">
        <v>15</v>
      </c>
      <c r="G673">
        <f>L689</f>
        <v>90.889999999999986</v>
      </c>
      <c r="I673" t="s">
        <v>15</v>
      </c>
      <c r="J673" t="s">
        <v>15</v>
      </c>
      <c r="K673" s="6"/>
    </row>
    <row r="674" spans="1:14" hidden="1" outlineLevel="1" x14ac:dyDescent="0.25">
      <c r="G674" s="4" t="s">
        <v>7</v>
      </c>
      <c r="H674" s="4" t="s">
        <v>8</v>
      </c>
      <c r="I674" s="4" t="s">
        <v>9</v>
      </c>
      <c r="J674" s="4" t="s">
        <v>173</v>
      </c>
      <c r="K674" s="4" t="s">
        <v>10</v>
      </c>
      <c r="L674" s="4" t="s">
        <v>6</v>
      </c>
      <c r="M674" s="4" t="s">
        <v>11</v>
      </c>
      <c r="N674" s="4" t="s">
        <v>12</v>
      </c>
    </row>
    <row r="675" spans="1:14" hidden="1" outlineLevel="1" x14ac:dyDescent="0.25">
      <c r="G675" t="s">
        <v>395</v>
      </c>
      <c r="I675">
        <v>39.659999999999997</v>
      </c>
      <c r="K675" t="s">
        <v>64</v>
      </c>
      <c r="L675">
        <v>100</v>
      </c>
    </row>
    <row r="676" spans="1:14" hidden="1" outlineLevel="1" x14ac:dyDescent="0.25">
      <c r="G676" t="s">
        <v>396</v>
      </c>
      <c r="I676">
        <v>39.659999999999997</v>
      </c>
      <c r="K676" t="s">
        <v>64</v>
      </c>
      <c r="L676">
        <v>100</v>
      </c>
    </row>
    <row r="677" spans="1:14" hidden="1" outlineLevel="1" x14ac:dyDescent="0.25">
      <c r="G677" t="s">
        <v>397</v>
      </c>
      <c r="I677">
        <v>39.659999999999997</v>
      </c>
      <c r="K677" t="s">
        <v>28</v>
      </c>
    </row>
    <row r="678" spans="1:14" hidden="1" outlineLevel="1" x14ac:dyDescent="0.25">
      <c r="G678" t="s">
        <v>398</v>
      </c>
      <c r="H678">
        <v>39</v>
      </c>
      <c r="I678">
        <v>31.2</v>
      </c>
      <c r="K678" t="s">
        <v>29</v>
      </c>
      <c r="L678">
        <v>39</v>
      </c>
    </row>
    <row r="679" spans="1:14" hidden="1" outlineLevel="1" x14ac:dyDescent="0.25">
      <c r="G679" t="s">
        <v>399</v>
      </c>
      <c r="H679">
        <v>85</v>
      </c>
      <c r="I679">
        <v>68</v>
      </c>
      <c r="K679" t="s">
        <v>27</v>
      </c>
      <c r="L679">
        <v>75</v>
      </c>
    </row>
    <row r="680" spans="1:14" hidden="1" outlineLevel="1" x14ac:dyDescent="0.25">
      <c r="G680" t="s">
        <v>400</v>
      </c>
      <c r="H680">
        <v>135</v>
      </c>
      <c r="I680">
        <v>108</v>
      </c>
      <c r="K680" t="s">
        <v>28</v>
      </c>
    </row>
    <row r="681" spans="1:14" hidden="1" outlineLevel="1" x14ac:dyDescent="0.25">
      <c r="G681" t="s">
        <v>401</v>
      </c>
      <c r="H681">
        <v>75</v>
      </c>
      <c r="I681">
        <v>60</v>
      </c>
      <c r="K681" t="s">
        <v>28</v>
      </c>
    </row>
    <row r="682" spans="1:14" hidden="1" outlineLevel="1" x14ac:dyDescent="0.25">
      <c r="G682" t="s">
        <v>402</v>
      </c>
      <c r="H682">
        <v>45</v>
      </c>
      <c r="I682">
        <v>36</v>
      </c>
      <c r="K682" t="s">
        <v>236</v>
      </c>
      <c r="L682">
        <v>45</v>
      </c>
    </row>
    <row r="683" spans="1:14" hidden="1" outlineLevel="1" x14ac:dyDescent="0.25">
      <c r="G683" t="s">
        <v>25</v>
      </c>
      <c r="H683">
        <v>15.01</v>
      </c>
      <c r="I683">
        <v>15.01</v>
      </c>
      <c r="K683" t="s">
        <v>28</v>
      </c>
    </row>
    <row r="684" spans="1:14" hidden="1" outlineLevel="1" x14ac:dyDescent="0.25">
      <c r="G684" t="s">
        <v>89</v>
      </c>
      <c r="H684">
        <v>12.68</v>
      </c>
      <c r="I684">
        <v>12.68</v>
      </c>
      <c r="K684" t="s">
        <v>28</v>
      </c>
    </row>
    <row r="685" spans="1:14" hidden="1" outlineLevel="1" x14ac:dyDescent="0.25">
      <c r="K685" t="s">
        <v>64</v>
      </c>
      <c r="L685">
        <v>200</v>
      </c>
      <c r="M685" t="s">
        <v>15</v>
      </c>
      <c r="N685" t="s">
        <v>15</v>
      </c>
    </row>
    <row r="686" spans="1:14" hidden="1" outlineLevel="1" x14ac:dyDescent="0.25">
      <c r="K686" t="s">
        <v>29</v>
      </c>
      <c r="L686">
        <v>39</v>
      </c>
      <c r="M686" t="s">
        <v>15</v>
      </c>
      <c r="N686" t="s">
        <v>15</v>
      </c>
    </row>
    <row r="687" spans="1:14" hidden="1" outlineLevel="1" x14ac:dyDescent="0.25">
      <c r="K687" t="s">
        <v>27</v>
      </c>
      <c r="L687">
        <v>75</v>
      </c>
      <c r="M687" t="s">
        <v>15</v>
      </c>
      <c r="N687" t="s">
        <v>15</v>
      </c>
    </row>
    <row r="688" spans="1:14" hidden="1" outlineLevel="1" x14ac:dyDescent="0.25">
      <c r="K688" t="s">
        <v>236</v>
      </c>
      <c r="L688">
        <v>45</v>
      </c>
      <c r="N688" t="s">
        <v>15</v>
      </c>
    </row>
    <row r="689" spans="1:14" hidden="1" outlineLevel="1" x14ac:dyDescent="0.25">
      <c r="K689" t="s">
        <v>28</v>
      </c>
      <c r="L689">
        <f>449.89-39-75-45-200</f>
        <v>90.889999999999986</v>
      </c>
    </row>
    <row r="690" spans="1:14" collapsed="1" x14ac:dyDescent="0.25">
      <c r="A690">
        <v>45</v>
      </c>
      <c r="B690" s="1">
        <v>43744</v>
      </c>
      <c r="C690" t="s">
        <v>0</v>
      </c>
      <c r="D690">
        <v>404.41</v>
      </c>
      <c r="E690">
        <v>404.41</v>
      </c>
      <c r="F690" t="s">
        <v>15</v>
      </c>
      <c r="G690">
        <f>L704</f>
        <v>127.41000000000003</v>
      </c>
      <c r="I690" t="s">
        <v>15</v>
      </c>
      <c r="J690" t="s">
        <v>394</v>
      </c>
      <c r="K690" s="21"/>
    </row>
    <row r="691" spans="1:14" hidden="1" outlineLevel="1" x14ac:dyDescent="0.25">
      <c r="G691" s="4" t="s">
        <v>7</v>
      </c>
      <c r="H691" s="4" t="s">
        <v>8</v>
      </c>
      <c r="I691" s="4" t="s">
        <v>9</v>
      </c>
      <c r="J691" s="4" t="s">
        <v>173</v>
      </c>
      <c r="K691" s="4" t="s">
        <v>10</v>
      </c>
      <c r="L691" s="4" t="s">
        <v>6</v>
      </c>
      <c r="M691" s="4" t="s">
        <v>11</v>
      </c>
      <c r="N691" s="4" t="s">
        <v>12</v>
      </c>
    </row>
    <row r="692" spans="1:14" hidden="1" outlineLevel="1" x14ac:dyDescent="0.25">
      <c r="G692" t="s">
        <v>19</v>
      </c>
      <c r="H692">
        <v>109</v>
      </c>
      <c r="I692">
        <v>87.2</v>
      </c>
      <c r="K692" t="s">
        <v>28</v>
      </c>
    </row>
    <row r="693" spans="1:14" hidden="1" outlineLevel="1" x14ac:dyDescent="0.25">
      <c r="G693" t="s">
        <v>19</v>
      </c>
      <c r="H693">
        <v>109</v>
      </c>
      <c r="I693">
        <v>87.2</v>
      </c>
      <c r="K693" t="s">
        <v>135</v>
      </c>
      <c r="L693">
        <v>167</v>
      </c>
    </row>
    <row r="694" spans="1:14" hidden="1" outlineLevel="1" x14ac:dyDescent="0.25">
      <c r="G694" t="s">
        <v>404</v>
      </c>
      <c r="H694">
        <v>19</v>
      </c>
      <c r="I694">
        <v>15.2</v>
      </c>
      <c r="K694" t="s">
        <v>28</v>
      </c>
    </row>
    <row r="695" spans="1:14" hidden="1" outlineLevel="1" x14ac:dyDescent="0.25">
      <c r="G695" t="s">
        <v>405</v>
      </c>
      <c r="H695">
        <v>39</v>
      </c>
      <c r="I695">
        <v>31.2</v>
      </c>
      <c r="K695" t="s">
        <v>28</v>
      </c>
    </row>
    <row r="696" spans="1:14" hidden="1" outlineLevel="1" x14ac:dyDescent="0.25">
      <c r="G696" t="s">
        <v>406</v>
      </c>
      <c r="H696">
        <v>1</v>
      </c>
      <c r="I696">
        <v>1</v>
      </c>
      <c r="K696" t="s">
        <v>28</v>
      </c>
    </row>
    <row r="697" spans="1:14" hidden="1" outlineLevel="1" x14ac:dyDescent="0.25">
      <c r="G697" t="s">
        <v>407</v>
      </c>
      <c r="H697">
        <v>57</v>
      </c>
      <c r="I697">
        <v>45.6</v>
      </c>
      <c r="K697" t="s">
        <v>28</v>
      </c>
    </row>
    <row r="698" spans="1:14" hidden="1" outlineLevel="1" x14ac:dyDescent="0.25">
      <c r="G698" t="s">
        <v>402</v>
      </c>
      <c r="H698">
        <v>45</v>
      </c>
      <c r="I698">
        <v>36</v>
      </c>
      <c r="K698" t="s">
        <v>236</v>
      </c>
      <c r="L698">
        <v>45</v>
      </c>
    </row>
    <row r="699" spans="1:14" hidden="1" outlineLevel="1" x14ac:dyDescent="0.25">
      <c r="G699" t="s">
        <v>408</v>
      </c>
      <c r="H699">
        <v>65</v>
      </c>
      <c r="I699">
        <v>52</v>
      </c>
      <c r="K699" t="s">
        <v>135</v>
      </c>
      <c r="L699">
        <v>65</v>
      </c>
    </row>
    <row r="700" spans="1:14" hidden="1" outlineLevel="1" x14ac:dyDescent="0.25">
      <c r="G700" t="s">
        <v>409</v>
      </c>
      <c r="H700">
        <v>47</v>
      </c>
      <c r="I700">
        <v>37.6</v>
      </c>
      <c r="K700" t="s">
        <v>28</v>
      </c>
    </row>
    <row r="701" spans="1:14" hidden="1" outlineLevel="1" x14ac:dyDescent="0.25">
      <c r="G701" t="s">
        <v>89</v>
      </c>
      <c r="H701">
        <f>404.41-393.01</f>
        <v>11.400000000000034</v>
      </c>
      <c r="I701">
        <v>11.4</v>
      </c>
      <c r="K701" t="s">
        <v>28</v>
      </c>
    </row>
    <row r="702" spans="1:14" hidden="1" outlineLevel="1" x14ac:dyDescent="0.25">
      <c r="K702" t="s">
        <v>135</v>
      </c>
      <c r="L702">
        <f>L693+L699</f>
        <v>232</v>
      </c>
      <c r="N702" t="s">
        <v>15</v>
      </c>
    </row>
    <row r="703" spans="1:14" hidden="1" outlineLevel="1" x14ac:dyDescent="0.25">
      <c r="K703" t="s">
        <v>236</v>
      </c>
      <c r="L703">
        <v>45</v>
      </c>
      <c r="N703" t="s">
        <v>15</v>
      </c>
    </row>
    <row r="704" spans="1:14" hidden="1" outlineLevel="1" x14ac:dyDescent="0.25">
      <c r="K704" t="s">
        <v>28</v>
      </c>
      <c r="L704">
        <f>E690-L702-L703</f>
        <v>127.41000000000003</v>
      </c>
    </row>
    <row r="705" spans="1:14" collapsed="1" x14ac:dyDescent="0.25">
      <c r="A705">
        <v>46</v>
      </c>
      <c r="B705" s="1">
        <v>43762</v>
      </c>
      <c r="C705" t="s">
        <v>0</v>
      </c>
      <c r="D705">
        <v>449.38</v>
      </c>
      <c r="E705">
        <v>449.38</v>
      </c>
      <c r="F705" t="s">
        <v>15</v>
      </c>
      <c r="G705">
        <f>L720</f>
        <v>145.38</v>
      </c>
      <c r="I705" t="s">
        <v>15</v>
      </c>
      <c r="J705" t="s">
        <v>15</v>
      </c>
      <c r="K705" s="6"/>
    </row>
    <row r="706" spans="1:14" hidden="1" outlineLevel="2" x14ac:dyDescent="0.25">
      <c r="G706" s="4" t="s">
        <v>7</v>
      </c>
      <c r="H706" s="4" t="s">
        <v>8</v>
      </c>
      <c r="I706" s="4" t="s">
        <v>9</v>
      </c>
      <c r="J706" s="4" t="s">
        <v>173</v>
      </c>
      <c r="K706" s="4" t="s">
        <v>10</v>
      </c>
      <c r="L706" s="4" t="s">
        <v>6</v>
      </c>
      <c r="M706" s="4" t="s">
        <v>11</v>
      </c>
      <c r="N706" s="4" t="s">
        <v>12</v>
      </c>
    </row>
    <row r="707" spans="1:14" hidden="1" outlineLevel="2" x14ac:dyDescent="0.25">
      <c r="G707" t="s">
        <v>410</v>
      </c>
      <c r="H707">
        <v>47</v>
      </c>
      <c r="I707">
        <v>37.6</v>
      </c>
      <c r="K707" t="s">
        <v>28</v>
      </c>
    </row>
    <row r="708" spans="1:14" hidden="1" outlineLevel="2" x14ac:dyDescent="0.25">
      <c r="G708" t="s">
        <v>406</v>
      </c>
      <c r="H708">
        <v>109</v>
      </c>
      <c r="I708">
        <v>87.2</v>
      </c>
      <c r="K708" t="s">
        <v>71</v>
      </c>
      <c r="L708">
        <v>90</v>
      </c>
    </row>
    <row r="709" spans="1:14" hidden="1" outlineLevel="2" x14ac:dyDescent="0.25">
      <c r="G709" t="s">
        <v>411</v>
      </c>
      <c r="H709">
        <v>167</v>
      </c>
      <c r="I709">
        <v>29.75</v>
      </c>
      <c r="K709" t="s">
        <v>28</v>
      </c>
    </row>
    <row r="710" spans="1:14" hidden="1" outlineLevel="2" x14ac:dyDescent="0.25">
      <c r="G710" t="s">
        <v>412</v>
      </c>
      <c r="H710">
        <v>175</v>
      </c>
      <c r="I710">
        <v>29.75</v>
      </c>
      <c r="K710" t="s">
        <v>28</v>
      </c>
    </row>
    <row r="711" spans="1:14" hidden="1" outlineLevel="2" x14ac:dyDescent="0.25">
      <c r="G711" t="s">
        <v>413</v>
      </c>
      <c r="H711">
        <v>285</v>
      </c>
      <c r="I711">
        <v>29.75</v>
      </c>
      <c r="K711" t="s">
        <v>28</v>
      </c>
    </row>
    <row r="712" spans="1:14" hidden="1" outlineLevel="2" x14ac:dyDescent="0.25">
      <c r="G712" t="s">
        <v>191</v>
      </c>
      <c r="H712">
        <v>109</v>
      </c>
      <c r="I712">
        <v>29.75</v>
      </c>
      <c r="K712" t="s">
        <v>28</v>
      </c>
    </row>
    <row r="713" spans="1:14" hidden="1" outlineLevel="2" x14ac:dyDescent="0.25">
      <c r="G713" t="s">
        <v>414</v>
      </c>
      <c r="H713">
        <v>145</v>
      </c>
      <c r="I713">
        <v>116</v>
      </c>
      <c r="K713" t="s">
        <v>135</v>
      </c>
      <c r="L713">
        <v>145</v>
      </c>
    </row>
    <row r="714" spans="1:14" hidden="1" outlineLevel="2" x14ac:dyDescent="0.25">
      <c r="G714" t="s">
        <v>415</v>
      </c>
      <c r="H714">
        <v>69</v>
      </c>
      <c r="I714">
        <v>55.2</v>
      </c>
      <c r="K714" t="s">
        <v>135</v>
      </c>
      <c r="L714">
        <v>69</v>
      </c>
    </row>
    <row r="715" spans="1:14" hidden="1" outlineLevel="2" x14ac:dyDescent="0.25">
      <c r="G715" t="s">
        <v>416</v>
      </c>
      <c r="H715">
        <v>17</v>
      </c>
      <c r="I715">
        <v>6.7</v>
      </c>
      <c r="K715" t="s">
        <v>28</v>
      </c>
    </row>
    <row r="716" spans="1:14" hidden="1" outlineLevel="2" x14ac:dyDescent="0.25">
      <c r="G716" t="s">
        <v>25</v>
      </c>
      <c r="H716">
        <v>25</v>
      </c>
      <c r="I716">
        <v>15.01</v>
      </c>
      <c r="K716" t="s">
        <v>28</v>
      </c>
    </row>
    <row r="717" spans="1:14" hidden="1" outlineLevel="2" x14ac:dyDescent="0.25">
      <c r="G717" t="s">
        <v>89</v>
      </c>
      <c r="H717">
        <f>449.38-436.71</f>
        <v>12.670000000000016</v>
      </c>
      <c r="I717">
        <v>12.67</v>
      </c>
      <c r="K717" t="s">
        <v>28</v>
      </c>
    </row>
    <row r="718" spans="1:14" hidden="1" outlineLevel="2" x14ac:dyDescent="0.25">
      <c r="K718" t="s">
        <v>71</v>
      </c>
      <c r="L718">
        <v>90</v>
      </c>
      <c r="M718" t="s">
        <v>15</v>
      </c>
      <c r="N718" t="s">
        <v>15</v>
      </c>
    </row>
    <row r="719" spans="1:14" hidden="1" outlineLevel="2" x14ac:dyDescent="0.25">
      <c r="K719" t="s">
        <v>135</v>
      </c>
      <c r="L719">
        <f>145+69</f>
        <v>214</v>
      </c>
      <c r="M719" t="s">
        <v>15</v>
      </c>
      <c r="N719" t="s">
        <v>15</v>
      </c>
    </row>
    <row r="720" spans="1:14" hidden="1" outlineLevel="2" x14ac:dyDescent="0.25">
      <c r="K720" t="s">
        <v>28</v>
      </c>
      <c r="L720">
        <f>E705-L718-L719</f>
        <v>145.38</v>
      </c>
    </row>
    <row r="721" spans="1:14" collapsed="1" x14ac:dyDescent="0.25">
      <c r="A721">
        <v>47</v>
      </c>
      <c r="B721" s="1">
        <v>43766</v>
      </c>
      <c r="C721" t="s">
        <v>0</v>
      </c>
      <c r="D721">
        <v>410.17</v>
      </c>
      <c r="E721">
        <v>410.17</v>
      </c>
      <c r="F721" t="s">
        <v>15</v>
      </c>
      <c r="G721">
        <f>L734</f>
        <v>-31.829999999999984</v>
      </c>
      <c r="I721" t="s">
        <v>394</v>
      </c>
      <c r="J721" t="s">
        <v>394</v>
      </c>
      <c r="K721" s="6"/>
    </row>
    <row r="722" spans="1:14" hidden="1" outlineLevel="1" x14ac:dyDescent="0.25">
      <c r="G722" s="4" t="s">
        <v>7</v>
      </c>
      <c r="H722" s="4" t="s">
        <v>8</v>
      </c>
      <c r="I722" s="4" t="s">
        <v>9</v>
      </c>
      <c r="J722" s="4" t="s">
        <v>173</v>
      </c>
      <c r="K722" s="4" t="s">
        <v>10</v>
      </c>
      <c r="L722" s="4" t="s">
        <v>6</v>
      </c>
      <c r="M722" s="4" t="s">
        <v>11</v>
      </c>
      <c r="N722" s="4" t="s">
        <v>12</v>
      </c>
    </row>
    <row r="723" spans="1:14" hidden="1" outlineLevel="1" x14ac:dyDescent="0.25">
      <c r="G723" t="s">
        <v>417</v>
      </c>
      <c r="H723">
        <v>25</v>
      </c>
      <c r="I723">
        <v>20</v>
      </c>
      <c r="K723" t="s">
        <v>28</v>
      </c>
    </row>
    <row r="724" spans="1:14" hidden="1" outlineLevel="1" x14ac:dyDescent="0.25">
      <c r="G724" t="s">
        <v>418</v>
      </c>
      <c r="H724">
        <v>65</v>
      </c>
      <c r="I724">
        <v>52</v>
      </c>
      <c r="K724" t="s">
        <v>27</v>
      </c>
      <c r="L724">
        <v>65</v>
      </c>
    </row>
    <row r="725" spans="1:14" hidden="1" outlineLevel="1" x14ac:dyDescent="0.25">
      <c r="G725" t="s">
        <v>419</v>
      </c>
      <c r="H725">
        <v>65</v>
      </c>
      <c r="I725">
        <v>52</v>
      </c>
      <c r="K725" t="s">
        <v>27</v>
      </c>
      <c r="L725">
        <v>65</v>
      </c>
    </row>
    <row r="726" spans="1:14" hidden="1" outlineLevel="1" x14ac:dyDescent="0.25">
      <c r="G726" t="s">
        <v>420</v>
      </c>
      <c r="H726">
        <v>65</v>
      </c>
      <c r="I726">
        <v>52</v>
      </c>
      <c r="K726" t="s">
        <v>29</v>
      </c>
      <c r="L726">
        <v>65</v>
      </c>
    </row>
    <row r="727" spans="1:14" hidden="1" outlineLevel="1" x14ac:dyDescent="0.25">
      <c r="G727" t="s">
        <v>421</v>
      </c>
      <c r="H727">
        <v>35</v>
      </c>
      <c r="I727">
        <v>28</v>
      </c>
      <c r="K727" t="s">
        <v>424</v>
      </c>
      <c r="L727">
        <v>35</v>
      </c>
    </row>
    <row r="728" spans="1:14" hidden="1" outlineLevel="1" x14ac:dyDescent="0.25">
      <c r="G728" t="s">
        <v>422</v>
      </c>
      <c r="H728">
        <v>35</v>
      </c>
      <c r="I728">
        <v>28</v>
      </c>
      <c r="K728" t="s">
        <v>29</v>
      </c>
      <c r="L728">
        <v>35</v>
      </c>
    </row>
    <row r="729" spans="1:14" hidden="1" outlineLevel="1" x14ac:dyDescent="0.25">
      <c r="G729" t="s">
        <v>423</v>
      </c>
      <c r="H729">
        <v>177</v>
      </c>
      <c r="I729">
        <v>141.6</v>
      </c>
      <c r="K729" t="s">
        <v>29</v>
      </c>
      <c r="L729">
        <v>177</v>
      </c>
    </row>
    <row r="730" spans="1:14" hidden="1" outlineLevel="1" x14ac:dyDescent="0.25">
      <c r="G730" t="s">
        <v>25</v>
      </c>
      <c r="H730">
        <v>25</v>
      </c>
      <c r="I730">
        <v>25</v>
      </c>
      <c r="K730" t="s">
        <v>28</v>
      </c>
    </row>
    <row r="731" spans="1:14" hidden="1" outlineLevel="1" x14ac:dyDescent="0.25">
      <c r="G731" t="s">
        <v>89</v>
      </c>
      <c r="H731">
        <f>410.17-398.61</f>
        <v>11.560000000000002</v>
      </c>
      <c r="I731">
        <v>11.56</v>
      </c>
      <c r="K731" t="s">
        <v>28</v>
      </c>
    </row>
    <row r="732" spans="1:14" hidden="1" outlineLevel="1" x14ac:dyDescent="0.25">
      <c r="K732" t="s">
        <v>27</v>
      </c>
      <c r="L732">
        <f>L724+L725</f>
        <v>130</v>
      </c>
      <c r="M732" t="s">
        <v>15</v>
      </c>
      <c r="N732" t="s">
        <v>15</v>
      </c>
    </row>
    <row r="733" spans="1:14" hidden="1" outlineLevel="1" x14ac:dyDescent="0.25">
      <c r="K733" t="s">
        <v>29</v>
      </c>
      <c r="L733">
        <f>L726+L727+L728+L729</f>
        <v>312</v>
      </c>
      <c r="M733" t="s">
        <v>15</v>
      </c>
      <c r="N733" t="s">
        <v>15</v>
      </c>
    </row>
    <row r="734" spans="1:14" hidden="1" outlineLevel="1" x14ac:dyDescent="0.25">
      <c r="K734" t="s">
        <v>28</v>
      </c>
      <c r="L734">
        <f>E721-L732-L733</f>
        <v>-31.829999999999984</v>
      </c>
    </row>
    <row r="735" spans="1:14" collapsed="1" x14ac:dyDescent="0.25">
      <c r="G735" s="13">
        <f>SUM(G673:G721)</f>
        <v>331.85</v>
      </c>
    </row>
    <row r="736" spans="1:14" x14ac:dyDescent="0.25">
      <c r="A736">
        <v>48</v>
      </c>
      <c r="B736" s="1">
        <v>43770</v>
      </c>
      <c r="C736" t="s">
        <v>2</v>
      </c>
      <c r="D736">
        <v>746.88</v>
      </c>
      <c r="E736">
        <v>746.88</v>
      </c>
      <c r="F736" t="s">
        <v>15</v>
      </c>
      <c r="G736">
        <f>L753</f>
        <v>223.88</v>
      </c>
      <c r="I736" t="s">
        <v>15</v>
      </c>
      <c r="J736" t="s">
        <v>15</v>
      </c>
      <c r="K736" s="6"/>
    </row>
    <row r="737" spans="7:14" hidden="1" outlineLevel="1" x14ac:dyDescent="0.25">
      <c r="G737" s="4" t="s">
        <v>7</v>
      </c>
      <c r="H737" s="4" t="s">
        <v>8</v>
      </c>
      <c r="I737" s="4" t="s">
        <v>9</v>
      </c>
      <c r="J737" s="4" t="s">
        <v>173</v>
      </c>
      <c r="K737" s="4" t="s">
        <v>10</v>
      </c>
      <c r="L737" s="4" t="s">
        <v>6</v>
      </c>
      <c r="M737" s="4" t="s">
        <v>11</v>
      </c>
      <c r="N737" s="4" t="s">
        <v>12</v>
      </c>
    </row>
    <row r="738" spans="7:14" hidden="1" outlineLevel="1" x14ac:dyDescent="0.25">
      <c r="G738" t="s">
        <v>425</v>
      </c>
      <c r="H738">
        <v>99</v>
      </c>
      <c r="I738">
        <v>89.1</v>
      </c>
      <c r="K738" t="s">
        <v>27</v>
      </c>
      <c r="L738">
        <v>100</v>
      </c>
    </row>
    <row r="739" spans="7:14" hidden="1" outlineLevel="1" x14ac:dyDescent="0.25">
      <c r="G739" t="s">
        <v>426</v>
      </c>
      <c r="H739">
        <v>169</v>
      </c>
      <c r="I739">
        <v>152.1</v>
      </c>
      <c r="K739" t="s">
        <v>64</v>
      </c>
      <c r="L739">
        <v>169</v>
      </c>
    </row>
    <row r="740" spans="7:14" hidden="1" outlineLevel="1" x14ac:dyDescent="0.25">
      <c r="G740" t="s">
        <v>192</v>
      </c>
      <c r="H740">
        <f>15+44+40</f>
        <v>99</v>
      </c>
      <c r="I740">
        <f>12.75+37.4+34</f>
        <v>84.15</v>
      </c>
      <c r="K740" t="s">
        <v>27</v>
      </c>
      <c r="L740">
        <v>100</v>
      </c>
    </row>
    <row r="741" spans="7:14" hidden="1" outlineLevel="1" x14ac:dyDescent="0.25">
      <c r="G741" t="s">
        <v>427</v>
      </c>
      <c r="H741">
        <v>89.99</v>
      </c>
      <c r="I741">
        <v>54</v>
      </c>
      <c r="K741" t="s">
        <v>28</v>
      </c>
    </row>
    <row r="742" spans="7:14" hidden="1" outlineLevel="1" x14ac:dyDescent="0.25">
      <c r="G742" t="s">
        <v>428</v>
      </c>
      <c r="H742">
        <v>99</v>
      </c>
      <c r="I742">
        <v>59.4</v>
      </c>
      <c r="K742" t="s">
        <v>28</v>
      </c>
    </row>
    <row r="743" spans="7:14" hidden="1" outlineLevel="1" x14ac:dyDescent="0.25">
      <c r="G743" t="s">
        <v>429</v>
      </c>
      <c r="H743">
        <v>89.99</v>
      </c>
      <c r="I743">
        <v>54</v>
      </c>
      <c r="K743" t="s">
        <v>71</v>
      </c>
      <c r="L743">
        <v>54</v>
      </c>
    </row>
    <row r="744" spans="7:14" hidden="1" outlineLevel="1" x14ac:dyDescent="0.25">
      <c r="G744" t="s">
        <v>289</v>
      </c>
      <c r="H744">
        <v>69.989999999999995</v>
      </c>
      <c r="I744">
        <v>41.99</v>
      </c>
      <c r="K744" t="s">
        <v>71</v>
      </c>
      <c r="L744">
        <v>42</v>
      </c>
    </row>
    <row r="745" spans="7:14" hidden="1" outlineLevel="1" x14ac:dyDescent="0.25">
      <c r="G745" t="s">
        <v>430</v>
      </c>
      <c r="H745">
        <f>69.99*2</f>
        <v>139.97999999999999</v>
      </c>
      <c r="I745">
        <f>41.99*2</f>
        <v>83.98</v>
      </c>
      <c r="K745" t="s">
        <v>28</v>
      </c>
    </row>
    <row r="746" spans="7:14" hidden="1" outlineLevel="1" x14ac:dyDescent="0.25">
      <c r="G746" t="s">
        <v>57</v>
      </c>
      <c r="H746">
        <v>30</v>
      </c>
      <c r="I746">
        <v>25.49</v>
      </c>
      <c r="K746" t="s">
        <v>28</v>
      </c>
    </row>
    <row r="747" spans="7:14" hidden="1" outlineLevel="1" x14ac:dyDescent="0.25">
      <c r="G747" t="s">
        <v>431</v>
      </c>
      <c r="H747">
        <v>60</v>
      </c>
      <c r="I747">
        <v>51</v>
      </c>
      <c r="K747" t="s">
        <v>64</v>
      </c>
      <c r="L747">
        <v>54</v>
      </c>
    </row>
    <row r="748" spans="7:14" hidden="1" outlineLevel="1" x14ac:dyDescent="0.25">
      <c r="G748" t="s">
        <v>432</v>
      </c>
      <c r="H748">
        <v>14.98</v>
      </c>
      <c r="I748">
        <v>14.98</v>
      </c>
      <c r="K748" t="s">
        <v>28</v>
      </c>
    </row>
    <row r="749" spans="7:14" hidden="1" outlineLevel="1" x14ac:dyDescent="0.25">
      <c r="G749" t="s">
        <v>88</v>
      </c>
      <c r="H749">
        <f>0.2+10+0.01+1.5</f>
        <v>11.709999999999999</v>
      </c>
      <c r="I749">
        <v>11.71</v>
      </c>
      <c r="K749" t="s">
        <v>28</v>
      </c>
    </row>
    <row r="750" spans="7:14" hidden="1" outlineLevel="1" x14ac:dyDescent="0.25">
      <c r="K750" t="s">
        <v>27</v>
      </c>
      <c r="L750">
        <f>L738+L740</f>
        <v>200</v>
      </c>
      <c r="M750" t="s">
        <v>15</v>
      </c>
      <c r="N750" t="s">
        <v>15</v>
      </c>
    </row>
    <row r="751" spans="7:14" hidden="1" outlineLevel="1" x14ac:dyDescent="0.25">
      <c r="K751" t="s">
        <v>64</v>
      </c>
      <c r="L751">
        <f>L739+L747</f>
        <v>223</v>
      </c>
      <c r="M751" t="s">
        <v>15</v>
      </c>
      <c r="N751" t="s">
        <v>15</v>
      </c>
    </row>
    <row r="752" spans="7:14" hidden="1" outlineLevel="1" x14ac:dyDescent="0.25">
      <c r="K752" t="s">
        <v>71</v>
      </c>
      <c r="L752">
        <f>L743+L744</f>
        <v>96</v>
      </c>
      <c r="M752" t="s">
        <v>15</v>
      </c>
      <c r="N752" t="s">
        <v>15</v>
      </c>
    </row>
    <row r="753" spans="1:14" hidden="1" outlineLevel="1" x14ac:dyDescent="0.25">
      <c r="K753" t="s">
        <v>28</v>
      </c>
      <c r="L753">
        <f>E736-L750-L751-100</f>
        <v>223.88</v>
      </c>
    </row>
    <row r="754" spans="1:14" collapsed="1" x14ac:dyDescent="0.25">
      <c r="A754">
        <v>49</v>
      </c>
      <c r="B754" s="1">
        <v>43778</v>
      </c>
      <c r="C754" t="s">
        <v>0</v>
      </c>
      <c r="D754">
        <v>925.07</v>
      </c>
      <c r="E754">
        <v>925.07</v>
      </c>
      <c r="F754" t="s">
        <v>15</v>
      </c>
      <c r="G754">
        <f>L778</f>
        <v>8.07000000000005</v>
      </c>
      <c r="I754" t="s">
        <v>15</v>
      </c>
      <c r="J754" t="s">
        <v>15</v>
      </c>
      <c r="K754" s="6"/>
    </row>
    <row r="755" spans="1:14" hidden="1" outlineLevel="1" x14ac:dyDescent="0.25">
      <c r="G755" s="4" t="s">
        <v>7</v>
      </c>
      <c r="H755" s="4" t="s">
        <v>8</v>
      </c>
      <c r="I755" s="4" t="s">
        <v>9</v>
      </c>
      <c r="J755" s="4" t="s">
        <v>173</v>
      </c>
      <c r="K755" s="4" t="s">
        <v>10</v>
      </c>
      <c r="L755" s="4" t="s">
        <v>6</v>
      </c>
      <c r="M755" s="4" t="s">
        <v>11</v>
      </c>
      <c r="N755" s="4" t="s">
        <v>12</v>
      </c>
    </row>
    <row r="756" spans="1:14" hidden="1" outlineLevel="1" x14ac:dyDescent="0.25">
      <c r="G756" t="s">
        <v>433</v>
      </c>
      <c r="H756">
        <v>29.75</v>
      </c>
      <c r="I756">
        <v>29.75</v>
      </c>
      <c r="K756" t="s">
        <v>28</v>
      </c>
    </row>
    <row r="757" spans="1:14" hidden="1" outlineLevel="1" x14ac:dyDescent="0.25">
      <c r="G757" t="s">
        <v>434</v>
      </c>
      <c r="H757">
        <v>29.75</v>
      </c>
      <c r="I757">
        <v>29.75</v>
      </c>
      <c r="K757" t="s">
        <v>29</v>
      </c>
      <c r="L757">
        <v>30</v>
      </c>
    </row>
    <row r="758" spans="1:14" hidden="1" outlineLevel="1" x14ac:dyDescent="0.25">
      <c r="G758" t="s">
        <v>434</v>
      </c>
      <c r="H758">
        <v>29.75</v>
      </c>
      <c r="I758">
        <v>29.75</v>
      </c>
      <c r="K758" t="s">
        <v>28</v>
      </c>
    </row>
    <row r="759" spans="1:14" hidden="1" outlineLevel="1" x14ac:dyDescent="0.25">
      <c r="G759" t="s">
        <v>435</v>
      </c>
      <c r="H759">
        <v>29.75</v>
      </c>
      <c r="I759">
        <v>29.75</v>
      </c>
      <c r="K759" t="s">
        <v>28</v>
      </c>
    </row>
    <row r="760" spans="1:14" hidden="1" outlineLevel="1" x14ac:dyDescent="0.25">
      <c r="G760" t="s">
        <v>436</v>
      </c>
      <c r="H760">
        <v>145</v>
      </c>
      <c r="I760">
        <v>116</v>
      </c>
      <c r="K760" t="s">
        <v>111</v>
      </c>
      <c r="L760">
        <v>175</v>
      </c>
    </row>
    <row r="761" spans="1:14" hidden="1" outlineLevel="1" x14ac:dyDescent="0.25">
      <c r="G761" t="s">
        <v>413</v>
      </c>
      <c r="H761">
        <v>187</v>
      </c>
      <c r="I761">
        <v>149.6</v>
      </c>
      <c r="K761" t="s">
        <v>27</v>
      </c>
      <c r="L761">
        <v>219</v>
      </c>
    </row>
    <row r="762" spans="1:14" hidden="1" outlineLevel="1" x14ac:dyDescent="0.25">
      <c r="G762" t="s">
        <v>437</v>
      </c>
      <c r="H762">
        <v>29</v>
      </c>
      <c r="I762">
        <v>23.2</v>
      </c>
      <c r="K762" t="s">
        <v>29</v>
      </c>
      <c r="L762">
        <v>29</v>
      </c>
    </row>
    <row r="763" spans="1:14" hidden="1" outlineLevel="1" x14ac:dyDescent="0.25">
      <c r="G763" t="s">
        <v>438</v>
      </c>
      <c r="H763">
        <f>29*3</f>
        <v>87</v>
      </c>
      <c r="I763">
        <f>23.2*3</f>
        <v>69.599999999999994</v>
      </c>
      <c r="K763" t="s">
        <v>29</v>
      </c>
      <c r="L763">
        <v>87</v>
      </c>
    </row>
    <row r="764" spans="1:14" hidden="1" outlineLevel="1" x14ac:dyDescent="0.25">
      <c r="G764" t="s">
        <v>439</v>
      </c>
      <c r="H764">
        <v>45</v>
      </c>
      <c r="I764">
        <v>36</v>
      </c>
      <c r="K764" t="s">
        <v>71</v>
      </c>
      <c r="L764">
        <v>45</v>
      </c>
    </row>
    <row r="765" spans="1:14" hidden="1" outlineLevel="1" x14ac:dyDescent="0.25">
      <c r="G765" t="s">
        <v>440</v>
      </c>
      <c r="H765">
        <v>1</v>
      </c>
      <c r="I765">
        <v>1</v>
      </c>
      <c r="K765" t="s">
        <v>265</v>
      </c>
      <c r="L765">
        <v>99</v>
      </c>
    </row>
    <row r="766" spans="1:14" hidden="1" outlineLevel="1" x14ac:dyDescent="0.25">
      <c r="G766" t="s">
        <v>441</v>
      </c>
      <c r="H766">
        <v>77</v>
      </c>
      <c r="I766">
        <v>61.6</v>
      </c>
      <c r="K766" t="s">
        <v>27</v>
      </c>
      <c r="L766">
        <v>77</v>
      </c>
    </row>
    <row r="767" spans="1:14" hidden="1" outlineLevel="1" x14ac:dyDescent="0.25">
      <c r="G767" t="s">
        <v>442</v>
      </c>
      <c r="H767">
        <v>47</v>
      </c>
      <c r="I767">
        <v>37.6</v>
      </c>
      <c r="K767" t="s">
        <v>29</v>
      </c>
      <c r="L767">
        <v>47</v>
      </c>
    </row>
    <row r="768" spans="1:14" hidden="1" outlineLevel="1" x14ac:dyDescent="0.25">
      <c r="G768" t="s">
        <v>351</v>
      </c>
      <c r="H768">
        <v>87</v>
      </c>
      <c r="I768">
        <v>69.599999999999994</v>
      </c>
      <c r="K768" t="s">
        <v>28</v>
      </c>
    </row>
    <row r="769" spans="1:14" hidden="1" outlineLevel="1" x14ac:dyDescent="0.25">
      <c r="G769" t="s">
        <v>443</v>
      </c>
      <c r="H769">
        <v>77</v>
      </c>
      <c r="I769">
        <v>61.6</v>
      </c>
      <c r="K769" t="s">
        <v>28</v>
      </c>
    </row>
    <row r="770" spans="1:14" hidden="1" outlineLevel="1" x14ac:dyDescent="0.25">
      <c r="G770" t="s">
        <v>444</v>
      </c>
      <c r="H770">
        <v>65</v>
      </c>
      <c r="I770">
        <v>52</v>
      </c>
      <c r="K770" t="s">
        <v>28</v>
      </c>
    </row>
    <row r="771" spans="1:14" hidden="1" outlineLevel="1" x14ac:dyDescent="0.25">
      <c r="G771" t="s">
        <v>445</v>
      </c>
      <c r="H771">
        <v>109</v>
      </c>
      <c r="I771">
        <v>87.2</v>
      </c>
      <c r="K771" t="s">
        <v>111</v>
      </c>
      <c r="L771">
        <v>109</v>
      </c>
    </row>
    <row r="772" spans="1:14" hidden="1" outlineLevel="1" x14ac:dyDescent="0.25">
      <c r="G772" t="s">
        <v>25</v>
      </c>
      <c r="H772">
        <v>15</v>
      </c>
      <c r="I772">
        <v>15</v>
      </c>
      <c r="K772" t="s">
        <v>28</v>
      </c>
    </row>
    <row r="773" spans="1:14" hidden="1" outlineLevel="1" x14ac:dyDescent="0.25">
      <c r="G773" t="s">
        <v>89</v>
      </c>
      <c r="H773">
        <f>925.07-899</f>
        <v>26.07000000000005</v>
      </c>
      <c r="I773">
        <v>26.07</v>
      </c>
      <c r="K773" t="s">
        <v>28</v>
      </c>
    </row>
    <row r="774" spans="1:14" hidden="1" outlineLevel="1" x14ac:dyDescent="0.25">
      <c r="K774" t="s">
        <v>71</v>
      </c>
      <c r="L774">
        <v>45</v>
      </c>
      <c r="M774" t="s">
        <v>15</v>
      </c>
      <c r="N774" t="s">
        <v>15</v>
      </c>
    </row>
    <row r="775" spans="1:14" hidden="1" outlineLevel="1" x14ac:dyDescent="0.25">
      <c r="K775" t="s">
        <v>111</v>
      </c>
      <c r="L775">
        <f>L760+L765+L771</f>
        <v>383</v>
      </c>
      <c r="M775" t="s">
        <v>15</v>
      </c>
      <c r="N775" t="s">
        <v>15</v>
      </c>
    </row>
    <row r="776" spans="1:14" hidden="1" outlineLevel="1" x14ac:dyDescent="0.25">
      <c r="K776" t="s">
        <v>27</v>
      </c>
      <c r="L776">
        <f>L761+L766</f>
        <v>296</v>
      </c>
      <c r="M776" t="s">
        <v>15</v>
      </c>
      <c r="N776" t="s">
        <v>15</v>
      </c>
    </row>
    <row r="777" spans="1:14" hidden="1" outlineLevel="1" x14ac:dyDescent="0.25">
      <c r="K777" t="s">
        <v>29</v>
      </c>
      <c r="L777">
        <f>L762+L763+L767+L757</f>
        <v>193</v>
      </c>
      <c r="M777" t="s">
        <v>15</v>
      </c>
      <c r="N777" t="s">
        <v>15</v>
      </c>
    </row>
    <row r="778" spans="1:14" hidden="1" outlineLevel="1" x14ac:dyDescent="0.25">
      <c r="K778" t="s">
        <v>28</v>
      </c>
      <c r="L778">
        <f>925.07-SUM(L774:L777)</f>
        <v>8.07000000000005</v>
      </c>
    </row>
    <row r="779" spans="1:14" collapsed="1" x14ac:dyDescent="0.25">
      <c r="A779">
        <v>50</v>
      </c>
      <c r="B779" s="1">
        <v>43798</v>
      </c>
      <c r="C779" t="s">
        <v>0</v>
      </c>
      <c r="D779">
        <v>361.38</v>
      </c>
      <c r="E779">
        <v>361.28</v>
      </c>
      <c r="F779" t="s">
        <v>15</v>
      </c>
      <c r="G779">
        <v>361.28</v>
      </c>
      <c r="I779" t="s">
        <v>15</v>
      </c>
      <c r="J779" t="s">
        <v>15</v>
      </c>
      <c r="K779" s="6"/>
    </row>
    <row r="780" spans="1:14" hidden="1" outlineLevel="1" x14ac:dyDescent="0.25">
      <c r="G780" s="4" t="s">
        <v>7</v>
      </c>
      <c r="H780" s="4" t="s">
        <v>8</v>
      </c>
      <c r="I780" s="4" t="s">
        <v>9</v>
      </c>
      <c r="J780" s="4" t="s">
        <v>173</v>
      </c>
      <c r="K780" s="4" t="s">
        <v>10</v>
      </c>
      <c r="L780" s="4" t="s">
        <v>6</v>
      </c>
      <c r="M780" s="4" t="s">
        <v>11</v>
      </c>
      <c r="N780" s="4" t="s">
        <v>12</v>
      </c>
    </row>
    <row r="781" spans="1:14" hidden="1" outlineLevel="1" x14ac:dyDescent="0.25">
      <c r="G781" t="s">
        <v>122</v>
      </c>
      <c r="H781">
        <v>75</v>
      </c>
      <c r="I781">
        <v>60</v>
      </c>
      <c r="K781" t="s">
        <v>28</v>
      </c>
    </row>
    <row r="782" spans="1:14" hidden="1" outlineLevel="1" x14ac:dyDescent="0.25">
      <c r="G782" t="s">
        <v>446</v>
      </c>
      <c r="H782">
        <v>35</v>
      </c>
      <c r="I782">
        <v>28</v>
      </c>
      <c r="K782" t="s">
        <v>28</v>
      </c>
    </row>
    <row r="783" spans="1:14" hidden="1" outlineLevel="1" x14ac:dyDescent="0.25">
      <c r="G783" t="s">
        <v>447</v>
      </c>
      <c r="H783">
        <v>35</v>
      </c>
      <c r="I783">
        <v>28</v>
      </c>
      <c r="K783" t="s">
        <v>28</v>
      </c>
    </row>
    <row r="784" spans="1:14" hidden="1" outlineLevel="1" x14ac:dyDescent="0.25">
      <c r="G784" t="s">
        <v>448</v>
      </c>
      <c r="H784">
        <f>87*2</f>
        <v>174</v>
      </c>
      <c r="I784">
        <v>72</v>
      </c>
      <c r="K784" t="s">
        <v>28</v>
      </c>
    </row>
    <row r="785" spans="1:14" hidden="1" outlineLevel="1" x14ac:dyDescent="0.25">
      <c r="G785" t="s">
        <v>449</v>
      </c>
      <c r="H785">
        <v>87</v>
      </c>
      <c r="I785">
        <v>12</v>
      </c>
      <c r="K785" t="s">
        <v>28</v>
      </c>
    </row>
    <row r="786" spans="1:14" hidden="1" outlineLevel="1" x14ac:dyDescent="0.25">
      <c r="G786" t="s">
        <v>450</v>
      </c>
      <c r="H786">
        <v>65</v>
      </c>
      <c r="I786">
        <v>52</v>
      </c>
      <c r="K786" t="s">
        <v>28</v>
      </c>
    </row>
    <row r="787" spans="1:14" hidden="1" outlineLevel="1" x14ac:dyDescent="0.25">
      <c r="G787" t="s">
        <v>451</v>
      </c>
      <c r="H787">
        <v>99</v>
      </c>
      <c r="I787">
        <v>1</v>
      </c>
      <c r="K787" t="s">
        <v>28</v>
      </c>
    </row>
    <row r="788" spans="1:14" hidden="1" outlineLevel="1" x14ac:dyDescent="0.25">
      <c r="G788" t="s">
        <v>452</v>
      </c>
      <c r="H788">
        <v>39</v>
      </c>
      <c r="I788">
        <v>31.2</v>
      </c>
      <c r="K788" t="s">
        <v>28</v>
      </c>
    </row>
    <row r="789" spans="1:14" hidden="1" outlineLevel="1" x14ac:dyDescent="0.25">
      <c r="G789" t="s">
        <v>453</v>
      </c>
      <c r="H789">
        <v>99</v>
      </c>
      <c r="I789">
        <v>52</v>
      </c>
      <c r="K789" t="s">
        <v>28</v>
      </c>
    </row>
    <row r="790" spans="1:14" hidden="1" outlineLevel="1" x14ac:dyDescent="0.25">
      <c r="G790" t="s">
        <v>25</v>
      </c>
      <c r="H790">
        <v>25</v>
      </c>
      <c r="I790">
        <v>15</v>
      </c>
      <c r="K790" t="s">
        <v>28</v>
      </c>
    </row>
    <row r="791" spans="1:14" hidden="1" outlineLevel="1" x14ac:dyDescent="0.25">
      <c r="G791" t="s">
        <v>89</v>
      </c>
      <c r="H791">
        <v>10</v>
      </c>
      <c r="I791">
        <v>10</v>
      </c>
      <c r="K791" t="s">
        <v>28</v>
      </c>
    </row>
    <row r="792" spans="1:14" collapsed="1" x14ac:dyDescent="0.25">
      <c r="A792">
        <v>51</v>
      </c>
      <c r="B792" s="1">
        <v>43815</v>
      </c>
      <c r="C792" t="s">
        <v>0</v>
      </c>
      <c r="D792">
        <v>349.96</v>
      </c>
      <c r="E792">
        <v>349.96</v>
      </c>
      <c r="F792" t="s">
        <v>15</v>
      </c>
      <c r="G792">
        <f>E792-L804</f>
        <v>244.35999999999999</v>
      </c>
      <c r="I792" t="s">
        <v>15</v>
      </c>
      <c r="J792" t="s">
        <v>15</v>
      </c>
      <c r="K792" s="6"/>
    </row>
    <row r="793" spans="1:14" hidden="1" outlineLevel="1" x14ac:dyDescent="0.25">
      <c r="G793" s="4" t="s">
        <v>7</v>
      </c>
      <c r="H793" s="4" t="s">
        <v>8</v>
      </c>
      <c r="I793" s="4" t="s">
        <v>9</v>
      </c>
      <c r="J793" s="4" t="s">
        <v>173</v>
      </c>
      <c r="K793" s="4" t="s">
        <v>10</v>
      </c>
      <c r="L793" s="4" t="s">
        <v>6</v>
      </c>
      <c r="M793" s="4" t="s">
        <v>11</v>
      </c>
      <c r="N793" s="4" t="s">
        <v>12</v>
      </c>
    </row>
    <row r="794" spans="1:14" hidden="1" outlineLevel="1" x14ac:dyDescent="0.25">
      <c r="G794" t="s">
        <v>454</v>
      </c>
      <c r="H794">
        <v>1.5</v>
      </c>
      <c r="I794">
        <v>1.5</v>
      </c>
      <c r="K794" t="s">
        <v>28</v>
      </c>
    </row>
    <row r="795" spans="1:14" hidden="1" outlineLevel="1" x14ac:dyDescent="0.25">
      <c r="G795" t="s">
        <v>455</v>
      </c>
      <c r="H795">
        <v>29</v>
      </c>
      <c r="I795">
        <v>23.2</v>
      </c>
      <c r="K795" t="s">
        <v>28</v>
      </c>
    </row>
    <row r="796" spans="1:14" hidden="1" outlineLevel="1" x14ac:dyDescent="0.25">
      <c r="G796" t="s">
        <v>456</v>
      </c>
      <c r="H796">
        <v>1</v>
      </c>
      <c r="I796">
        <v>1</v>
      </c>
      <c r="K796" t="s">
        <v>28</v>
      </c>
    </row>
    <row r="797" spans="1:14" hidden="1" outlineLevel="1" x14ac:dyDescent="0.25">
      <c r="G797" t="s">
        <v>76</v>
      </c>
      <c r="H797">
        <v>87</v>
      </c>
      <c r="I797">
        <v>69.599999999999994</v>
      </c>
      <c r="K797" t="s">
        <v>71</v>
      </c>
    </row>
    <row r="798" spans="1:14" hidden="1" outlineLevel="1" x14ac:dyDescent="0.25">
      <c r="G798" t="s">
        <v>457</v>
      </c>
      <c r="H798">
        <v>45</v>
      </c>
      <c r="I798">
        <v>36</v>
      </c>
      <c r="K798" t="s">
        <v>71</v>
      </c>
    </row>
    <row r="799" spans="1:14" hidden="1" outlineLevel="1" x14ac:dyDescent="0.25">
      <c r="G799" t="s">
        <v>458</v>
      </c>
      <c r="H799">
        <v>39</v>
      </c>
      <c r="I799">
        <v>31.2</v>
      </c>
      <c r="K799" t="s">
        <v>28</v>
      </c>
    </row>
    <row r="800" spans="1:14" hidden="1" outlineLevel="1" x14ac:dyDescent="0.25">
      <c r="G800" t="s">
        <v>460</v>
      </c>
      <c r="H800">
        <f>29*2</f>
        <v>58</v>
      </c>
      <c r="I800">
        <f>23.2*2</f>
        <v>46.4</v>
      </c>
      <c r="K800" t="s">
        <v>28</v>
      </c>
    </row>
    <row r="801" spans="1:14" hidden="1" outlineLevel="1" x14ac:dyDescent="0.25">
      <c r="G801" t="s">
        <v>407</v>
      </c>
      <c r="H801">
        <v>55</v>
      </c>
      <c r="I801">
        <v>44</v>
      </c>
      <c r="K801" t="s">
        <v>28</v>
      </c>
    </row>
    <row r="802" spans="1:14" hidden="1" outlineLevel="1" x14ac:dyDescent="0.25">
      <c r="G802" t="s">
        <v>459</v>
      </c>
      <c r="H802">
        <v>109</v>
      </c>
      <c r="I802">
        <v>87.2</v>
      </c>
      <c r="K802" t="s">
        <v>28</v>
      </c>
    </row>
    <row r="803" spans="1:14" hidden="1" outlineLevel="1" x14ac:dyDescent="0.25">
      <c r="G803" t="s">
        <v>89</v>
      </c>
      <c r="H803">
        <f>349.96-340.1</f>
        <v>9.8599999999999568</v>
      </c>
      <c r="I803">
        <v>9.86</v>
      </c>
      <c r="K803" t="s">
        <v>28</v>
      </c>
    </row>
    <row r="804" spans="1:14" hidden="1" outlineLevel="1" x14ac:dyDescent="0.25">
      <c r="K804" t="s">
        <v>71</v>
      </c>
      <c r="L804">
        <f>I797+I798</f>
        <v>105.6</v>
      </c>
      <c r="M804" t="s">
        <v>15</v>
      </c>
      <c r="N804" t="s">
        <v>15</v>
      </c>
    </row>
    <row r="805" spans="1:14" collapsed="1" x14ac:dyDescent="0.25">
      <c r="A805">
        <v>52</v>
      </c>
      <c r="B805" s="1">
        <v>43467</v>
      </c>
      <c r="C805" t="s">
        <v>0</v>
      </c>
      <c r="D805">
        <v>543.30999999999995</v>
      </c>
      <c r="E805">
        <v>528</v>
      </c>
      <c r="F805" t="s">
        <v>15</v>
      </c>
      <c r="I805" t="s">
        <v>394</v>
      </c>
      <c r="J805" t="s">
        <v>15</v>
      </c>
      <c r="K805" s="22"/>
    </row>
    <row r="806" spans="1:14" hidden="1" outlineLevel="1" x14ac:dyDescent="0.25">
      <c r="G806" s="4" t="s">
        <v>7</v>
      </c>
      <c r="H806" s="4" t="s">
        <v>8</v>
      </c>
      <c r="I806" s="4" t="s">
        <v>9</v>
      </c>
      <c r="J806" s="4" t="s">
        <v>173</v>
      </c>
      <c r="K806" s="4" t="s">
        <v>10</v>
      </c>
      <c r="L806" s="4" t="s">
        <v>6</v>
      </c>
      <c r="M806" s="4" t="s">
        <v>11</v>
      </c>
      <c r="N806" s="4" t="s">
        <v>12</v>
      </c>
    </row>
    <row r="807" spans="1:14" hidden="1" outlineLevel="1" x14ac:dyDescent="0.25">
      <c r="G807" t="s">
        <v>25</v>
      </c>
      <c r="H807">
        <v>15</v>
      </c>
      <c r="I807">
        <v>15</v>
      </c>
      <c r="K807" t="s">
        <v>28</v>
      </c>
    </row>
    <row r="808" spans="1:14" hidden="1" outlineLevel="1" x14ac:dyDescent="0.25">
      <c r="G808" t="s">
        <v>191</v>
      </c>
      <c r="H808">
        <v>29</v>
      </c>
      <c r="I808">
        <v>23.2</v>
      </c>
      <c r="K808" t="s">
        <v>28</v>
      </c>
    </row>
    <row r="809" spans="1:14" hidden="1" outlineLevel="1" x14ac:dyDescent="0.25">
      <c r="G809" t="s">
        <v>461</v>
      </c>
      <c r="H809">
        <v>195</v>
      </c>
      <c r="I809">
        <v>156</v>
      </c>
      <c r="K809" t="s">
        <v>28</v>
      </c>
    </row>
    <row r="810" spans="1:14" hidden="1" outlineLevel="1" x14ac:dyDescent="0.25">
      <c r="G810" t="s">
        <v>462</v>
      </c>
      <c r="H810">
        <v>1</v>
      </c>
      <c r="I810">
        <v>1</v>
      </c>
      <c r="K810" t="s">
        <v>28</v>
      </c>
    </row>
    <row r="811" spans="1:14" hidden="1" outlineLevel="1" x14ac:dyDescent="0.25">
      <c r="G811" t="s">
        <v>463</v>
      </c>
      <c r="H811">
        <v>47</v>
      </c>
      <c r="I811">
        <v>37.6</v>
      </c>
      <c r="K811" t="s">
        <v>71</v>
      </c>
      <c r="L811">
        <v>37.6</v>
      </c>
    </row>
    <row r="812" spans="1:14" hidden="1" outlineLevel="1" x14ac:dyDescent="0.25">
      <c r="G812" t="s">
        <v>19</v>
      </c>
      <c r="H812">
        <v>125</v>
      </c>
      <c r="I812">
        <v>100</v>
      </c>
      <c r="K812" t="s">
        <v>236</v>
      </c>
      <c r="L812">
        <v>125</v>
      </c>
    </row>
    <row r="813" spans="1:14" hidden="1" outlineLevel="1" x14ac:dyDescent="0.25">
      <c r="G813" t="s">
        <v>464</v>
      </c>
      <c r="H813">
        <v>109</v>
      </c>
      <c r="I813">
        <v>87.2</v>
      </c>
      <c r="K813" t="s">
        <v>236</v>
      </c>
      <c r="L813">
        <v>109</v>
      </c>
    </row>
    <row r="814" spans="1:14" hidden="1" outlineLevel="1" x14ac:dyDescent="0.25">
      <c r="G814" t="s">
        <v>465</v>
      </c>
      <c r="H814">
        <v>135</v>
      </c>
      <c r="I814">
        <v>108</v>
      </c>
      <c r="K814" t="s">
        <v>71</v>
      </c>
      <c r="L814">
        <v>108</v>
      </c>
    </row>
    <row r="815" spans="1:14" hidden="1" outlineLevel="1" x14ac:dyDescent="0.25">
      <c r="G815" t="s">
        <v>89</v>
      </c>
      <c r="H815">
        <f>543.31-528</f>
        <v>15.309999999999945</v>
      </c>
      <c r="I815">
        <v>15.31</v>
      </c>
      <c r="K815" t="s">
        <v>28</v>
      </c>
    </row>
    <row r="816" spans="1:14" hidden="1" outlineLevel="1" x14ac:dyDescent="0.25">
      <c r="K816" t="s">
        <v>71</v>
      </c>
      <c r="L816">
        <f>L811+L814</f>
        <v>145.6</v>
      </c>
      <c r="M816" t="s">
        <v>15</v>
      </c>
      <c r="N816" t="s">
        <v>15</v>
      </c>
    </row>
    <row r="817" spans="11:14" hidden="1" outlineLevel="1" x14ac:dyDescent="0.25">
      <c r="K817" t="s">
        <v>236</v>
      </c>
      <c r="L817">
        <f>L812+L813</f>
        <v>234</v>
      </c>
      <c r="M817" t="s">
        <v>15</v>
      </c>
      <c r="N817" t="s">
        <v>394</v>
      </c>
    </row>
    <row r="818" spans="11:14" collapsed="1" x14ac:dyDescent="0.25"/>
    <row r="876" spans="14:14" x14ac:dyDescent="0.25">
      <c r="N876" t="s">
        <v>64</v>
      </c>
    </row>
    <row r="877" spans="14:14" x14ac:dyDescent="0.25">
      <c r="N877" t="s">
        <v>71</v>
      </c>
    </row>
    <row r="878" spans="14:14" x14ac:dyDescent="0.25">
      <c r="N878" t="s">
        <v>27</v>
      </c>
    </row>
    <row r="879" spans="14:14" x14ac:dyDescent="0.25">
      <c r="N879" t="s">
        <v>403</v>
      </c>
    </row>
    <row r="880" spans="14:14" x14ac:dyDescent="0.25">
      <c r="N880" t="s">
        <v>29</v>
      </c>
    </row>
    <row r="881" spans="14:15" x14ac:dyDescent="0.25">
      <c r="N881" t="s">
        <v>341</v>
      </c>
    </row>
    <row r="883" spans="14:15" x14ac:dyDescent="0.25">
      <c r="N883" t="s">
        <v>294</v>
      </c>
      <c r="O883">
        <f>SUM(O769:O881)</f>
        <v>0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</dc:creator>
  <cp:lastModifiedBy>я</cp:lastModifiedBy>
  <dcterms:created xsi:type="dcterms:W3CDTF">2019-05-04T15:42:48Z</dcterms:created>
  <dcterms:modified xsi:type="dcterms:W3CDTF">2020-01-12T15:49:52Z</dcterms:modified>
</cp:coreProperties>
</file>