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480" yWindow="495" windowWidth="19875" windowHeight="7650" tabRatio="845" activeTab="1"/>
  </bookViews>
  <sheets>
    <sheet name="calc" sheetId="6" r:id="rId1"/>
    <sheet name="Klvl" sheetId="33" r:id="rId2"/>
    <sheet name="Ktb" sheetId="34" r:id="rId3"/>
    <sheet name="Kab" sheetId="36" r:id="rId4"/>
    <sheet name="Krt" sheetId="37" r:id="rId5"/>
    <sheet name="Kra" sheetId="38" r:id="rId6"/>
    <sheet name="Ean" sheetId="40" r:id="rId7"/>
    <sheet name="Eb" sheetId="41" r:id="rId8"/>
    <sheet name="Ebn" sheetId="43" r:id="rId9"/>
    <sheet name="Eb2" sheetId="49" r:id="rId10"/>
    <sheet name="Ebn2" sheetId="50" r:id="rId11"/>
    <sheet name="F1" sheetId="47" r:id="rId12"/>
    <sheet name="F2" sheetId="48" r:id="rId13"/>
    <sheet name="F3" sheetId="51" r:id="rId14"/>
    <sheet name="F4" sheetId="52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AD2" i="40" l="1"/>
  <c r="AC2" i="40"/>
  <c r="AB2" i="40"/>
  <c r="AA2" i="40"/>
  <c r="Z2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A2" i="40"/>
  <c r="AD2" i="38"/>
  <c r="AC2" i="38"/>
  <c r="AB2" i="38"/>
  <c r="AA2" i="38"/>
  <c r="Z2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2" i="38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2" i="37"/>
  <c r="AD2" i="36"/>
  <c r="AC2" i="36"/>
  <c r="AB2" i="36"/>
  <c r="AA2" i="36"/>
  <c r="Z2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A2" i="36"/>
  <c r="AD2" i="34"/>
  <c r="AC2" i="34"/>
  <c r="AB2" i="34"/>
  <c r="AA2" i="34"/>
  <c r="Z2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A2" i="34"/>
  <c r="AD2" i="33"/>
  <c r="AC2" i="33"/>
  <c r="AB2" i="33"/>
  <c r="AA2" i="33"/>
  <c r="Z2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A2" i="33"/>
  <c r="G2" i="41" l="1"/>
  <c r="G2" i="43" s="1"/>
  <c r="K2" i="6" s="1"/>
  <c r="G2" i="49"/>
  <c r="G2" i="50" s="1"/>
  <c r="O2" i="41"/>
  <c r="O2" i="43" s="1"/>
  <c r="S2" i="6" s="1"/>
  <c r="O2" i="49"/>
  <c r="O2" i="50" s="1"/>
  <c r="F2" i="41"/>
  <c r="F2" i="43" s="1"/>
  <c r="J2" i="6" s="1"/>
  <c r="F2" i="49"/>
  <c r="F2" i="50" s="1"/>
  <c r="N2" i="41"/>
  <c r="N2" i="43" s="1"/>
  <c r="R2" i="6" s="1"/>
  <c r="N2" i="49"/>
  <c r="N2" i="50" s="1"/>
  <c r="E2" i="41"/>
  <c r="E2" i="43" s="1"/>
  <c r="I2" i="6" s="1"/>
  <c r="E2" i="49"/>
  <c r="E2" i="50" s="1"/>
  <c r="C2" i="41"/>
  <c r="C2" i="43" s="1"/>
  <c r="G2" i="6" s="1"/>
  <c r="C2" i="49"/>
  <c r="C2" i="50" s="1"/>
  <c r="K2" i="41"/>
  <c r="K2" i="43" s="1"/>
  <c r="O2" i="6" s="1"/>
  <c r="K2" i="49"/>
  <c r="K2" i="50" s="1"/>
  <c r="B2" i="41"/>
  <c r="B2" i="43" s="1"/>
  <c r="F2" i="6" s="1"/>
  <c r="B2" i="49"/>
  <c r="B2" i="50" s="1"/>
  <c r="J2" i="41"/>
  <c r="J2" i="43" s="1"/>
  <c r="N2" i="6" s="1"/>
  <c r="J2" i="49"/>
  <c r="J2" i="50" s="1"/>
  <c r="R2" i="41"/>
  <c r="R2" i="43" s="1"/>
  <c r="V2" i="6" s="1"/>
  <c r="R2" i="49"/>
  <c r="R2" i="50" s="1"/>
  <c r="Z2" i="41"/>
  <c r="Z2" i="43" s="1"/>
  <c r="AD2" i="6" s="1"/>
  <c r="Z2" i="49"/>
  <c r="Z2" i="50" s="1"/>
  <c r="S2" i="41"/>
  <c r="S2" i="43" s="1"/>
  <c r="W2" i="6" s="1"/>
  <c r="S2" i="49"/>
  <c r="S2" i="50" s="1"/>
  <c r="AA2" i="41"/>
  <c r="AA2" i="43" s="1"/>
  <c r="AE2" i="6" s="1"/>
  <c r="AA2" i="49"/>
  <c r="AA2" i="50" s="1"/>
  <c r="A2" i="41"/>
  <c r="A2" i="43" s="1"/>
  <c r="E2" i="6" s="1"/>
  <c r="A2" i="49"/>
  <c r="A2" i="50" s="1"/>
  <c r="I2" i="41"/>
  <c r="I2" i="43" s="1"/>
  <c r="M2" i="6" s="1"/>
  <c r="I2" i="49"/>
  <c r="I2" i="50" s="1"/>
  <c r="Q2" i="41"/>
  <c r="Q2" i="43" s="1"/>
  <c r="U2" i="6" s="1"/>
  <c r="Q2" i="49"/>
  <c r="Q2" i="50" s="1"/>
  <c r="H2" i="41"/>
  <c r="H2" i="43" s="1"/>
  <c r="L2" i="6" s="1"/>
  <c r="H2" i="49"/>
  <c r="H2" i="50" s="1"/>
  <c r="P2" i="41"/>
  <c r="P2" i="43" s="1"/>
  <c r="T2" i="6" s="1"/>
  <c r="P2" i="49"/>
  <c r="P2" i="50" s="1"/>
  <c r="V2" i="41"/>
  <c r="V2" i="43" s="1"/>
  <c r="Z2" i="6" s="1"/>
  <c r="V2" i="49"/>
  <c r="V2" i="50" s="1"/>
  <c r="M2" i="41"/>
  <c r="M2" i="43" s="1"/>
  <c r="Q2" i="6" s="1"/>
  <c r="M2" i="49"/>
  <c r="M2" i="50" s="1"/>
  <c r="D2" i="41"/>
  <c r="D2" i="43" s="1"/>
  <c r="H2" i="6" s="1"/>
  <c r="D2" i="49"/>
  <c r="D2" i="50" s="1"/>
  <c r="L2" i="41"/>
  <c r="L2" i="43" s="1"/>
  <c r="P2" i="6" s="1"/>
  <c r="L2" i="49"/>
  <c r="L2" i="50" s="1"/>
  <c r="W2" i="41"/>
  <c r="W2" i="43" s="1"/>
  <c r="AA2" i="6" s="1"/>
  <c r="W2" i="49"/>
  <c r="W2" i="50" s="1"/>
  <c r="U2" i="41"/>
  <c r="U2" i="43" s="1"/>
  <c r="Y2" i="6" s="1"/>
  <c r="U2" i="49"/>
  <c r="U2" i="50" s="1"/>
  <c r="T2" i="41"/>
  <c r="T2" i="43" s="1"/>
  <c r="X2" i="6" s="1"/>
  <c r="T2" i="49"/>
  <c r="T2" i="50" s="1"/>
  <c r="AB2" i="41"/>
  <c r="AB2" i="43" s="1"/>
  <c r="AF2" i="6" s="1"/>
  <c r="AB2" i="49"/>
  <c r="AB2" i="50" s="1"/>
  <c r="Y2" i="41"/>
  <c r="Y2" i="43" s="1"/>
  <c r="AC2" i="6" s="1"/>
  <c r="Y2" i="49"/>
  <c r="Y2" i="50" s="1"/>
  <c r="X2" i="41"/>
  <c r="X2" i="49"/>
  <c r="X2" i="50" s="1"/>
  <c r="AD2" i="41"/>
  <c r="AD2" i="49"/>
  <c r="AD2" i="50" s="1"/>
  <c r="AC2" i="41"/>
  <c r="AC2" i="49"/>
  <c r="AC2" i="50" s="1"/>
  <c r="AD2" i="43" l="1"/>
  <c r="AH2" i="6" s="1"/>
  <c r="X2" i="43"/>
  <c r="AB2" i="6" s="1"/>
  <c r="AC2" i="43"/>
  <c r="AG2" i="6" s="1"/>
  <c r="B2" i="52"/>
  <c r="A2" i="52"/>
  <c r="A2" i="51"/>
  <c r="A2" i="48"/>
  <c r="B2" i="48"/>
  <c r="A2" i="47"/>
  <c r="B2" i="47" l="1"/>
  <c r="B2" i="51"/>
  <c r="C2" i="52" l="1"/>
  <c r="C2" i="48"/>
  <c r="C2" i="51"/>
  <c r="C2" i="47"/>
  <c r="D2" i="52" l="1"/>
  <c r="D2" i="6" s="1"/>
  <c r="D2" i="51"/>
  <c r="C2" i="6" s="1"/>
  <c r="D2" i="47"/>
  <c r="A2" i="6" s="1"/>
  <c r="D2" i="48"/>
  <c r="B2" i="6" s="1"/>
</calcChain>
</file>

<file path=xl/connections.xml><?xml version="1.0" encoding="utf-8"?>
<connections xmlns="http://schemas.openxmlformats.org/spreadsheetml/2006/main">
  <connection id="1" name="results" type="4" refreshedVersion="0" deleted="1" background="1">
    <webPr xml="1" sourceData="1" url="D:\work\wot-xvm\addons\xvm-stat-log\results.xml" htmlTables="1" htmlFormat="all"/>
  </connection>
</connections>
</file>

<file path=xl/sharedStrings.xml><?xml version="1.0" encoding="utf-8"?>
<sst xmlns="http://schemas.openxmlformats.org/spreadsheetml/2006/main" count="350" uniqueCount="39">
  <si>
    <t>F1</t>
  </si>
  <si>
    <t>F2</t>
  </si>
  <si>
    <t>F3</t>
  </si>
  <si>
    <t>F4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</si>
  <si>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</si>
  <si>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</si>
  <si>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</si>
  <si>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</si>
  <si>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</si>
  <si>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</si>
  <si>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</si>
  <si>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</si>
  <si>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</si>
  <si>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</si>
  <si>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</si>
  <si>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</si>
  <si>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</si>
  <si>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</si>
  <si>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</si>
  <si>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</si>
  <si>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</si>
  <si>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</si>
  <si>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</si>
  <si>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</si>
  <si>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</si>
  <si>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</si>
  <si>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</si>
  <si>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</si>
  <si>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</si>
  <si>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</si>
  <si>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</si>
  <si>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</si>
  <si>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</si>
  <si>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</si>
  <si>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Ea</t>
  </si>
  <si>
    <t>Ee</t>
  </si>
  <si>
    <t>Wa</t>
  </si>
  <si>
    <t>P</t>
  </si>
  <si>
    <t>Ebn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</si>
</sst>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NumberFormat="1" applyFill="1"/>
    <xf numFmtId="164" fontId="0" fillId="0" borderId="10" xfId="0" applyNumberFormat="1" applyBorder="1"/>
    <xf numFmtId="164" fontId="0" fillId="0" borderId="0" xfId="0" applyNumberFormat="1"/>
    <xf numFmtId="164" fontId="16" fillId="0" borderId="11" xfId="0" applyNumberFormat="1" applyFont="1" applyBorder="1" applyAlignment="1">
      <alignment horizontal="left"/>
    </xf>
    <xf numFmtId="164" fontId="16" fillId="0" borderId="12" xfId="0" applyNumberFormat="1" applyFont="1" applyBorder="1" applyAlignment="1">
      <alignment horizontal="left"/>
    </xf>
    <xf numFmtId="164" fontId="16" fillId="0" borderId="13" xfId="0" applyNumberFormat="1" applyFont="1" applyBorder="1" applyAlignment="1">
      <alignment horizontal="left"/>
    </xf>
    <xf numFmtId="0" fontId="16" fillId="0" borderId="0" xfId="0" applyFont="1" applyAlignment="1">
      <alignment horizontal="left"/>
    </xf>
    <xf numFmtId="1" fontId="16" fillId="0" borderId="14" xfId="0" applyNumberFormat="1" applyFont="1" applyBorder="1" applyAlignment="1">
      <alignment horizontal="left"/>
    </xf>
    <xf numFmtId="1" fontId="16" fillId="0" borderId="15" xfId="0" applyNumberFormat="1" applyFont="1" applyBorder="1" applyAlignment="1">
      <alignment horizontal="left"/>
    </xf>
    <xf numFmtId="1" fontId="16" fillId="0" borderId="16" xfId="0" applyNumberFormat="1" applyFont="1" applyBorder="1" applyAlignment="1">
      <alignment horizontal="left"/>
    </xf>
    <xf numFmtId="1" fontId="0" fillId="0" borderId="10" xfId="0" applyNumberFormat="1" applyBorder="1"/>
    <xf numFmtId="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80"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">
        <xsd:complexType>
          <xsd:sequence minOccurs="0">
            <xsd:element minOccurs="0" maxOccurs="unbounded" nillable="true" name="result" form="unqualified">
              <xsd:complexType>
                <xsd:sequence minOccurs="0">
                  <xsd:element minOccurs="0" maxOccurs="unbounded" nillable="true" name="team" form="unqualified">
                    <xsd:complexType>
                      <xsd:attribute name="vehId1" form="unqualified" type="xsd:integer"/>
                      <xsd:attribute name="vehId2" form="unqualified" type="xsd:integer"/>
                      <xsd:attribute name="vehId3" form="unqualified" type="xsd:integer"/>
                      <xsd:attribute name="vehId4" form="unqualified" type="xsd:integer"/>
                      <xsd:attribute name="vehId5" form="unqualified" type="xsd:integer"/>
                      <xsd:attribute name="vehId6" form="unqualified" type="xsd:integer"/>
                      <xsd:attribute name="vehId7" form="unqualified" type="xsd:integer"/>
                      <xsd:attribute name="vehId8" form="unqualified" type="xsd:integer"/>
                      <xsd:attribute name="vehId9" form="unqualified" type="xsd:integer"/>
                      <xsd:attribute name="vehId10" form="unqualified" type="xsd:integer"/>
                      <xsd:attribute name="vehId11" form="unqualified" type="xsd:integer"/>
                      <xsd:attribute name="vehId12" form="unqualified" type="xsd:integer"/>
                      <xsd:attribute name="vehId13" form="unqualified" type="xsd:integer"/>
                      <xsd:attribute name="vehId14" form="unqualified" type="xsd:integer"/>
                      <xsd:attribute name="vehId15" form="unqualified" type="xsd:integer"/>
                    </xsd:complexType>
                  </xsd:element>
                </xsd:sequence>
                <xsd:attribute name="created" form="unqualified" type="xsd:integer"/>
                <xsd:attribute name="winTeam" form="unqualified" type="xsd:integer"/>
              </xsd:complexType>
            </xsd:element>
          </xsd:sequence>
        </xsd:complexType>
      </xsd:element>
    </xsd:schema>
  </Schema>
  <Map ID="1" Name="results_карта" RootElement="resul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  <sheetName val="results"/>
      <sheetName val="pos"/>
      <sheetName val="Ba"/>
      <sheetName val="Wa"/>
      <sheetName val="Ra"/>
      <sheetName val="lvl"/>
      <sheetName val="avglvl"/>
      <sheetName val="Tmin"/>
      <sheetName val="Tmax"/>
      <sheetName val="T"/>
      <sheetName val="Bt"/>
      <sheetName val="Wt"/>
      <sheetName val="Rt"/>
      <sheetName val="AvgW"/>
      <sheetName val="wn"/>
      <sheetName val="xwn"/>
      <sheetName val="t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2" name="final" displayName="final" ref="A1:AH2" totalsRowShown="0" headerRowDxfId="379" tableBorderDxfId="378">
  <autoFilter ref="A1:AH2"/>
  <tableColumns count="34">
    <tableColumn id="1" name="F1" dataDxfId="377">
      <calculatedColumnFormula>F_1[[#This Row],[P]]</calculatedColumnFormula>
    </tableColumn>
    <tableColumn id="2" name="F2" dataDxfId="376">
      <calculatedColumnFormula>F_2[[#This Row],[P]]</calculatedColumnFormula>
    </tableColumn>
    <tableColumn id="3" name="F3" dataDxfId="375">
      <calculatedColumnFormula>F_3[[#This Row],[P]]</calculatedColumnFormula>
    </tableColumn>
    <tableColumn id="4" name="F4" dataDxfId="374">
      <calculatedColumnFormula>F_4[[#This Row],[P]]</calculatedColumnFormula>
    </tableColumn>
    <tableColumn id="5" name="Ebn a1" dataDxfId="373">
      <calculatedColumnFormula>Ebn[[#This Row],[a1]]</calculatedColumnFormula>
    </tableColumn>
    <tableColumn id="6" name="a2" dataDxfId="372">
      <calculatedColumnFormula>Ebn[[#This Row],[a2]]</calculatedColumnFormula>
    </tableColumn>
    <tableColumn id="7" name="a3" dataDxfId="371">
      <calculatedColumnFormula>Ebn[[#This Row],[a3]]</calculatedColumnFormula>
    </tableColumn>
    <tableColumn id="8" name="a4" dataDxfId="370">
      <calculatedColumnFormula>Ebn[[#This Row],[a4]]</calculatedColumnFormula>
    </tableColumn>
    <tableColumn id="9" name="a5" dataDxfId="369">
      <calculatedColumnFormula>Ebn[[#This Row],[a5]]</calculatedColumnFormula>
    </tableColumn>
    <tableColumn id="10" name="a6" dataDxfId="368">
      <calculatedColumnFormula>Ebn[[#This Row],[a6]]</calculatedColumnFormula>
    </tableColumn>
    <tableColumn id="11" name="a7" dataDxfId="367">
      <calculatedColumnFormula>Ebn[[#This Row],[a7]]</calculatedColumnFormula>
    </tableColumn>
    <tableColumn id="12" name="a8" dataDxfId="366">
      <calculatedColumnFormula>Ebn[[#This Row],[a8]]</calculatedColumnFormula>
    </tableColumn>
    <tableColumn id="13" name="a9" dataDxfId="365">
      <calculatedColumnFormula>Ebn[[#This Row],[a9]]</calculatedColumnFormula>
    </tableColumn>
    <tableColumn id="14" name="a10" dataDxfId="364">
      <calculatedColumnFormula>Ebn[[#This Row],[a10]]</calculatedColumnFormula>
    </tableColumn>
    <tableColumn id="15" name="a11" dataDxfId="363">
      <calculatedColumnFormula>Ebn[[#This Row],[a11]]</calculatedColumnFormula>
    </tableColumn>
    <tableColumn id="16" name="a12" dataDxfId="362">
      <calculatedColumnFormula>Ebn[[#This Row],[a12]]</calculatedColumnFormula>
    </tableColumn>
    <tableColumn id="17" name="a13" dataDxfId="361">
      <calculatedColumnFormula>Ebn[[#This Row],[a13]]</calculatedColumnFormula>
    </tableColumn>
    <tableColumn id="18" name="a14" dataDxfId="360">
      <calculatedColumnFormula>Ebn[[#This Row],[a14]]</calculatedColumnFormula>
    </tableColumn>
    <tableColumn id="19" name="a15" dataDxfId="359">
      <calculatedColumnFormula>Ebn[[#This Row],[a15]]</calculatedColumnFormula>
    </tableColumn>
    <tableColumn id="20" name="e1" dataDxfId="358">
      <calculatedColumnFormula>Ebn[[#This Row],[e1]]</calculatedColumnFormula>
    </tableColumn>
    <tableColumn id="21" name="e2" dataDxfId="357">
      <calculatedColumnFormula>Ebn[[#This Row],[e2]]</calculatedColumnFormula>
    </tableColumn>
    <tableColumn id="22" name="e3" dataDxfId="356">
      <calculatedColumnFormula>Ebn[[#This Row],[e3]]</calculatedColumnFormula>
    </tableColumn>
    <tableColumn id="23" name="e4" dataDxfId="355">
      <calculatedColumnFormula>Ebn[[#This Row],[e4]]</calculatedColumnFormula>
    </tableColumn>
    <tableColumn id="24" name="e5" dataDxfId="354">
      <calculatedColumnFormula>Ebn[[#This Row],[e5]]</calculatedColumnFormula>
    </tableColumn>
    <tableColumn id="25" name="e6" dataDxfId="353">
      <calculatedColumnFormula>Ebn[[#This Row],[e6]]</calculatedColumnFormula>
    </tableColumn>
    <tableColumn id="26" name="e7" dataDxfId="352">
      <calculatedColumnFormula>Ebn[[#This Row],[e7]]</calculatedColumnFormula>
    </tableColumn>
    <tableColumn id="27" name="e8" dataDxfId="351">
      <calculatedColumnFormula>Ebn[[#This Row],[e8]]</calculatedColumnFormula>
    </tableColumn>
    <tableColumn id="28" name="e9" dataDxfId="350">
      <calculatedColumnFormula>Ebn[[#This Row],[e9]]</calculatedColumnFormula>
    </tableColumn>
    <tableColumn id="29" name="e10" dataDxfId="349">
      <calculatedColumnFormula>Ebn[[#This Row],[e10]]</calculatedColumnFormula>
    </tableColumn>
    <tableColumn id="30" name="e11" dataDxfId="348">
      <calculatedColumnFormula>Ebn[[#This Row],[e11]]</calculatedColumnFormula>
    </tableColumn>
    <tableColumn id="31" name="e12" dataDxfId="347">
      <calculatedColumnFormula>Ebn[[#This Row],[e12]]</calculatedColumnFormula>
    </tableColumn>
    <tableColumn id="32" name="e13" dataDxfId="346">
      <calculatedColumnFormula>Ebn[[#This Row],[e13]]</calculatedColumnFormula>
    </tableColumn>
    <tableColumn id="33" name="e14" dataDxfId="345">
      <calculatedColumnFormula>Ebn[[#This Row],[e14]]</calculatedColumnFormula>
    </tableColumn>
    <tableColumn id="34" name="e15" dataDxfId="344">
      <calculatedColumnFormula>Ebn[[#This Row],[e15]]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Eb_2" displayName="Eb_2" ref="A1:AD2" totalsRowShown="0" headerRowDxfId="87" dataDxfId="86">
  <autoFilter ref="A1:AD2"/>
  <tableColumns count="30">
    <tableColumn id="1" name="a1" dataDxfId="85">
      <calculatedColumnFormula>IFERROR(((Ean[[#This Row],[a1]] * Kra[[#This Row],[a1]]) * (Kra[[#This Row],[a1]] + Kab[[#This Row],[a1]])) * (Kra[[#This Row],[a1]] + 0.25 * Klvl[[#This Row],[a1]]),"")</calculatedColumnFormula>
    </tableColumn>
    <tableColumn id="2" name="a2" dataDxfId="84">
      <calculatedColumnFormula>IFERROR(((Ean[[#This Row],[a2]] * Kra[[#This Row],[a2]]) * (Kra[[#This Row],[a2]] + Kab[[#This Row],[a2]])) * (Kra[[#This Row],[a2]] + 0.25 * Klvl[[#This Row],[a2]]),"")</calculatedColumnFormula>
    </tableColumn>
    <tableColumn id="3" name="a3" dataDxfId="83">
      <calculatedColumnFormula>IFERROR(((Ean[[#This Row],[a3]] * Kra[[#This Row],[a3]]) * (Kra[[#This Row],[a3]] + Kab[[#This Row],[a3]])) * (Kra[[#This Row],[a3]] + 0.25 * Klvl[[#This Row],[a3]]),"")</calculatedColumnFormula>
    </tableColumn>
    <tableColumn id="4" name="a4" dataDxfId="82">
      <calculatedColumnFormula>IFERROR(((Ean[[#This Row],[a4]] * Kra[[#This Row],[a4]]) * (Kra[[#This Row],[a4]] + Kab[[#This Row],[a4]])) * (Kra[[#This Row],[a4]] + 0.25 * Klvl[[#This Row],[a4]]),"")</calculatedColumnFormula>
    </tableColumn>
    <tableColumn id="5" name="a5" dataDxfId="81">
      <calculatedColumnFormula>IFERROR(((Ean[[#This Row],[a5]] * Kra[[#This Row],[a5]]) * (Kra[[#This Row],[a5]] + Kab[[#This Row],[a5]])) * (Kra[[#This Row],[a5]] + 0.25 * Klvl[[#This Row],[a5]]),"")</calculatedColumnFormula>
    </tableColumn>
    <tableColumn id="6" name="a6" dataDxfId="80">
      <calculatedColumnFormula>IFERROR(((Ean[[#This Row],[a6]] * Kra[[#This Row],[a6]]) * (Kra[[#This Row],[a6]] + Kab[[#This Row],[a6]])) * (Kra[[#This Row],[a6]] + 0.25 * Klvl[[#This Row],[a6]]),"")</calculatedColumnFormula>
    </tableColumn>
    <tableColumn id="7" name="a7" dataDxfId="79">
      <calculatedColumnFormula>IFERROR(((Ean[[#This Row],[a7]] * Kra[[#This Row],[a7]]) * (Kra[[#This Row],[a7]] + Kab[[#This Row],[a7]])) * (Kra[[#This Row],[a7]] + 0.25 * Klvl[[#This Row],[a7]]),"")</calculatedColumnFormula>
    </tableColumn>
    <tableColumn id="8" name="a8" dataDxfId="78">
      <calculatedColumnFormula>IFERROR(((Ean[[#This Row],[a8]] * Kra[[#This Row],[a8]]) * (Kra[[#This Row],[a8]] + Kab[[#This Row],[a8]])) * (Kra[[#This Row],[a8]] + 0.25 * Klvl[[#This Row],[a8]]),"")</calculatedColumnFormula>
    </tableColumn>
    <tableColumn id="9" name="a9" dataDxfId="77">
      <calculatedColumnFormula>IFERROR(((Ean[[#This Row],[a9]] * Kra[[#This Row],[a9]]) * (Kra[[#This Row],[a9]] + Kab[[#This Row],[a9]])) * (Kra[[#This Row],[a9]] + 0.25 * Klvl[[#This Row],[a9]]),"")</calculatedColumnFormula>
    </tableColumn>
    <tableColumn id="10" name="a10" dataDxfId="76">
      <calculatedColumnFormula>IFERROR(((Ean[[#This Row],[a10]] * Kra[[#This Row],[a10]]) * (Kra[[#This Row],[a10]] + Kab[[#This Row],[a10]])) * (Kra[[#This Row],[a10]] + 0.25 * Klvl[[#This Row],[a10]]),"")</calculatedColumnFormula>
    </tableColumn>
    <tableColumn id="11" name="a11" dataDxfId="75">
      <calculatedColumnFormula>IFERROR(((Ean[[#This Row],[a11]] * Kra[[#This Row],[a11]]) * (Kra[[#This Row],[a11]] + Kab[[#This Row],[a11]])) * (Kra[[#This Row],[a11]] + 0.25 * Klvl[[#This Row],[a11]]),"")</calculatedColumnFormula>
    </tableColumn>
    <tableColumn id="12" name="a12" dataDxfId="74">
      <calculatedColumnFormula>IFERROR(((Ean[[#This Row],[a12]] * Kra[[#This Row],[a12]]) * (Kra[[#This Row],[a12]] + Kab[[#This Row],[a12]])) * (Kra[[#This Row],[a12]] + 0.25 * Klvl[[#This Row],[a12]]),"")</calculatedColumnFormula>
    </tableColumn>
    <tableColumn id="13" name="a13" dataDxfId="73">
      <calculatedColumnFormula>IFERROR(((Ean[[#This Row],[a13]] * Kra[[#This Row],[a13]]) * (Kra[[#This Row],[a13]] + Kab[[#This Row],[a13]])) * (Kra[[#This Row],[a13]] + 0.25 * Klvl[[#This Row],[a13]]),"")</calculatedColumnFormula>
    </tableColumn>
    <tableColumn id="14" name="a14" dataDxfId="72">
      <calculatedColumnFormula>IFERROR(((Ean[[#This Row],[a14]] * Kra[[#This Row],[a14]]) * (Kra[[#This Row],[a14]] + Kab[[#This Row],[a14]])) * (Kra[[#This Row],[a14]] + 0.25 * Klvl[[#This Row],[a14]]),"")</calculatedColumnFormula>
    </tableColumn>
    <tableColumn id="15" name="a15" dataDxfId="71">
      <calculatedColumnFormula>IFERROR(((Ean[[#This Row],[a15]] * Kra[[#This Row],[a15]]) * (Kra[[#This Row],[a15]] + Kab[[#This Row],[a15]])) * (Kra[[#This Row],[a15]] + 0.25 * Klvl[[#This Row],[a15]]),"")</calculatedColumnFormula>
    </tableColumn>
    <tableColumn id="17" name="e1" dataDxfId="70">
      <calculatedColumnFormula>IFERROR(((Ean[[#This Row],[e1]] * Kra[[#This Row],[e1]]) * (Kra[[#This Row],[e1]] + Kab[[#This Row],[e1]])) * (Kra[[#This Row],[e1]] + 0.25 * Klvl[[#This Row],[e1]]),"")</calculatedColumnFormula>
    </tableColumn>
    <tableColumn id="18" name="e2" dataDxfId="69">
      <calculatedColumnFormula>IFERROR(((Ean[[#This Row],[e2]] * Kra[[#This Row],[e2]]) * (Kra[[#This Row],[e2]] + Kab[[#This Row],[e2]])) * (Kra[[#This Row],[e2]] + 0.25 * Klvl[[#This Row],[e2]]),"")</calculatedColumnFormula>
    </tableColumn>
    <tableColumn id="19" name="e3" dataDxfId="68">
      <calculatedColumnFormula>IFERROR(((Ean[[#This Row],[e3]] * Kra[[#This Row],[e3]]) * (Kra[[#This Row],[e3]] + Kab[[#This Row],[e3]])) * (Kra[[#This Row],[e3]] + 0.25 * Klvl[[#This Row],[e3]]),"")</calculatedColumnFormula>
    </tableColumn>
    <tableColumn id="20" name="e4" dataDxfId="67">
      <calculatedColumnFormula>IFERROR(((Ean[[#This Row],[e4]] * Kra[[#This Row],[e4]]) * (Kra[[#This Row],[e4]] + Kab[[#This Row],[e4]])) * (Kra[[#This Row],[e4]] + 0.25 * Klvl[[#This Row],[e4]]),"")</calculatedColumnFormula>
    </tableColumn>
    <tableColumn id="21" name="e5" dataDxfId="66">
      <calculatedColumnFormula>IFERROR(((Ean[[#This Row],[e5]] * Kra[[#This Row],[e5]]) * (Kra[[#This Row],[e5]] + Kab[[#This Row],[e5]])) * (Kra[[#This Row],[e5]] + 0.25 * Klvl[[#This Row],[e5]]),"")</calculatedColumnFormula>
    </tableColumn>
    <tableColumn id="22" name="e6" dataDxfId="65">
      <calculatedColumnFormula>IFERROR(((Ean[[#This Row],[e6]] * Kra[[#This Row],[e6]]) * (Kra[[#This Row],[e6]] + Kab[[#This Row],[e6]])) * (Kra[[#This Row],[e6]] + 0.25 * Klvl[[#This Row],[e6]]),"")</calculatedColumnFormula>
    </tableColumn>
    <tableColumn id="23" name="e7" dataDxfId="64">
      <calculatedColumnFormula>IFERROR(((Ean[[#This Row],[e7]] * Kra[[#This Row],[e7]]) * (Kra[[#This Row],[e7]] + Kab[[#This Row],[e7]])) * (Kra[[#This Row],[e7]] + 0.25 * Klvl[[#This Row],[e7]]),"")</calculatedColumnFormula>
    </tableColumn>
    <tableColumn id="24" name="e8" dataDxfId="63">
      <calculatedColumnFormula>IFERROR(((Ean[[#This Row],[e8]] * Kra[[#This Row],[e8]]) * (Kra[[#This Row],[e8]] + Kab[[#This Row],[e8]])) * (Kra[[#This Row],[e8]] + 0.25 * Klvl[[#This Row],[e8]]),"")</calculatedColumnFormula>
    </tableColumn>
    <tableColumn id="25" name="e9" dataDxfId="62">
      <calculatedColumnFormula>IFERROR(((Ean[[#This Row],[e9]] * Kra[[#This Row],[e9]]) * (Kra[[#This Row],[e9]] + Kab[[#This Row],[e9]])) * (Kra[[#This Row],[e9]] + 0.25 * Klvl[[#This Row],[e9]]),"")</calculatedColumnFormula>
    </tableColumn>
    <tableColumn id="26" name="e10" dataDxfId="61">
      <calculatedColumnFormula>IFERROR(((Ean[[#This Row],[e10]] * Kra[[#This Row],[e10]]) * (Kra[[#This Row],[e10]] + Kab[[#This Row],[e10]])) * (Kra[[#This Row],[e10]] + 0.25 * Klvl[[#This Row],[e10]]),"")</calculatedColumnFormula>
    </tableColumn>
    <tableColumn id="27" name="e11" dataDxfId="60">
      <calculatedColumnFormula>IFERROR(((Ean[[#This Row],[e11]] * Kra[[#This Row],[e11]]) * (Kra[[#This Row],[e11]] + Kab[[#This Row],[e11]])) * (Kra[[#This Row],[e11]] + 0.25 * Klvl[[#This Row],[e11]]),"")</calculatedColumnFormula>
    </tableColumn>
    <tableColumn id="28" name="e12" dataDxfId="59">
      <calculatedColumnFormula>IFERROR(((Ean[[#This Row],[e12]] * Kra[[#This Row],[e12]]) * (Kra[[#This Row],[e12]] + Kab[[#This Row],[e12]])) * (Kra[[#This Row],[e12]] + 0.25 * Klvl[[#This Row],[e12]]),"")</calculatedColumnFormula>
    </tableColumn>
    <tableColumn id="29" name="e13" dataDxfId="58">
      <calculatedColumnFormula>IFERROR(((Ean[[#This Row],[e13]] * Kra[[#This Row],[e13]]) * (Kra[[#This Row],[e13]] + Kab[[#This Row],[e13]])) * (Kra[[#This Row],[e13]] + 0.25 * Klvl[[#This Row],[e13]]),"")</calculatedColumnFormula>
    </tableColumn>
    <tableColumn id="30" name="e14" dataDxfId="57">
      <calculatedColumnFormula>IFERROR(((Ean[[#This Row],[e14]] * Kra[[#This Row],[e14]]) * (Kra[[#This Row],[e14]] + Kab[[#This Row],[e14]])) * (Kra[[#This Row],[e14]] + 0.25 * Klvl[[#This Row],[e14]]),"")</calculatedColumnFormula>
    </tableColumn>
    <tableColumn id="31" name="e15" dataDxfId="56">
      <calculatedColumnFormula>IFERROR(((Ean[[#This Row],[e15]] * Kra[[#This Row],[e15]]) * (Kra[[#This Row],[e15]] + Kab[[#This Row],[e15]])) * (Kra[[#This Row],[e15]] + 0.25 * Klvl[[#This Row],[e15]]),"")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Ebn_2" displayName="Ebn_2" ref="A1:AD2" totalsRowShown="0" headerRowDxfId="55" dataDxfId="54">
  <autoFilter ref="A1:AD2"/>
  <tableColumns count="30">
    <tableColumn id="1" name="a1" dataDxfId="53">
      <calculatedColumnFormula>IFERROR(IF(Eb_2[[#This Row],[a1]]="","",MIN(300,Eb_2[[#This Row],[a1]])),"")</calculatedColumnFormula>
    </tableColumn>
    <tableColumn id="2" name="a2" dataDxfId="52">
      <calculatedColumnFormula>IFERROR(IF(Eb_2[[#This Row],[a2]]="","",MIN(300,Eb_2[[#This Row],[a2]])),"")</calculatedColumnFormula>
    </tableColumn>
    <tableColumn id="3" name="a3" dataDxfId="51">
      <calculatedColumnFormula>IFERROR(IF(Eb_2[[#This Row],[a3]]="","",MIN(300,Eb_2[[#This Row],[a3]])),"")</calculatedColumnFormula>
    </tableColumn>
    <tableColumn id="4" name="a4" dataDxfId="50">
      <calculatedColumnFormula>IFERROR(IF(Eb_2[[#This Row],[a4]]="","",MIN(300,Eb_2[[#This Row],[a4]])),"")</calculatedColumnFormula>
    </tableColumn>
    <tableColumn id="5" name="a5" dataDxfId="49">
      <calculatedColumnFormula>IFERROR(IF(Eb_2[[#This Row],[a5]]="","",MIN(300,Eb_2[[#This Row],[a5]])),"")</calculatedColumnFormula>
    </tableColumn>
    <tableColumn id="6" name="a6" dataDxfId="48">
      <calculatedColumnFormula>IFERROR(IF(Eb_2[[#This Row],[a6]]="","",MIN(300,Eb_2[[#This Row],[a6]])),"")</calculatedColumnFormula>
    </tableColumn>
    <tableColumn id="7" name="a7" dataDxfId="47">
      <calculatedColumnFormula>IFERROR(IF(Eb_2[[#This Row],[a7]]="","",MIN(300,Eb_2[[#This Row],[a7]])),"")</calculatedColumnFormula>
    </tableColumn>
    <tableColumn id="8" name="a8" dataDxfId="46">
      <calculatedColumnFormula>IFERROR(IF(Eb_2[[#This Row],[a8]]="","",MIN(300,Eb_2[[#This Row],[a8]])),"")</calculatedColumnFormula>
    </tableColumn>
    <tableColumn id="9" name="a9" dataDxfId="45">
      <calculatedColumnFormula>IFERROR(IF(Eb_2[[#This Row],[a9]]="","",MIN(300,Eb_2[[#This Row],[a9]])),"")</calculatedColumnFormula>
    </tableColumn>
    <tableColumn id="10" name="a10" dataDxfId="44">
      <calculatedColumnFormula>IFERROR(IF(Eb_2[[#This Row],[a10]]="","",MIN(300,Eb_2[[#This Row],[a10]])),"")</calculatedColumnFormula>
    </tableColumn>
    <tableColumn id="11" name="a11" dataDxfId="43">
      <calculatedColumnFormula>IFERROR(IF(Eb_2[[#This Row],[a11]]="","",MIN(300,Eb_2[[#This Row],[a11]])),"")</calculatedColumnFormula>
    </tableColumn>
    <tableColumn id="12" name="a12" dataDxfId="42">
      <calculatedColumnFormula>IFERROR(IF(Eb_2[[#This Row],[a12]]="","",MIN(300,Eb_2[[#This Row],[a12]])),"")</calculatedColumnFormula>
    </tableColumn>
    <tableColumn id="13" name="a13" dataDxfId="41">
      <calculatedColumnFormula>IFERROR(IF(Eb_2[[#This Row],[a13]]="","",MIN(300,Eb_2[[#This Row],[a13]])),"")</calculatedColumnFormula>
    </tableColumn>
    <tableColumn id="14" name="a14" dataDxfId="40">
      <calculatedColumnFormula>IFERROR(IF(Eb_2[[#This Row],[a14]]="","",MIN(300,Eb_2[[#This Row],[a14]])),"")</calculatedColumnFormula>
    </tableColumn>
    <tableColumn id="15" name="a15" dataDxfId="39">
      <calculatedColumnFormula>IFERROR(IF(Eb_2[[#This Row],[a15]]="","",MIN(300,Eb_2[[#This Row],[a15]])),"")</calculatedColumnFormula>
    </tableColumn>
    <tableColumn id="17" name="e1" dataDxfId="38">
      <calculatedColumnFormula>IFERROR(IF(Eb_2[[#This Row],[e1]]="","",MIN(300,Eb_2[[#This Row],[e1]])),"")</calculatedColumnFormula>
    </tableColumn>
    <tableColumn id="18" name="e2" dataDxfId="37">
      <calculatedColumnFormula>IFERROR(IF(Eb_2[[#This Row],[e2]]="","",MIN(300,Eb_2[[#This Row],[e2]])),"")</calculatedColumnFormula>
    </tableColumn>
    <tableColumn id="19" name="e3" dataDxfId="36">
      <calculatedColumnFormula>IFERROR(IF(Eb_2[[#This Row],[e3]]="","",MIN(300,Eb_2[[#This Row],[e3]])),"")</calculatedColumnFormula>
    </tableColumn>
    <tableColumn id="20" name="e4" dataDxfId="35">
      <calculatedColumnFormula>IFERROR(IF(Eb_2[[#This Row],[e4]]="","",MIN(300,Eb_2[[#This Row],[e4]])),"")</calculatedColumnFormula>
    </tableColumn>
    <tableColumn id="21" name="e5" dataDxfId="34">
      <calculatedColumnFormula>IFERROR(IF(Eb_2[[#This Row],[e5]]="","",MIN(300,Eb_2[[#This Row],[e5]])),"")</calculatedColumnFormula>
    </tableColumn>
    <tableColumn id="22" name="e6" dataDxfId="33">
      <calculatedColumnFormula>IFERROR(IF(Eb_2[[#This Row],[e6]]="","",MIN(300,Eb_2[[#This Row],[e6]])),"")</calculatedColumnFormula>
    </tableColumn>
    <tableColumn id="23" name="e7" dataDxfId="32">
      <calculatedColumnFormula>IFERROR(IF(Eb_2[[#This Row],[e7]]="","",MIN(300,Eb_2[[#This Row],[e7]])),"")</calculatedColumnFormula>
    </tableColumn>
    <tableColumn id="24" name="e8" dataDxfId="31">
      <calculatedColumnFormula>IFERROR(IF(Eb_2[[#This Row],[e8]]="","",MIN(300,Eb_2[[#This Row],[e8]])),"")</calculatedColumnFormula>
    </tableColumn>
    <tableColumn id="25" name="e9" dataDxfId="30">
      <calculatedColumnFormula>IFERROR(IF(Eb_2[[#This Row],[e9]]="","",MIN(300,Eb_2[[#This Row],[e9]])),"")</calculatedColumnFormula>
    </tableColumn>
    <tableColumn id="26" name="e10" dataDxfId="29">
      <calculatedColumnFormula>IFERROR(IF(Eb_2[[#This Row],[e10]]="","",MIN(300,Eb_2[[#This Row],[e10]])),"")</calculatedColumnFormula>
    </tableColumn>
    <tableColumn id="27" name="e11" dataDxfId="28">
      <calculatedColumnFormula>IFERROR(IF(Eb_2[[#This Row],[e11]]="","",MIN(300,Eb_2[[#This Row],[e11]])),"")</calculatedColumnFormula>
    </tableColumn>
    <tableColumn id="28" name="e12" dataDxfId="27">
      <calculatedColumnFormula>IFERROR(IF(Eb_2[[#This Row],[e12]]="","",MIN(300,Eb_2[[#This Row],[e12]])),"")</calculatedColumnFormula>
    </tableColumn>
    <tableColumn id="29" name="e13" dataDxfId="26">
      <calculatedColumnFormula>IFERROR(IF(Eb_2[[#This Row],[e13]]="","",MIN(300,Eb_2[[#This Row],[e13]])),"")</calculatedColumnFormula>
    </tableColumn>
    <tableColumn id="30" name="e14" dataDxfId="25">
      <calculatedColumnFormula>IFERROR(IF(Eb_2[[#This Row],[e14]]="","",MIN(300,Eb_2[[#This Row],[e14]])),"")</calculatedColumnFormula>
    </tableColumn>
    <tableColumn id="31" name="e15" dataDxfId="24">
      <calculatedColumnFormula>IFERROR(IF(Eb_2[[#This Row],[e15]]="","",MIN(300,Eb_2[[#This Row],[e15]])),"")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F_1" displayName="F_1" ref="A1:D2" totalsRowShown="0" headerRowDxfId="23" dataDxfId="22">
  <autoFilter ref="A1:D2"/>
  <tableColumns count="4">
    <tableColumn id="1" name="Ea" dataDxfId="21">
      <calculatedColumnFormula>SUM(Ebn[[#This Row],[a1]:[a15]])</calculatedColumnFormula>
    </tableColumn>
    <tableColumn id="2" name="Ee" dataDxfId="20">
      <calculatedColumnFormula>SUM(Ebn[[#This Row],[e1]:[e15]])</calculatedColumnFormula>
    </tableColumn>
    <tableColumn id="3" name="Wa" dataDxfId="19">
      <calculatedColumnFormula>IFERROR(ROUND((0.5 + (F_1[[#This Row],[Ea]] / (F_1[[#This Row],[Ea]] + F_1[[#This Row],[Ee]]) - 0.5) * 1.5) * 100,1),"")</calculatedColumnFormula>
    </tableColumn>
    <tableColumn id="5" name="P" dataDxfId="18">
      <calculatedColumnFormula>IF(F_1[[#This Row],[Wa]]="","",MAX(5,MIN(95,F_1[[#This Row],[Wa]])))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F_2" displayName="F_2" ref="A1:D2" totalsRowShown="0" headerRowDxfId="17" dataDxfId="16">
  <autoFilter ref="A1:D2"/>
  <tableColumns count="4">
    <tableColumn id="1" name="Ea" dataDxfId="15">
      <calculatedColumnFormula>SUM(Ebn_2[[#This Row],[a1]:[a15]])</calculatedColumnFormula>
    </tableColumn>
    <tableColumn id="2" name="Ee" dataDxfId="14">
      <calculatedColumnFormula>SUM(Ebn_2[[#This Row],[e1]:[e15]])</calculatedColumnFormula>
    </tableColumn>
    <tableColumn id="3" name="Wa" dataDxfId="13">
      <calculatedColumnFormula>IFERROR(ROUND((0.5 + (F_1[[#This Row],[Ea]] / (F_1[[#This Row],[Ea]] + F_1[[#This Row],[Ee]]) - 0.5) * 1.5) * 100,1),"")</calculatedColumnFormula>
    </tableColumn>
    <tableColumn id="5" name="P" dataDxfId="12">
      <calculatedColumnFormula>IF(F_1[[#This Row],[Wa]]="","",MAX(5,MIN(95,F_1[[#This Row],[Wa]])))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9" name="F_3" displayName="F_3" ref="A1:D2" totalsRowShown="0" headerRowDxfId="11" dataDxfId="10">
  <autoFilter ref="A1:D2"/>
  <tableColumns count="4">
    <tableColumn id="1" name="Ea" dataDxfId="9">
      <calculatedColumnFormula>SUM(Ebn[[#This Row],[a1]:[a15]])</calculatedColumnFormula>
    </tableColumn>
    <tableColumn id="2" name="Ee" dataDxfId="8">
      <calculatedColumnFormula>SUM(Ebn[[#This Row],[e1]:[e15]])</calculatedColumnFormula>
    </tableColumn>
    <tableColumn id="3" name="Wa" dataDxfId="7">
      <calculatedColumnFormula>IFERROR(ROUND((0.5 + (F_1[[#This Row],[Ea]] / (F_1[[#This Row],[Ea]] + F_1[[#This Row],[Ee]]) - 0.5) * 1.5) * 100,1),"")</calculatedColumnFormula>
    </tableColumn>
    <tableColumn id="5" name="P" dataDxfId="6">
      <calculatedColumnFormula>IF(F_1[[#This Row],[Wa]]="","",MAX(5,MIN(95,F_1[[#This Row],[Wa]])))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F_4" displayName="F_4" ref="A1:D2" totalsRowShown="0" headerRowDxfId="5" dataDxfId="4">
  <autoFilter ref="A1:D2"/>
  <tableColumns count="4">
    <tableColumn id="1" name="Ea" dataDxfId="3">
      <calculatedColumnFormula>SUM(Ebn_2[[#This Row],[a1]:[a15]])</calculatedColumnFormula>
    </tableColumn>
    <tableColumn id="2" name="Ee" dataDxfId="2">
      <calculatedColumnFormula>SUM(Ebn_2[[#This Row],[e1]:[e15]])</calculatedColumnFormula>
    </tableColumn>
    <tableColumn id="3" name="Wa" dataDxfId="1">
      <calculatedColumnFormula>IFERROR(ROUND((0.5 + (F_1[[#This Row],[Ea]] / (F_1[[#This Row],[Ea]] + F_1[[#This Row],[Ee]]) - 0.5) * 1.5) * 100,1),"")</calculatedColumnFormula>
    </tableColumn>
    <tableColumn id="5" name="P" dataDxfId="0">
      <calculatedColumnFormula>IF(F_1[[#This Row],[Wa]]="","",MAX(5,MIN(95,F_1[[#This Row],[Wa]])))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Klvl" displayName="Klvl" ref="A1:AD2" totalsRowShown="0" headerRowDxfId="343" dataDxfId="342">
  <autoFilter ref="A1:AD2"/>
  <tableColumns count="30">
    <tableColumn id="1" name="a1" dataDxfId="341">
      <calculatedColumnFormula>IFERROR(([1]!Tmin[[#This Row],[a1]] + [1]!Tmax[[#This Row],[a1]])/2 - [1]!T[#This Row],"")</calculatedColumnFormula>
    </tableColumn>
    <tableColumn id="2" name="a2" dataDxfId="340">
      <calculatedColumnFormula>IFERROR(([1]!Tmin[[#This Row],[a2]] + [1]!Tmax[[#This Row],[a2]])/2 - [1]!T[#This Row],"")</calculatedColumnFormula>
    </tableColumn>
    <tableColumn id="3" name="a3" dataDxfId="339">
      <calculatedColumnFormula>IFERROR(([1]!Tmin[[#This Row],[a3]] + [1]!Tmax[[#This Row],[a3]])/2 - [1]!T[#This Row],"")</calculatedColumnFormula>
    </tableColumn>
    <tableColumn id="4" name="a4" dataDxfId="338">
      <calculatedColumnFormula>IFERROR(([1]!Tmin[[#This Row],[a4]] + [1]!Tmax[[#This Row],[a4]])/2 - [1]!T[#This Row],"")</calculatedColumnFormula>
    </tableColumn>
    <tableColumn id="5" name="a5" dataDxfId="337">
      <calculatedColumnFormula>IFERROR(([1]!Tmin[[#This Row],[a5]] + [1]!Tmax[[#This Row],[a5]])/2 - [1]!T[#This Row],"")</calculatedColumnFormula>
    </tableColumn>
    <tableColumn id="6" name="a6" dataDxfId="336">
      <calculatedColumnFormula>IFERROR(([1]!Tmin[[#This Row],[a6]] + [1]!Tmax[[#This Row],[a6]])/2 - [1]!T[#This Row],"")</calculatedColumnFormula>
    </tableColumn>
    <tableColumn id="7" name="a7" dataDxfId="335">
      <calculatedColumnFormula>IFERROR(([1]!Tmin[[#This Row],[a7]] + [1]!Tmax[[#This Row],[a7]])/2 - [1]!T[#This Row],"")</calculatedColumnFormula>
    </tableColumn>
    <tableColumn id="8" name="a8" dataDxfId="334">
      <calculatedColumnFormula>IFERROR(([1]!Tmin[[#This Row],[a8]] + [1]!Tmax[[#This Row],[a8]])/2 - [1]!T[#This Row],"")</calculatedColumnFormula>
    </tableColumn>
    <tableColumn id="9" name="a9" dataDxfId="333">
      <calculatedColumnFormula>IFERROR(([1]!Tmin[[#This Row],[a9]] + [1]!Tmax[[#This Row],[a9]])/2 - [1]!T[#This Row],"")</calculatedColumnFormula>
    </tableColumn>
    <tableColumn id="10" name="a10" dataDxfId="332">
      <calculatedColumnFormula>IFERROR(([1]!Tmin[[#This Row],[a10]] + [1]!Tmax[[#This Row],[a10]])/2 - [1]!T[#This Row],"")</calculatedColumnFormula>
    </tableColumn>
    <tableColumn id="11" name="a11" dataDxfId="331">
      <calculatedColumnFormula>IFERROR(([1]!Tmin[[#This Row],[a11]] + [1]!Tmax[[#This Row],[a11]])/2 - [1]!T[#This Row],"")</calculatedColumnFormula>
    </tableColumn>
    <tableColumn id="12" name="a12" dataDxfId="330">
      <calculatedColumnFormula>IFERROR(([1]!Tmin[[#This Row],[a12]] + [1]!Tmax[[#This Row],[a12]])/2 - [1]!T[#This Row],"")</calculatedColumnFormula>
    </tableColumn>
    <tableColumn id="13" name="a13" dataDxfId="329">
      <calculatedColumnFormula>IFERROR(([1]!Tmin[[#This Row],[a13]] + [1]!Tmax[[#This Row],[a13]])/2 - [1]!T[#This Row],"")</calculatedColumnFormula>
    </tableColumn>
    <tableColumn id="14" name="a14" dataDxfId="328">
      <calculatedColumnFormula>IFERROR(([1]!Tmin[[#This Row],[a14]] + [1]!Tmax[[#This Row],[a14]])/2 - [1]!T[#This Row],"")</calculatedColumnFormula>
    </tableColumn>
    <tableColumn id="15" name="a15" dataDxfId="327">
      <calculatedColumnFormula>IFERROR(([1]!Tmin[[#This Row],[a15]] + [1]!Tmax[[#This Row],[a15]])/2 - [1]!T[#This Row],"")</calculatedColumnFormula>
    </tableColumn>
    <tableColumn id="17" name="e1" dataDxfId="326">
      <calculatedColumnFormula>IFERROR(([1]!Tmin[[#This Row],[e1]] + [1]!Tmax[[#This Row],[e1]])/2 - [1]!T[#This Row],"")</calculatedColumnFormula>
    </tableColumn>
    <tableColumn id="18" name="e2" dataDxfId="325">
      <calculatedColumnFormula>IFERROR(([1]!Tmin[[#This Row],[e2]] + [1]!Tmax[[#This Row],[e2]])/2 - [1]!T[#This Row],"")</calculatedColumnFormula>
    </tableColumn>
    <tableColumn id="19" name="e3" dataDxfId="324">
      <calculatedColumnFormula>IFERROR(([1]!Tmin[[#This Row],[e3]] + [1]!Tmax[[#This Row],[e3]])/2 - [1]!T[#This Row],"")</calculatedColumnFormula>
    </tableColumn>
    <tableColumn id="20" name="e4" dataDxfId="323">
      <calculatedColumnFormula>IFERROR(([1]!Tmin[[#This Row],[e4]] + [1]!Tmax[[#This Row],[e4]])/2 - [1]!T[#This Row],"")</calculatedColumnFormula>
    </tableColumn>
    <tableColumn id="21" name="e5" dataDxfId="322">
      <calculatedColumnFormula>IFERROR(([1]!Tmin[[#This Row],[e5]] + [1]!Tmax[[#This Row],[e5]])/2 - [1]!T[#This Row],"")</calculatedColumnFormula>
    </tableColumn>
    <tableColumn id="22" name="e6" dataDxfId="321">
      <calculatedColumnFormula>IFERROR(([1]!Tmin[[#This Row],[e6]] + [1]!Tmax[[#This Row],[e6]])/2 - [1]!T[#This Row],"")</calculatedColumnFormula>
    </tableColumn>
    <tableColumn id="23" name="e7" dataDxfId="320">
      <calculatedColumnFormula>IFERROR(([1]!Tmin[[#This Row],[e7]] + [1]!Tmax[[#This Row],[e7]])/2 - [1]!T[#This Row],"")</calculatedColumnFormula>
    </tableColumn>
    <tableColumn id="24" name="e8" dataDxfId="319">
      <calculatedColumnFormula>IFERROR(([1]!Tmin[[#This Row],[e8]] + [1]!Tmax[[#This Row],[e8]])/2 - [1]!T[#This Row],"")</calculatedColumnFormula>
    </tableColumn>
    <tableColumn id="25" name="e9" dataDxfId="318">
      <calculatedColumnFormula>IFERROR(([1]!Tmin[[#This Row],[e9]] + [1]!Tmax[[#This Row],[e9]])/2 - [1]!T[#This Row],"")</calculatedColumnFormula>
    </tableColumn>
    <tableColumn id="26" name="e10" dataDxfId="317">
      <calculatedColumnFormula>IFERROR(([1]!Tmin[[#This Row],[e10]] + [1]!Tmax[[#This Row],[e10]])/2 - [1]!T[#This Row],"")</calculatedColumnFormula>
    </tableColumn>
    <tableColumn id="27" name="e11" dataDxfId="316">
      <calculatedColumnFormula>IFERROR(([1]!Tmin[[#This Row],[e11]] + [1]!Tmax[[#This Row],[e11]])/2 - [1]!T[#This Row],"")</calculatedColumnFormula>
    </tableColumn>
    <tableColumn id="28" name="e12" dataDxfId="315">
      <calculatedColumnFormula>IFERROR(([1]!Tmin[[#This Row],[e12]] + [1]!Tmax[[#This Row],[e12]])/2 - [1]!T[#This Row],"")</calculatedColumnFormula>
    </tableColumn>
    <tableColumn id="29" name="e13" dataDxfId="314">
      <calculatedColumnFormula>IFERROR(([1]!Tmin[[#This Row],[e13]] + [1]!Tmax[[#This Row],[e13]])/2 - [1]!T[#This Row],"")</calculatedColumnFormula>
    </tableColumn>
    <tableColumn id="30" name="e14" dataDxfId="313">
      <calculatedColumnFormula>IFERROR(([1]!Tmin[[#This Row],[e14]] + [1]!Tmax[[#This Row],[e14]])/2 - [1]!T[#This Row],"")</calculatedColumnFormula>
    </tableColumn>
    <tableColumn id="31" name="e15" dataDxfId="312">
      <calculatedColumnFormula>IFERROR(([1]!Tmin[[#This Row],[e15]] + [1]!Tmax[[#This Row],[e15]])/2 - [1]!T[#This Row],"")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Ktb" displayName="Ktb" ref="A1:AD2" totalsRowShown="0" headerRowDxfId="311" dataDxfId="310">
  <autoFilter ref="A1:AD2"/>
  <tableColumns count="30">
    <tableColumn id="1" name="a1" dataDxfId="309">
      <calculatedColumnFormula>IFERROR(IF([1]!Bt[[#This Row],[a1]]&lt;=50,0,
IF([1]!Bt[[#This Row],[a1]]&lt;=500,([1]!Bt[[#This Row],[a1]]-50)/1000,
IF([1]!Bt[[#This Row],[a1]]&lt;=1000,0.45+([1]!Bt[[#This Row],[a1]]-500)/2000,
IF([1]!Bt[[#This Row],[a1]]&lt;=2000,0.7+([1]!Bt[[#This Row],[a1]]-1000)/4000,
0.95+([1]!Bt[[#This Row],[a1]]-2000)/8000)))),"")</calculatedColumnFormula>
    </tableColumn>
    <tableColumn id="2" name="a2" dataDxfId="308">
      <calculatedColumnFormula>IFERROR(IF([1]!Bt[[#This Row],[a2]]&lt;=50,0,
IF([1]!Bt[[#This Row],[a2]]&lt;=500,([1]!Bt[[#This Row],[a2]]-50)/1000,
IF([1]!Bt[[#This Row],[a2]]&lt;=1000,0.45+([1]!Bt[[#This Row],[a2]]-500)/2000,
IF([1]!Bt[[#This Row],[a2]]&lt;=2000,0.7+([1]!Bt[[#This Row],[a2]]-1000)/4000,
0.95+([1]!Bt[[#This Row],[a2]]-2000)/8000)))),"")</calculatedColumnFormula>
    </tableColumn>
    <tableColumn id="3" name="a3" dataDxfId="307">
      <calculatedColumnFormula>IFERROR(IF([1]!Bt[[#This Row],[a3]]&lt;=50,0,
IF([1]!Bt[[#This Row],[a3]]&lt;=500,([1]!Bt[[#This Row],[a3]]-50)/1000,
IF([1]!Bt[[#This Row],[a3]]&lt;=1000,0.45+([1]!Bt[[#This Row],[a3]]-500)/2000,
IF([1]!Bt[[#This Row],[a3]]&lt;=2000,0.7+([1]!Bt[[#This Row],[a3]]-1000)/4000,
0.95+([1]!Bt[[#This Row],[a3]]-2000)/8000)))),"")</calculatedColumnFormula>
    </tableColumn>
    <tableColumn id="4" name="a4" dataDxfId="306">
      <calculatedColumnFormula>IFERROR(IF([1]!Bt[[#This Row],[a4]]&lt;=50,0,
IF([1]!Bt[[#This Row],[a4]]&lt;=500,([1]!Bt[[#This Row],[a4]]-50)/1000,
IF([1]!Bt[[#This Row],[a4]]&lt;=1000,0.45+([1]!Bt[[#This Row],[a4]]-500)/2000,
IF([1]!Bt[[#This Row],[a4]]&lt;=2000,0.7+([1]!Bt[[#This Row],[a4]]-1000)/4000,
0.95+([1]!Bt[[#This Row],[a4]]-2000)/8000)))),"")</calculatedColumnFormula>
    </tableColumn>
    <tableColumn id="5" name="a5" dataDxfId="305">
      <calculatedColumnFormula>IFERROR(IF([1]!Bt[[#This Row],[a5]]&lt;=50,0,
IF([1]!Bt[[#This Row],[a5]]&lt;=500,([1]!Bt[[#This Row],[a5]]-50)/1000,
IF([1]!Bt[[#This Row],[a5]]&lt;=1000,0.45+([1]!Bt[[#This Row],[a5]]-500)/2000,
IF([1]!Bt[[#This Row],[a5]]&lt;=2000,0.7+([1]!Bt[[#This Row],[a5]]-1000)/4000,
0.95+([1]!Bt[[#This Row],[a5]]-2000)/8000)))),"")</calculatedColumnFormula>
    </tableColumn>
    <tableColumn id="6" name="a6" dataDxfId="304">
      <calculatedColumnFormula>IFERROR(IF([1]!Bt[[#This Row],[a6]]&lt;=50,0,
IF([1]!Bt[[#This Row],[a6]]&lt;=500,([1]!Bt[[#This Row],[a6]]-50)/1000,
IF([1]!Bt[[#This Row],[a6]]&lt;=1000,0.45+([1]!Bt[[#This Row],[a6]]-500)/2000,
IF([1]!Bt[[#This Row],[a6]]&lt;=2000,0.7+([1]!Bt[[#This Row],[a6]]-1000)/4000,
0.95+([1]!Bt[[#This Row],[a6]]-2000)/8000)))),"")</calculatedColumnFormula>
    </tableColumn>
    <tableColumn id="7" name="a7" dataDxfId="303">
      <calculatedColumnFormula>IFERROR(IF([1]!Bt[[#This Row],[a7]]&lt;=50,0,
IF([1]!Bt[[#This Row],[a7]]&lt;=500,([1]!Bt[[#This Row],[a7]]-50)/1000,
IF([1]!Bt[[#This Row],[a7]]&lt;=1000,0.45+([1]!Bt[[#This Row],[a7]]-500)/2000,
IF([1]!Bt[[#This Row],[a7]]&lt;=2000,0.7+([1]!Bt[[#This Row],[a7]]-1000)/4000,
0.95+([1]!Bt[[#This Row],[a7]]-2000)/8000)))),"")</calculatedColumnFormula>
    </tableColumn>
    <tableColumn id="8" name="a8" dataDxfId="302">
      <calculatedColumnFormula>IFERROR(IF([1]!Bt[[#This Row],[a8]]&lt;=50,0,
IF([1]!Bt[[#This Row],[a8]]&lt;=500,([1]!Bt[[#This Row],[a8]]-50)/1000,
IF([1]!Bt[[#This Row],[a8]]&lt;=1000,0.45+([1]!Bt[[#This Row],[a8]]-500)/2000,
IF([1]!Bt[[#This Row],[a8]]&lt;=2000,0.7+([1]!Bt[[#This Row],[a8]]-1000)/4000,
0.95+([1]!Bt[[#This Row],[a8]]-2000)/8000)))),"")</calculatedColumnFormula>
    </tableColumn>
    <tableColumn id="9" name="a9" dataDxfId="301">
      <calculatedColumnFormula>IFERROR(IF([1]!Bt[[#This Row],[a9]]&lt;=50,0,
IF([1]!Bt[[#This Row],[a9]]&lt;=500,([1]!Bt[[#This Row],[a9]]-50)/1000,
IF([1]!Bt[[#This Row],[a9]]&lt;=1000,0.45+([1]!Bt[[#This Row],[a9]]-500)/2000,
IF([1]!Bt[[#This Row],[a9]]&lt;=2000,0.7+([1]!Bt[[#This Row],[a9]]-1000)/4000,
0.95+([1]!Bt[[#This Row],[a9]]-2000)/8000)))),"")</calculatedColumnFormula>
    </tableColumn>
    <tableColumn id="10" name="a10" dataDxfId="300">
      <calculatedColumnFormula>IFERROR(IF([1]!Bt[[#This Row],[a10]]&lt;=50,0,
IF([1]!Bt[[#This Row],[a10]]&lt;=500,([1]!Bt[[#This Row],[a10]]-50)/1000,
IF([1]!Bt[[#This Row],[a10]]&lt;=1000,0.45+([1]!Bt[[#This Row],[a10]]-500)/2000,
IF([1]!Bt[[#This Row],[a10]]&lt;=2000,0.7+([1]!Bt[[#This Row],[a10]]-1000)/4000,
0.95+([1]!Bt[[#This Row],[a10]]-2000)/8000)))),"")</calculatedColumnFormula>
    </tableColumn>
    <tableColumn id="11" name="a11" dataDxfId="299">
      <calculatedColumnFormula>IFERROR(IF([1]!Bt[[#This Row],[a11]]&lt;=50,0,
IF([1]!Bt[[#This Row],[a11]]&lt;=500,([1]!Bt[[#This Row],[a11]]-50)/1000,
IF([1]!Bt[[#This Row],[a11]]&lt;=1000,0.45+([1]!Bt[[#This Row],[a11]]-500)/2000,
IF([1]!Bt[[#This Row],[a11]]&lt;=2000,0.7+([1]!Bt[[#This Row],[a11]]-1000)/4000,
0.95+([1]!Bt[[#This Row],[a11]]-2000)/8000)))),"")</calculatedColumnFormula>
    </tableColumn>
    <tableColumn id="12" name="a12" dataDxfId="298">
      <calculatedColumnFormula>IFERROR(IF([1]!Bt[[#This Row],[a12]]&lt;=50,0,
IF([1]!Bt[[#This Row],[a12]]&lt;=500,([1]!Bt[[#This Row],[a12]]-50)/1000,
IF([1]!Bt[[#This Row],[a12]]&lt;=1000,0.45+([1]!Bt[[#This Row],[a12]]-500)/2000,
IF([1]!Bt[[#This Row],[a12]]&lt;=2000,0.7+([1]!Bt[[#This Row],[a12]]-1000)/4000,
0.95+([1]!Bt[[#This Row],[a12]]-2000)/8000)))),"")</calculatedColumnFormula>
    </tableColumn>
    <tableColumn id="13" name="a13" dataDxfId="297">
      <calculatedColumnFormula>IFERROR(IF([1]!Bt[[#This Row],[a13]]&lt;=50,0,
IF([1]!Bt[[#This Row],[a13]]&lt;=500,([1]!Bt[[#This Row],[a13]]-50)/1000,
IF([1]!Bt[[#This Row],[a13]]&lt;=1000,0.45+([1]!Bt[[#This Row],[a13]]-500)/2000,
IF([1]!Bt[[#This Row],[a13]]&lt;=2000,0.7+([1]!Bt[[#This Row],[a13]]-1000)/4000,
0.95+([1]!Bt[[#This Row],[a13]]-2000)/8000)))),"")</calculatedColumnFormula>
    </tableColumn>
    <tableColumn id="14" name="a14" dataDxfId="296">
      <calculatedColumnFormula>IFERROR(IF([1]!Bt[[#This Row],[a14]]&lt;=50,0,
IF([1]!Bt[[#This Row],[a14]]&lt;=500,([1]!Bt[[#This Row],[a14]]-50)/1000,
IF([1]!Bt[[#This Row],[a14]]&lt;=1000,0.45+([1]!Bt[[#This Row],[a14]]-500)/2000,
IF([1]!Bt[[#This Row],[a14]]&lt;=2000,0.7+([1]!Bt[[#This Row],[a14]]-1000)/4000,
0.95+([1]!Bt[[#This Row],[a14]]-2000)/8000)))),"")</calculatedColumnFormula>
    </tableColumn>
    <tableColumn id="15" name="a15" dataDxfId="295">
      <calculatedColumnFormula>IFERROR(IF([1]!Bt[[#This Row],[a15]]&lt;=50,0,
IF([1]!Bt[[#This Row],[a15]]&lt;=500,([1]!Bt[[#This Row],[a15]]-50)/1000,
IF([1]!Bt[[#This Row],[a15]]&lt;=1000,0.45+([1]!Bt[[#This Row],[a15]]-500)/2000,
IF([1]!Bt[[#This Row],[a15]]&lt;=2000,0.7+([1]!Bt[[#This Row],[a15]]-1000)/4000,
0.95+([1]!Bt[[#This Row],[a15]]-2000)/8000)))),"")</calculatedColumnFormula>
    </tableColumn>
    <tableColumn id="17" name="e1" dataDxfId="294">
      <calculatedColumnFormula>IFERROR(IF([1]!Bt[[#This Row],[e1]]&lt;=50,0,
IF([1]!Bt[[#This Row],[e1]]&lt;=500,([1]!Bt[[#This Row],[e1]]-50)/1000,
IF([1]!Bt[[#This Row],[e1]]&lt;=1000,0.45+([1]!Bt[[#This Row],[e1]]-500)/2000,
IF([1]!Bt[[#This Row],[e1]]&lt;=2000,0.7+([1]!Bt[[#This Row],[e1]]-1000)/4000,
0.95+([1]!Bt[[#This Row],[e1]]-2000)/8000)))),"")</calculatedColumnFormula>
    </tableColumn>
    <tableColumn id="18" name="e2" dataDxfId="293">
      <calculatedColumnFormula>IFERROR(IF([1]!Bt[[#This Row],[e2]]&lt;=50,0,
IF([1]!Bt[[#This Row],[e2]]&lt;=500,([1]!Bt[[#This Row],[e2]]-50)/1000,
IF([1]!Bt[[#This Row],[e2]]&lt;=1000,0.45+([1]!Bt[[#This Row],[e2]]-500)/2000,
IF([1]!Bt[[#This Row],[e2]]&lt;=2000,0.7+([1]!Bt[[#This Row],[e2]]-1000)/4000,
0.95+([1]!Bt[[#This Row],[e2]]-2000)/8000)))),"")</calculatedColumnFormula>
    </tableColumn>
    <tableColumn id="19" name="e3" dataDxfId="292">
      <calculatedColumnFormula>IFERROR(IF([1]!Bt[[#This Row],[e3]]&lt;=50,0,
IF([1]!Bt[[#This Row],[e3]]&lt;=500,([1]!Bt[[#This Row],[e3]]-50)/1000,
IF([1]!Bt[[#This Row],[e3]]&lt;=1000,0.45+([1]!Bt[[#This Row],[e3]]-500)/2000,
IF([1]!Bt[[#This Row],[e3]]&lt;=2000,0.7+([1]!Bt[[#This Row],[e3]]-1000)/4000,
0.95+([1]!Bt[[#This Row],[e3]]-2000)/8000)))),"")</calculatedColumnFormula>
    </tableColumn>
    <tableColumn id="20" name="e4" dataDxfId="291">
      <calculatedColumnFormula>IFERROR(IF([1]!Bt[[#This Row],[e4]]&lt;=50,0,
IF([1]!Bt[[#This Row],[e4]]&lt;=500,([1]!Bt[[#This Row],[e4]]-50)/1000,
IF([1]!Bt[[#This Row],[e4]]&lt;=1000,0.45+([1]!Bt[[#This Row],[e4]]-500)/2000,
IF([1]!Bt[[#This Row],[e4]]&lt;=2000,0.7+([1]!Bt[[#This Row],[e4]]-1000)/4000,
0.95+([1]!Bt[[#This Row],[e4]]-2000)/8000)))),"")</calculatedColumnFormula>
    </tableColumn>
    <tableColumn id="21" name="e5" dataDxfId="290">
      <calculatedColumnFormula>IFERROR(IF([1]!Bt[[#This Row],[e5]]&lt;=50,0,
IF([1]!Bt[[#This Row],[e5]]&lt;=500,([1]!Bt[[#This Row],[e5]]-50)/1000,
IF([1]!Bt[[#This Row],[e5]]&lt;=1000,0.45+([1]!Bt[[#This Row],[e5]]-500)/2000,
IF([1]!Bt[[#This Row],[e5]]&lt;=2000,0.7+([1]!Bt[[#This Row],[e5]]-1000)/4000,
0.95+([1]!Bt[[#This Row],[e5]]-2000)/8000)))),"")</calculatedColumnFormula>
    </tableColumn>
    <tableColumn id="22" name="e6" dataDxfId="289">
      <calculatedColumnFormula>IFERROR(IF([1]!Bt[[#This Row],[e6]]&lt;=50,0,
IF([1]!Bt[[#This Row],[e6]]&lt;=500,([1]!Bt[[#This Row],[e6]]-50)/1000,
IF([1]!Bt[[#This Row],[e6]]&lt;=1000,0.45+([1]!Bt[[#This Row],[e6]]-500)/2000,
IF([1]!Bt[[#This Row],[e6]]&lt;=2000,0.7+([1]!Bt[[#This Row],[e6]]-1000)/4000,
0.95+([1]!Bt[[#This Row],[e6]]-2000)/8000)))),"")</calculatedColumnFormula>
    </tableColumn>
    <tableColumn id="23" name="e7" dataDxfId="288">
      <calculatedColumnFormula>IFERROR(IF([1]!Bt[[#This Row],[e7]]&lt;=50,0,
IF([1]!Bt[[#This Row],[e7]]&lt;=500,([1]!Bt[[#This Row],[e7]]-50)/1000,
IF([1]!Bt[[#This Row],[e7]]&lt;=1000,0.45+([1]!Bt[[#This Row],[e7]]-500)/2000,
IF([1]!Bt[[#This Row],[e7]]&lt;=2000,0.7+([1]!Bt[[#This Row],[e7]]-1000)/4000,
0.95+([1]!Bt[[#This Row],[e7]]-2000)/8000)))),"")</calculatedColumnFormula>
    </tableColumn>
    <tableColumn id="24" name="e8" dataDxfId="287">
      <calculatedColumnFormula>IFERROR(IF([1]!Bt[[#This Row],[e8]]&lt;=50,0,
IF([1]!Bt[[#This Row],[e8]]&lt;=500,([1]!Bt[[#This Row],[e8]]-50)/1000,
IF([1]!Bt[[#This Row],[e8]]&lt;=1000,0.45+([1]!Bt[[#This Row],[e8]]-500)/2000,
IF([1]!Bt[[#This Row],[e8]]&lt;=2000,0.7+([1]!Bt[[#This Row],[e8]]-1000)/4000,
0.95+([1]!Bt[[#This Row],[e8]]-2000)/8000)))),"")</calculatedColumnFormula>
    </tableColumn>
    <tableColumn id="25" name="e9" dataDxfId="286">
      <calculatedColumnFormula>IFERROR(IF([1]!Bt[[#This Row],[e9]]&lt;=50,0,
IF([1]!Bt[[#This Row],[e9]]&lt;=500,([1]!Bt[[#This Row],[e9]]-50)/1000,
IF([1]!Bt[[#This Row],[e9]]&lt;=1000,0.45+([1]!Bt[[#This Row],[e9]]-500)/2000,
IF([1]!Bt[[#This Row],[e9]]&lt;=2000,0.7+([1]!Bt[[#This Row],[e9]]-1000)/4000,
0.95+([1]!Bt[[#This Row],[e9]]-2000)/8000)))),"")</calculatedColumnFormula>
    </tableColumn>
    <tableColumn id="26" name="e10" dataDxfId="285">
      <calculatedColumnFormula>IFERROR(IF([1]!Bt[[#This Row],[e10]]&lt;=50,0,
IF([1]!Bt[[#This Row],[e10]]&lt;=500,([1]!Bt[[#This Row],[e10]]-50)/1000,
IF([1]!Bt[[#This Row],[e10]]&lt;=1000,0.45+([1]!Bt[[#This Row],[e10]]-500)/2000,
IF([1]!Bt[[#This Row],[e10]]&lt;=2000,0.7+([1]!Bt[[#This Row],[e10]]-1000)/4000,
0.95+([1]!Bt[[#This Row],[e10]]-2000)/8000)))),"")</calculatedColumnFormula>
    </tableColumn>
    <tableColumn id="27" name="e11" dataDxfId="284">
      <calculatedColumnFormula>IFERROR(IF([1]!Bt[[#This Row],[e11]]&lt;=50,0,
IF([1]!Bt[[#This Row],[e11]]&lt;=500,([1]!Bt[[#This Row],[e11]]-50)/1000,
IF([1]!Bt[[#This Row],[e11]]&lt;=1000,0.45+([1]!Bt[[#This Row],[e11]]-500)/2000,
IF([1]!Bt[[#This Row],[e11]]&lt;=2000,0.7+([1]!Bt[[#This Row],[e11]]-1000)/4000,
0.95+([1]!Bt[[#This Row],[e11]]-2000)/8000)))),"")</calculatedColumnFormula>
    </tableColumn>
    <tableColumn id="28" name="e12" dataDxfId="283">
      <calculatedColumnFormula>IFERROR(IF([1]!Bt[[#This Row],[e12]]&lt;=50,0,
IF([1]!Bt[[#This Row],[e12]]&lt;=500,([1]!Bt[[#This Row],[e12]]-50)/1000,
IF([1]!Bt[[#This Row],[e12]]&lt;=1000,0.45+([1]!Bt[[#This Row],[e12]]-500)/2000,
IF([1]!Bt[[#This Row],[e12]]&lt;=2000,0.7+([1]!Bt[[#This Row],[e12]]-1000)/4000,
0.95+([1]!Bt[[#This Row],[e12]]-2000)/8000)))),"")</calculatedColumnFormula>
    </tableColumn>
    <tableColumn id="29" name="e13" dataDxfId="282">
      <calculatedColumnFormula>IFERROR(IF([1]!Bt[[#This Row],[e13]]&lt;=50,0,
IF([1]!Bt[[#This Row],[e13]]&lt;=500,([1]!Bt[[#This Row],[e13]]-50)/1000,
IF([1]!Bt[[#This Row],[e13]]&lt;=1000,0.45+([1]!Bt[[#This Row],[e13]]-500)/2000,
IF([1]!Bt[[#This Row],[e13]]&lt;=2000,0.7+([1]!Bt[[#This Row],[e13]]-1000)/4000,
0.95+([1]!Bt[[#This Row],[e13]]-2000)/8000)))),"")</calculatedColumnFormula>
    </tableColumn>
    <tableColumn id="30" name="e14" dataDxfId="281">
      <calculatedColumnFormula>IFERROR(IF([1]!Bt[[#This Row],[e14]]&lt;=50,0,
IF([1]!Bt[[#This Row],[e14]]&lt;=500,([1]!Bt[[#This Row],[e14]]-50)/1000,
IF([1]!Bt[[#This Row],[e14]]&lt;=1000,0.45+([1]!Bt[[#This Row],[e14]]-500)/2000,
IF([1]!Bt[[#This Row],[e14]]&lt;=2000,0.7+([1]!Bt[[#This Row],[e14]]-1000)/4000,
0.95+([1]!Bt[[#This Row],[e14]]-2000)/8000)))),"")</calculatedColumnFormula>
    </tableColumn>
    <tableColumn id="31" name="e15" dataDxfId="280">
      <calculatedColumnFormula>IFERROR(IF([1]!Bt[[#This Row],[e15]]&lt;=50,0,
IF([1]!Bt[[#This Row],[e15]]&lt;=500,([1]!Bt[[#This Row],[e15]]-50)/1000,
IF([1]!Bt[[#This Row],[e15]]&lt;=1000,0.45+([1]!Bt[[#This Row],[e15]]-500)/2000,
IF([1]!Bt[[#This Row],[e15]]&lt;=2000,0.7+([1]!Bt[[#This Row],[e15]]-1000)/4000,
0.95+([1]!Bt[[#This Row],[e15]]-2000)/8000)))),"")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Kab" displayName="Kab" ref="A1:AD2" totalsRowShown="0" headerRowDxfId="279" dataDxfId="278">
  <autoFilter ref="A1:AD2"/>
  <tableColumns count="30">
    <tableColumn id="1" name="a1" dataDxfId="277">
      <calculatedColumnFormula>IFERROR(IF([1]!Ba[[#This Row],[a1]]&lt;=500,0,
IF([1]!Ba[[#This Row],[a1]]&lt;=5000,([1]!Ba[[#This Row],[a1]]-500)/10000,
IF([1]!Ba[[#This Row],[a1]]&lt;=10000,0.45+([1]!Ba[[#This Row],[a1]]-5000)/20000,
IF([1]!Ba[[#This Row],[a1]]&lt;=20000,0.7+([1]!Ba[[#This Row],[a1]]-10000)/40000,
0.95+([1]!Ba[[#This Row],[a1]]-20000)/80000)))),"")</calculatedColumnFormula>
    </tableColumn>
    <tableColumn id="2" name="a2" dataDxfId="276">
      <calculatedColumnFormula>IFERROR(IF([1]!Ba[[#This Row],[a2]]&lt;=500,0,
IF([1]!Ba[[#This Row],[a2]]&lt;=5000,([1]!Ba[[#This Row],[a2]]-500)/10000,
IF([1]!Ba[[#This Row],[a2]]&lt;=10000,0.45+([1]!Ba[[#This Row],[a2]]-5000)/20000,
IF([1]!Ba[[#This Row],[a2]]&lt;=20000,0.7+([1]!Ba[[#This Row],[a2]]-10000)/40000,
0.95+([1]!Ba[[#This Row],[a2]]-20000)/80000)))),"")</calculatedColumnFormula>
    </tableColumn>
    <tableColumn id="3" name="a3" dataDxfId="275">
      <calculatedColumnFormula>IFERROR(IF([1]!Ba[[#This Row],[a3]]&lt;=500,0,
IF([1]!Ba[[#This Row],[a3]]&lt;=5000,([1]!Ba[[#This Row],[a3]]-500)/10000,
IF([1]!Ba[[#This Row],[a3]]&lt;=10000,0.45+([1]!Ba[[#This Row],[a3]]-5000)/20000,
IF([1]!Ba[[#This Row],[a3]]&lt;=20000,0.7+([1]!Ba[[#This Row],[a3]]-10000)/40000,
0.95+([1]!Ba[[#This Row],[a3]]-20000)/80000)))),"")</calculatedColumnFormula>
    </tableColumn>
    <tableColumn id="4" name="a4" dataDxfId="274">
      <calculatedColumnFormula>IFERROR(IF([1]!Ba[[#This Row],[a4]]&lt;=500,0,
IF([1]!Ba[[#This Row],[a4]]&lt;=5000,([1]!Ba[[#This Row],[a4]]-500)/10000,
IF([1]!Ba[[#This Row],[a4]]&lt;=10000,0.45+([1]!Ba[[#This Row],[a4]]-5000)/20000,
IF([1]!Ba[[#This Row],[a4]]&lt;=20000,0.7+([1]!Ba[[#This Row],[a4]]-10000)/40000,
0.95+([1]!Ba[[#This Row],[a4]]-20000)/80000)))),"")</calculatedColumnFormula>
    </tableColumn>
    <tableColumn id="5" name="a5" dataDxfId="273">
      <calculatedColumnFormula>IFERROR(IF([1]!Ba[[#This Row],[a5]]&lt;=500,0,
IF([1]!Ba[[#This Row],[a5]]&lt;=5000,([1]!Ba[[#This Row],[a5]]-500)/10000,
IF([1]!Ba[[#This Row],[a5]]&lt;=10000,0.45+([1]!Ba[[#This Row],[a5]]-5000)/20000,
IF([1]!Ba[[#This Row],[a5]]&lt;=20000,0.7+([1]!Ba[[#This Row],[a5]]-10000)/40000,
0.95+([1]!Ba[[#This Row],[a5]]-20000)/80000)))),"")</calculatedColumnFormula>
    </tableColumn>
    <tableColumn id="6" name="a6" dataDxfId="272">
      <calculatedColumnFormula>IFERROR(IF([1]!Ba[[#This Row],[a6]]&lt;=500,0,
IF([1]!Ba[[#This Row],[a6]]&lt;=5000,([1]!Ba[[#This Row],[a6]]-500)/10000,
IF([1]!Ba[[#This Row],[a6]]&lt;=10000,0.45+([1]!Ba[[#This Row],[a6]]-5000)/20000,
IF([1]!Ba[[#This Row],[a6]]&lt;=20000,0.7+([1]!Ba[[#This Row],[a6]]-10000)/40000,
0.95+([1]!Ba[[#This Row],[a6]]-20000)/80000)))),"")</calculatedColumnFormula>
    </tableColumn>
    <tableColumn id="7" name="a7" dataDxfId="271">
      <calculatedColumnFormula>IFERROR(IF([1]!Ba[[#This Row],[a7]]&lt;=500,0,
IF([1]!Ba[[#This Row],[a7]]&lt;=5000,([1]!Ba[[#This Row],[a7]]-500)/10000,
IF([1]!Ba[[#This Row],[a7]]&lt;=10000,0.45+([1]!Ba[[#This Row],[a7]]-5000)/20000,
IF([1]!Ba[[#This Row],[a7]]&lt;=20000,0.7+([1]!Ba[[#This Row],[a7]]-10000)/40000,
0.95+([1]!Ba[[#This Row],[a7]]-20000)/80000)))),"")</calculatedColumnFormula>
    </tableColumn>
    <tableColumn id="8" name="a8" dataDxfId="270">
      <calculatedColumnFormula>IFERROR(IF([1]!Ba[[#This Row],[a8]]&lt;=500,0,
IF([1]!Ba[[#This Row],[a8]]&lt;=5000,([1]!Ba[[#This Row],[a8]]-500)/10000,
IF([1]!Ba[[#This Row],[a8]]&lt;=10000,0.45+([1]!Ba[[#This Row],[a8]]-5000)/20000,
IF([1]!Ba[[#This Row],[a8]]&lt;=20000,0.7+([1]!Ba[[#This Row],[a8]]-10000)/40000,
0.95+([1]!Ba[[#This Row],[a8]]-20000)/80000)))),"")</calculatedColumnFormula>
    </tableColumn>
    <tableColumn id="9" name="a9" dataDxfId="269">
      <calculatedColumnFormula>IFERROR(IF([1]!Ba[[#This Row],[a9]]&lt;=500,0,
IF([1]!Ba[[#This Row],[a9]]&lt;=5000,([1]!Ba[[#This Row],[a9]]-500)/10000,
IF([1]!Ba[[#This Row],[a9]]&lt;=10000,0.45+([1]!Ba[[#This Row],[a9]]-5000)/20000,
IF([1]!Ba[[#This Row],[a9]]&lt;=20000,0.7+([1]!Ba[[#This Row],[a9]]-10000)/40000,
0.95+([1]!Ba[[#This Row],[a9]]-20000)/80000)))),"")</calculatedColumnFormula>
    </tableColumn>
    <tableColumn id="10" name="a10" dataDxfId="268">
      <calculatedColumnFormula>IFERROR(IF([1]!Ba[[#This Row],[a10]]&lt;=500,0,
IF([1]!Ba[[#This Row],[a10]]&lt;=5000,([1]!Ba[[#This Row],[a10]]-500)/10000,
IF([1]!Ba[[#This Row],[a10]]&lt;=10000,0.45+([1]!Ba[[#This Row],[a10]]-5000)/20000,
IF([1]!Ba[[#This Row],[a10]]&lt;=20000,0.7+([1]!Ba[[#This Row],[a10]]-10000)/40000,
0.95+([1]!Ba[[#This Row],[a10]]-20000)/80000)))),"")</calculatedColumnFormula>
    </tableColumn>
    <tableColumn id="11" name="a11" dataDxfId="267">
      <calculatedColumnFormula>IFERROR(IF([1]!Ba[[#This Row],[a11]]&lt;=500,0,
IF([1]!Ba[[#This Row],[a11]]&lt;=5000,([1]!Ba[[#This Row],[a11]]-500)/10000,
IF([1]!Ba[[#This Row],[a11]]&lt;=10000,0.45+([1]!Ba[[#This Row],[a11]]-5000)/20000,
IF([1]!Ba[[#This Row],[a11]]&lt;=20000,0.7+([1]!Ba[[#This Row],[a11]]-10000)/40000,
0.95+([1]!Ba[[#This Row],[a11]]-20000)/80000)))),"")</calculatedColumnFormula>
    </tableColumn>
    <tableColumn id="12" name="a12" dataDxfId="266">
      <calculatedColumnFormula>IFERROR(IF([1]!Ba[[#This Row],[a12]]&lt;=500,0,
IF([1]!Ba[[#This Row],[a12]]&lt;=5000,([1]!Ba[[#This Row],[a12]]-500)/10000,
IF([1]!Ba[[#This Row],[a12]]&lt;=10000,0.45+([1]!Ba[[#This Row],[a12]]-5000)/20000,
IF([1]!Ba[[#This Row],[a12]]&lt;=20000,0.7+([1]!Ba[[#This Row],[a12]]-10000)/40000,
0.95+([1]!Ba[[#This Row],[a12]]-20000)/80000)))),"")</calculatedColumnFormula>
    </tableColumn>
    <tableColumn id="13" name="a13" dataDxfId="265">
      <calculatedColumnFormula>IFERROR(IF([1]!Ba[[#This Row],[a13]]&lt;=500,0,
IF([1]!Ba[[#This Row],[a13]]&lt;=5000,([1]!Ba[[#This Row],[a13]]-500)/10000,
IF([1]!Ba[[#This Row],[a13]]&lt;=10000,0.45+([1]!Ba[[#This Row],[a13]]-5000)/20000,
IF([1]!Ba[[#This Row],[a13]]&lt;=20000,0.7+([1]!Ba[[#This Row],[a13]]-10000)/40000,
0.95+([1]!Ba[[#This Row],[a13]]-20000)/80000)))),"")</calculatedColumnFormula>
    </tableColumn>
    <tableColumn id="14" name="a14" dataDxfId="264">
      <calculatedColumnFormula>IFERROR(IF([1]!Ba[[#This Row],[a14]]&lt;=500,0,
IF([1]!Ba[[#This Row],[a14]]&lt;=5000,([1]!Ba[[#This Row],[a14]]-500)/10000,
IF([1]!Ba[[#This Row],[a14]]&lt;=10000,0.45+([1]!Ba[[#This Row],[a14]]-5000)/20000,
IF([1]!Ba[[#This Row],[a14]]&lt;=20000,0.7+([1]!Ba[[#This Row],[a14]]-10000)/40000,
0.95+([1]!Ba[[#This Row],[a14]]-20000)/80000)))),"")</calculatedColumnFormula>
    </tableColumn>
    <tableColumn id="15" name="a15" dataDxfId="263">
      <calculatedColumnFormula>IFERROR(IF([1]!Ba[[#This Row],[a15]]&lt;=500,0,
IF([1]!Ba[[#This Row],[a15]]&lt;=5000,([1]!Ba[[#This Row],[a15]]-500)/10000,
IF([1]!Ba[[#This Row],[a15]]&lt;=10000,0.45+([1]!Ba[[#This Row],[a15]]-5000)/20000,
IF([1]!Ba[[#This Row],[a15]]&lt;=20000,0.7+([1]!Ba[[#This Row],[a15]]-10000)/40000,
0.95+([1]!Ba[[#This Row],[a15]]-20000)/80000)))),"")</calculatedColumnFormula>
    </tableColumn>
    <tableColumn id="17" name="e1" dataDxfId="262">
      <calculatedColumnFormula>IFERROR(IF([1]!Ba[[#This Row],[e1]]&lt;=500,0,
IF([1]!Ba[[#This Row],[e1]]&lt;=5000,([1]!Ba[[#This Row],[e1]]-500)/10000,
IF([1]!Ba[[#This Row],[e1]]&lt;=10000,0.45+([1]!Ba[[#This Row],[e1]]-5000)/20000,
IF([1]!Ba[[#This Row],[e1]]&lt;=20000,0.7+([1]!Ba[[#This Row],[e1]]-10000)/40000,
0.95+([1]!Ba[[#This Row],[e1]]-20000)/80000)))),"")</calculatedColumnFormula>
    </tableColumn>
    <tableColumn id="18" name="e2" dataDxfId="261">
      <calculatedColumnFormula>IFERROR(IF([1]!Ba[[#This Row],[e2]]&lt;=500,0,
IF([1]!Ba[[#This Row],[e2]]&lt;=5000,([1]!Ba[[#This Row],[e2]]-500)/10000,
IF([1]!Ba[[#This Row],[e2]]&lt;=10000,0.45+([1]!Ba[[#This Row],[e2]]-5000)/20000,
IF([1]!Ba[[#This Row],[e2]]&lt;=20000,0.7+([1]!Ba[[#This Row],[e2]]-10000)/40000,
0.95+([1]!Ba[[#This Row],[e2]]-20000)/80000)))),"")</calculatedColumnFormula>
    </tableColumn>
    <tableColumn id="19" name="e3" dataDxfId="260">
      <calculatedColumnFormula>IFERROR(IF([1]!Ba[[#This Row],[e3]]&lt;=500,0,
IF([1]!Ba[[#This Row],[e3]]&lt;=5000,([1]!Ba[[#This Row],[e3]]-500)/10000,
IF([1]!Ba[[#This Row],[e3]]&lt;=10000,0.45+([1]!Ba[[#This Row],[e3]]-5000)/20000,
IF([1]!Ba[[#This Row],[e3]]&lt;=20000,0.7+([1]!Ba[[#This Row],[e3]]-10000)/40000,
0.95+([1]!Ba[[#This Row],[e3]]-20000)/80000)))),"")</calculatedColumnFormula>
    </tableColumn>
    <tableColumn id="20" name="e4" dataDxfId="259">
      <calculatedColumnFormula>IFERROR(IF([1]!Ba[[#This Row],[e4]]&lt;=500,0,
IF([1]!Ba[[#This Row],[e4]]&lt;=5000,([1]!Ba[[#This Row],[e4]]-500)/10000,
IF([1]!Ba[[#This Row],[e4]]&lt;=10000,0.45+([1]!Ba[[#This Row],[e4]]-5000)/20000,
IF([1]!Ba[[#This Row],[e4]]&lt;=20000,0.7+([1]!Ba[[#This Row],[e4]]-10000)/40000,
0.95+([1]!Ba[[#This Row],[e4]]-20000)/80000)))),"")</calculatedColumnFormula>
    </tableColumn>
    <tableColumn id="21" name="e5" dataDxfId="258">
      <calculatedColumnFormula>IFERROR(IF([1]!Ba[[#This Row],[e5]]&lt;=500,0,
IF([1]!Ba[[#This Row],[e5]]&lt;=5000,([1]!Ba[[#This Row],[e5]]-500)/10000,
IF([1]!Ba[[#This Row],[e5]]&lt;=10000,0.45+([1]!Ba[[#This Row],[e5]]-5000)/20000,
IF([1]!Ba[[#This Row],[e5]]&lt;=20000,0.7+([1]!Ba[[#This Row],[e5]]-10000)/40000,
0.95+([1]!Ba[[#This Row],[e5]]-20000)/80000)))),"")</calculatedColumnFormula>
    </tableColumn>
    <tableColumn id="22" name="e6" dataDxfId="257">
      <calculatedColumnFormula>IFERROR(IF([1]!Ba[[#This Row],[e6]]&lt;=500,0,
IF([1]!Ba[[#This Row],[e6]]&lt;=5000,([1]!Ba[[#This Row],[e6]]-500)/10000,
IF([1]!Ba[[#This Row],[e6]]&lt;=10000,0.45+([1]!Ba[[#This Row],[e6]]-5000)/20000,
IF([1]!Ba[[#This Row],[e6]]&lt;=20000,0.7+([1]!Ba[[#This Row],[e6]]-10000)/40000,
0.95+([1]!Ba[[#This Row],[e6]]-20000)/80000)))),"")</calculatedColumnFormula>
    </tableColumn>
    <tableColumn id="23" name="e7" dataDxfId="256">
      <calculatedColumnFormula>IFERROR(IF([1]!Ba[[#This Row],[e7]]&lt;=500,0,
IF([1]!Ba[[#This Row],[e7]]&lt;=5000,([1]!Ba[[#This Row],[e7]]-500)/10000,
IF([1]!Ba[[#This Row],[e7]]&lt;=10000,0.45+([1]!Ba[[#This Row],[e7]]-5000)/20000,
IF([1]!Ba[[#This Row],[e7]]&lt;=20000,0.7+([1]!Ba[[#This Row],[e7]]-10000)/40000,
0.95+([1]!Ba[[#This Row],[e7]]-20000)/80000)))),"")</calculatedColumnFormula>
    </tableColumn>
    <tableColumn id="24" name="e8" dataDxfId="255">
      <calculatedColumnFormula>IFERROR(IF([1]!Ba[[#This Row],[e8]]&lt;=500,0,
IF([1]!Ba[[#This Row],[e8]]&lt;=5000,([1]!Ba[[#This Row],[e8]]-500)/10000,
IF([1]!Ba[[#This Row],[e8]]&lt;=10000,0.45+([1]!Ba[[#This Row],[e8]]-5000)/20000,
IF([1]!Ba[[#This Row],[e8]]&lt;=20000,0.7+([1]!Ba[[#This Row],[e8]]-10000)/40000,
0.95+([1]!Ba[[#This Row],[e8]]-20000)/80000)))),"")</calculatedColumnFormula>
    </tableColumn>
    <tableColumn id="25" name="e9" dataDxfId="254">
      <calculatedColumnFormula>IFERROR(IF([1]!Ba[[#This Row],[e9]]&lt;=500,0,
IF([1]!Ba[[#This Row],[e9]]&lt;=5000,([1]!Ba[[#This Row],[e9]]-500)/10000,
IF([1]!Ba[[#This Row],[e9]]&lt;=10000,0.45+([1]!Ba[[#This Row],[e9]]-5000)/20000,
IF([1]!Ba[[#This Row],[e9]]&lt;=20000,0.7+([1]!Ba[[#This Row],[e9]]-10000)/40000,
0.95+([1]!Ba[[#This Row],[e9]]-20000)/80000)))),"")</calculatedColumnFormula>
    </tableColumn>
    <tableColumn id="26" name="e10" dataDxfId="253">
      <calculatedColumnFormula>IFERROR(IF([1]!Ba[[#This Row],[e10]]&lt;=500,0,
IF([1]!Ba[[#This Row],[e10]]&lt;=5000,([1]!Ba[[#This Row],[e10]]-500)/10000,
IF([1]!Ba[[#This Row],[e10]]&lt;=10000,0.45+([1]!Ba[[#This Row],[e10]]-5000)/20000,
IF([1]!Ba[[#This Row],[e10]]&lt;=20000,0.7+([1]!Ba[[#This Row],[e10]]-10000)/40000,
0.95+([1]!Ba[[#This Row],[e10]]-20000)/80000)))),"")</calculatedColumnFormula>
    </tableColumn>
    <tableColumn id="27" name="e11" dataDxfId="252">
      <calculatedColumnFormula>IFERROR(IF([1]!Ba[[#This Row],[e11]]&lt;=500,0,
IF([1]!Ba[[#This Row],[e11]]&lt;=5000,([1]!Ba[[#This Row],[e11]]-500)/10000,
IF([1]!Ba[[#This Row],[e11]]&lt;=10000,0.45+([1]!Ba[[#This Row],[e11]]-5000)/20000,
IF([1]!Ba[[#This Row],[e11]]&lt;=20000,0.7+([1]!Ba[[#This Row],[e11]]-10000)/40000,
0.95+([1]!Ba[[#This Row],[e11]]-20000)/80000)))),"")</calculatedColumnFormula>
    </tableColumn>
    <tableColumn id="28" name="e12" dataDxfId="251">
      <calculatedColumnFormula>IFERROR(IF([1]!Ba[[#This Row],[e12]]&lt;=500,0,
IF([1]!Ba[[#This Row],[e12]]&lt;=5000,([1]!Ba[[#This Row],[e12]]-500)/10000,
IF([1]!Ba[[#This Row],[e12]]&lt;=10000,0.45+([1]!Ba[[#This Row],[e12]]-5000)/20000,
IF([1]!Ba[[#This Row],[e12]]&lt;=20000,0.7+([1]!Ba[[#This Row],[e12]]-10000)/40000,
0.95+([1]!Ba[[#This Row],[e12]]-20000)/80000)))),"")</calculatedColumnFormula>
    </tableColumn>
    <tableColumn id="29" name="e13" dataDxfId="250">
      <calculatedColumnFormula>IFERROR(IF([1]!Ba[[#This Row],[e13]]&lt;=500,0,
IF([1]!Ba[[#This Row],[e13]]&lt;=5000,([1]!Ba[[#This Row],[e13]]-500)/10000,
IF([1]!Ba[[#This Row],[e13]]&lt;=10000,0.45+([1]!Ba[[#This Row],[e13]]-5000)/20000,
IF([1]!Ba[[#This Row],[e13]]&lt;=20000,0.7+([1]!Ba[[#This Row],[e13]]-10000)/40000,
0.95+([1]!Ba[[#This Row],[e13]]-20000)/80000)))),"")</calculatedColumnFormula>
    </tableColumn>
    <tableColumn id="30" name="e14" dataDxfId="249">
      <calculatedColumnFormula>IFERROR(IF([1]!Ba[[#This Row],[e14]]&lt;=500,0,
IF([1]!Ba[[#This Row],[e14]]&lt;=5000,([1]!Ba[[#This Row],[e14]]-500)/10000,
IF([1]!Ba[[#This Row],[e14]]&lt;=10000,0.45+([1]!Ba[[#This Row],[e14]]-5000)/20000,
IF([1]!Ba[[#This Row],[e14]]&lt;=20000,0.7+([1]!Ba[[#This Row],[e14]]-10000)/40000,
0.95+([1]!Ba[[#This Row],[e14]]-20000)/80000)))),"")</calculatedColumnFormula>
    </tableColumn>
    <tableColumn id="31" name="e15" dataDxfId="248">
      <calculatedColumnFormula>IFERROR(IF([1]!Ba[[#This Row],[e15]]&lt;=500,0,
IF([1]!Ba[[#This Row],[e15]]&lt;=5000,([1]!Ba[[#This Row],[e15]]-500)/10000,
IF([1]!Ba[[#This Row],[e15]]&lt;=10000,0.45+([1]!Ba[[#This Row],[e15]]-5000)/20000,
IF([1]!Ba[[#This Row],[e15]]&lt;=20000,0.7+([1]!Ba[[#This Row],[e15]]-10000)/40000,
0.95+([1]!Ba[[#This Row],[e15]]-20000)/80000)))),"")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Krt" displayName="Krt" ref="A1:AD2" totalsRowShown="0" headerRowDxfId="247" dataDxfId="246">
  <autoFilter ref="A1:AD2"/>
  <tableColumns count="30">
    <tableColumn id="1" name="a1" dataDxfId="245">
      <calculatedColumnFormula>IFERROR(1 + [1]!Rt[[#This Row],[a1]] - [1]!AvgW[[#This Row],[a1]],"")</calculatedColumnFormula>
    </tableColumn>
    <tableColumn id="2" name="a2" dataDxfId="244">
      <calculatedColumnFormula>IFERROR(1 + [1]!Rt[[#This Row],[a2]] - [1]!AvgW[[#This Row],[a2]],"")</calculatedColumnFormula>
    </tableColumn>
    <tableColumn id="3" name="a3" dataDxfId="243">
      <calculatedColumnFormula>IFERROR(1 + [1]!Rt[[#This Row],[a3]] - [1]!AvgW[[#This Row],[a3]],"")</calculatedColumnFormula>
    </tableColumn>
    <tableColumn id="4" name="a4" dataDxfId="242">
      <calculatedColumnFormula>IFERROR(1 + [1]!Rt[[#This Row],[a4]] - [1]!AvgW[[#This Row],[a4]],"")</calculatedColumnFormula>
    </tableColumn>
    <tableColumn id="5" name="a5" dataDxfId="241">
      <calculatedColumnFormula>IFERROR(1 + [1]!Rt[[#This Row],[a5]] - [1]!AvgW[[#This Row],[a5]],"")</calculatedColumnFormula>
    </tableColumn>
    <tableColumn id="6" name="a6" dataDxfId="240">
      <calculatedColumnFormula>IFERROR(1 + [1]!Rt[[#This Row],[a6]] - [1]!AvgW[[#This Row],[a6]],"")</calculatedColumnFormula>
    </tableColumn>
    <tableColumn id="7" name="a7" dataDxfId="239">
      <calculatedColumnFormula>IFERROR(1 + [1]!Rt[[#This Row],[a7]] - [1]!AvgW[[#This Row],[a7]],"")</calculatedColumnFormula>
    </tableColumn>
    <tableColumn id="8" name="a8" dataDxfId="238">
      <calculatedColumnFormula>IFERROR(1 + [1]!Rt[[#This Row],[a8]] - [1]!AvgW[[#This Row],[a8]],"")</calculatedColumnFormula>
    </tableColumn>
    <tableColumn id="9" name="a9" dataDxfId="237">
      <calculatedColumnFormula>IFERROR(1 + [1]!Rt[[#This Row],[a9]] - [1]!AvgW[[#This Row],[a9]],"")</calculatedColumnFormula>
    </tableColumn>
    <tableColumn id="10" name="a10" dataDxfId="236">
      <calculatedColumnFormula>IFERROR(1 + [1]!Rt[[#This Row],[a10]] - [1]!AvgW[[#This Row],[a10]],"")</calculatedColumnFormula>
    </tableColumn>
    <tableColumn id="11" name="a11" dataDxfId="235">
      <calculatedColumnFormula>IFERROR(1 + [1]!Rt[[#This Row],[a11]] - [1]!AvgW[[#This Row],[a11]],"")</calculatedColumnFormula>
    </tableColumn>
    <tableColumn id="12" name="a12" dataDxfId="234">
      <calculatedColumnFormula>IFERROR(1 + [1]!Rt[[#This Row],[a12]] - [1]!AvgW[[#This Row],[a12]],"")</calculatedColumnFormula>
    </tableColumn>
    <tableColumn id="13" name="a13" dataDxfId="233">
      <calculatedColumnFormula>IFERROR(1 + [1]!Rt[[#This Row],[a13]] - [1]!AvgW[[#This Row],[a13]],"")</calculatedColumnFormula>
    </tableColumn>
    <tableColumn id="14" name="a14" dataDxfId="232">
      <calculatedColumnFormula>IFERROR(1 + [1]!Rt[[#This Row],[a14]] - [1]!AvgW[[#This Row],[a14]],"")</calculatedColumnFormula>
    </tableColumn>
    <tableColumn id="15" name="a15" dataDxfId="231">
      <calculatedColumnFormula>IFERROR(1 + [1]!Rt[[#This Row],[a15]] - [1]!AvgW[[#This Row],[a15]],"")</calculatedColumnFormula>
    </tableColumn>
    <tableColumn id="17" name="e1" dataDxfId="230">
      <calculatedColumnFormula>IFERROR(1 + [1]!Rt[[#This Row],[e1]] - [1]!AvgW[[#This Row],[e1]],"")</calculatedColumnFormula>
    </tableColumn>
    <tableColumn id="18" name="e2" dataDxfId="229">
      <calculatedColumnFormula>IFERROR(1 + [1]!Rt[[#This Row],[e2]] - [1]!AvgW[[#This Row],[e2]],"")</calculatedColumnFormula>
    </tableColumn>
    <tableColumn id="19" name="e3" dataDxfId="228">
      <calculatedColumnFormula>IFERROR(1 + [1]!Rt[[#This Row],[e3]] - [1]!AvgW[[#This Row],[e3]],"")</calculatedColumnFormula>
    </tableColumn>
    <tableColumn id="20" name="e4" dataDxfId="227">
      <calculatedColumnFormula>IFERROR(1 + [1]!Rt[[#This Row],[e4]] - [1]!AvgW[[#This Row],[e4]],"")</calculatedColumnFormula>
    </tableColumn>
    <tableColumn id="21" name="e5" dataDxfId="226">
      <calculatedColumnFormula>IFERROR(1 + [1]!Rt[[#This Row],[e5]] - [1]!AvgW[[#This Row],[e5]],"")</calculatedColumnFormula>
    </tableColumn>
    <tableColumn id="22" name="e6" dataDxfId="225">
      <calculatedColumnFormula>IFERROR(1 + [1]!Rt[[#This Row],[e6]] - [1]!AvgW[[#This Row],[e6]],"")</calculatedColumnFormula>
    </tableColumn>
    <tableColumn id="23" name="e7" dataDxfId="224">
      <calculatedColumnFormula>IFERROR(1 + [1]!Rt[[#This Row],[e7]] - [1]!AvgW[[#This Row],[e7]],"")</calculatedColumnFormula>
    </tableColumn>
    <tableColumn id="24" name="e8" dataDxfId="223">
      <calculatedColumnFormula>IFERROR(1 + [1]!Rt[[#This Row],[e8]] - [1]!AvgW[[#This Row],[e8]],"")</calculatedColumnFormula>
    </tableColumn>
    <tableColumn id="25" name="e9" dataDxfId="222">
      <calculatedColumnFormula>IFERROR(1 + [1]!Rt[[#This Row],[e9]] - [1]!AvgW[[#This Row],[e9]],"")</calculatedColumnFormula>
    </tableColumn>
    <tableColumn id="26" name="e10" dataDxfId="221">
      <calculatedColumnFormula>IFERROR(1 + [1]!Rt[[#This Row],[e10]] - [1]!AvgW[[#This Row],[e10]],"")</calculatedColumnFormula>
    </tableColumn>
    <tableColumn id="27" name="e11" dataDxfId="220">
      <calculatedColumnFormula>IFERROR(1 + [1]!Rt[[#This Row],[e11]] - [1]!AvgW[[#This Row],[e11]],"")</calculatedColumnFormula>
    </tableColumn>
    <tableColumn id="28" name="e12" dataDxfId="219">
      <calculatedColumnFormula>IFERROR(1 + [1]!Rt[[#This Row],[e12]] - [1]!AvgW[[#This Row],[e12]],"")</calculatedColumnFormula>
    </tableColumn>
    <tableColumn id="29" name="e13" dataDxfId="218">
      <calculatedColumnFormula>IFERROR(1 + [1]!Rt[[#This Row],[e13]] - [1]!AvgW[[#This Row],[e13]],"")</calculatedColumnFormula>
    </tableColumn>
    <tableColumn id="30" name="e14" dataDxfId="217">
      <calculatedColumnFormula>IFERROR(1 + [1]!Rt[[#This Row],[e14]] - [1]!AvgW[[#This Row],[e14]],"")</calculatedColumnFormula>
    </tableColumn>
    <tableColumn id="31" name="e15" dataDxfId="216">
      <calculatedColumnFormula>IFERROR(1 + [1]!Rt[[#This Row],[e15]] - [1]!AvgW[[#This Row],[e15]],"")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Kra" displayName="Kra" ref="A1:AD2" totalsRowShown="0" headerRowDxfId="215" dataDxfId="214">
  <autoFilter ref="A1:AD2"/>
  <tableColumns count="30">
    <tableColumn id="1" name="a1" dataDxfId="213">
      <calculatedColumnFormula>IFERROR(1 + [1]!Ra[[#This Row],[a1]] - 0.485,"")</calculatedColumnFormula>
    </tableColumn>
    <tableColumn id="2" name="a2" dataDxfId="212">
      <calculatedColumnFormula>IFERROR(1 + [1]!Ra[[#This Row],[a2]] - 0.485,"")</calculatedColumnFormula>
    </tableColumn>
    <tableColumn id="3" name="a3" dataDxfId="211">
      <calculatedColumnFormula>IFERROR(1 + [1]!Ra[[#This Row],[a3]] - 0.485,"")</calculatedColumnFormula>
    </tableColumn>
    <tableColumn id="4" name="a4" dataDxfId="210">
      <calculatedColumnFormula>IFERROR(1 + [1]!Ra[[#This Row],[a4]] - 0.485,"")</calculatedColumnFormula>
    </tableColumn>
    <tableColumn id="5" name="a5" dataDxfId="209">
      <calculatedColumnFormula>IFERROR(1 + [1]!Ra[[#This Row],[a5]] - 0.485,"")</calculatedColumnFormula>
    </tableColumn>
    <tableColumn id="6" name="a6" dataDxfId="208">
      <calculatedColumnFormula>IFERROR(1 + [1]!Ra[[#This Row],[a6]] - 0.485,"")</calculatedColumnFormula>
    </tableColumn>
    <tableColumn id="7" name="a7" dataDxfId="207">
      <calculatedColumnFormula>IFERROR(1 + [1]!Ra[[#This Row],[a7]] - 0.485,"")</calculatedColumnFormula>
    </tableColumn>
    <tableColumn id="8" name="a8" dataDxfId="206">
      <calculatedColumnFormula>IFERROR(1 + [1]!Ra[[#This Row],[a8]] - 0.485,"")</calculatedColumnFormula>
    </tableColumn>
    <tableColumn id="9" name="a9" dataDxfId="205">
      <calculatedColumnFormula>IFERROR(1 + [1]!Ra[[#This Row],[a9]] - 0.485,"")</calculatedColumnFormula>
    </tableColumn>
    <tableColumn id="10" name="a10" dataDxfId="204">
      <calculatedColumnFormula>IFERROR(1 + [1]!Ra[[#This Row],[a10]] - 0.485,"")</calculatedColumnFormula>
    </tableColumn>
    <tableColumn id="11" name="a11" dataDxfId="203">
      <calculatedColumnFormula>IFERROR(1 + [1]!Ra[[#This Row],[a11]] - 0.485,"")</calculatedColumnFormula>
    </tableColumn>
    <tableColumn id="12" name="a12" dataDxfId="202">
      <calculatedColumnFormula>IFERROR(1 + [1]!Ra[[#This Row],[a12]] - 0.485,"")</calculatedColumnFormula>
    </tableColumn>
    <tableColumn id="13" name="a13" dataDxfId="201">
      <calculatedColumnFormula>IFERROR(1 + [1]!Ra[[#This Row],[a13]] - 0.485,"")</calculatedColumnFormula>
    </tableColumn>
    <tableColumn id="14" name="a14" dataDxfId="200">
      <calculatedColumnFormula>IFERROR(1 + [1]!Ra[[#This Row],[a14]] - 0.485,"")</calculatedColumnFormula>
    </tableColumn>
    <tableColumn id="15" name="a15" dataDxfId="199">
      <calculatedColumnFormula>IFERROR(1 + [1]!Ra[[#This Row],[a15]] - 0.485,"")</calculatedColumnFormula>
    </tableColumn>
    <tableColumn id="17" name="e1" dataDxfId="198">
      <calculatedColumnFormula>IFERROR(1 + [1]!Ra[[#This Row],[e1]] - 0.485,"")</calculatedColumnFormula>
    </tableColumn>
    <tableColumn id="18" name="e2" dataDxfId="197">
      <calculatedColumnFormula>IFERROR(1 + [1]!Ra[[#This Row],[e2]] - 0.485,"")</calculatedColumnFormula>
    </tableColumn>
    <tableColumn id="19" name="e3" dataDxfId="196">
      <calculatedColumnFormula>IFERROR(1 + [1]!Ra[[#This Row],[e3]] - 0.485,"")</calculatedColumnFormula>
    </tableColumn>
    <tableColumn id="20" name="e4" dataDxfId="195">
      <calculatedColumnFormula>IFERROR(1 + [1]!Ra[[#This Row],[e4]] - 0.485,"")</calculatedColumnFormula>
    </tableColumn>
    <tableColumn id="21" name="e5" dataDxfId="194">
      <calculatedColumnFormula>IFERROR(1 + [1]!Ra[[#This Row],[e5]] - 0.485,"")</calculatedColumnFormula>
    </tableColumn>
    <tableColumn id="22" name="e6" dataDxfId="193">
      <calculatedColumnFormula>IFERROR(1 + [1]!Ra[[#This Row],[e6]] - 0.485,"")</calculatedColumnFormula>
    </tableColumn>
    <tableColumn id="23" name="e7" dataDxfId="192">
      <calculatedColumnFormula>IFERROR(1 + [1]!Ra[[#This Row],[e7]] - 0.485,"")</calculatedColumnFormula>
    </tableColumn>
    <tableColumn id="24" name="e8" dataDxfId="191">
      <calculatedColumnFormula>IFERROR(1 + [1]!Ra[[#This Row],[e8]] - 0.485,"")</calculatedColumnFormula>
    </tableColumn>
    <tableColumn id="25" name="e9" dataDxfId="190">
      <calculatedColumnFormula>IFERROR(1 + [1]!Ra[[#This Row],[e9]] - 0.485,"")</calculatedColumnFormula>
    </tableColumn>
    <tableColumn id="26" name="e10" dataDxfId="189">
      <calculatedColumnFormula>IFERROR(1 + [1]!Ra[[#This Row],[e10]] - 0.485,"")</calculatedColumnFormula>
    </tableColumn>
    <tableColumn id="27" name="e11" dataDxfId="188">
      <calculatedColumnFormula>IFERROR(1 + [1]!Ra[[#This Row],[e11]] - 0.485,"")</calculatedColumnFormula>
    </tableColumn>
    <tableColumn id="28" name="e12" dataDxfId="187">
      <calculatedColumnFormula>IFERROR(1 + [1]!Ra[[#This Row],[e12]] - 0.485,"")</calculatedColumnFormula>
    </tableColumn>
    <tableColumn id="29" name="e13" dataDxfId="186">
      <calculatedColumnFormula>IFERROR(1 + [1]!Ra[[#This Row],[e13]] - 0.485,"")</calculatedColumnFormula>
    </tableColumn>
    <tableColumn id="30" name="e14" dataDxfId="185">
      <calculatedColumnFormula>IFERROR(1 + [1]!Ra[[#This Row],[e14]] - 0.485,"")</calculatedColumnFormula>
    </tableColumn>
    <tableColumn id="31" name="e15" dataDxfId="184">
      <calculatedColumnFormula>IFERROR(1 + [1]!Ra[[#This Row],[e15]] - 0.485,"")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Ean" displayName="Ean" ref="A1:AD2" totalsRowShown="0" headerRowDxfId="183" dataDxfId="182">
  <autoFilter ref="A1:AD2"/>
  <tableColumns count="30">
    <tableColumn id="1" name="a1" dataDxfId="181">
      <calculatedColumnFormula>IFERROR([1]!xwn[[#This Row],[a1]] + ([1]!xwn[[#This Row],[a1]] * (([1]!avglvl[[#This Row],[a1]]-[1]!T[#This Row]) * 0.05)),"")</calculatedColumnFormula>
    </tableColumn>
    <tableColumn id="2" name="a2" dataDxfId="180">
      <calculatedColumnFormula>IFERROR([1]!xwn[[#This Row],[a2]] + ([1]!xwn[[#This Row],[a2]] * (([1]!avglvl[[#This Row],[a2]]-[1]!T[#This Row]) * 0.05)),"")</calculatedColumnFormula>
    </tableColumn>
    <tableColumn id="3" name="a3" dataDxfId="179">
      <calculatedColumnFormula>IFERROR([1]!xwn[[#This Row],[a3]] + ([1]!xwn[[#This Row],[a3]] * (([1]!avglvl[[#This Row],[a3]]-[1]!T[#This Row]) * 0.05)),"")</calculatedColumnFormula>
    </tableColumn>
    <tableColumn id="4" name="a4" dataDxfId="178">
      <calculatedColumnFormula>IFERROR([1]!xwn[[#This Row],[a4]] + ([1]!xwn[[#This Row],[a4]] * (([1]!avglvl[[#This Row],[a4]]-[1]!T[#This Row]) * 0.05)),"")</calculatedColumnFormula>
    </tableColumn>
    <tableColumn id="5" name="a5" dataDxfId="177">
      <calculatedColumnFormula>IFERROR([1]!xwn[[#This Row],[a5]] + ([1]!xwn[[#This Row],[a5]] * (([1]!avglvl[[#This Row],[a5]]-[1]!T[#This Row]) * 0.05)),"")</calculatedColumnFormula>
    </tableColumn>
    <tableColumn id="6" name="a6" dataDxfId="176">
      <calculatedColumnFormula>IFERROR([1]!xwn[[#This Row],[a6]] + ([1]!xwn[[#This Row],[a6]] * (([1]!avglvl[[#This Row],[a6]]-[1]!T[#This Row]) * 0.05)),"")</calculatedColumnFormula>
    </tableColumn>
    <tableColumn id="7" name="a7" dataDxfId="175">
      <calculatedColumnFormula>IFERROR([1]!xwn[[#This Row],[a7]] + ([1]!xwn[[#This Row],[a7]] * (([1]!avglvl[[#This Row],[a7]]-[1]!T[#This Row]) * 0.05)),"")</calculatedColumnFormula>
    </tableColumn>
    <tableColumn id="8" name="a8" dataDxfId="174">
      <calculatedColumnFormula>IFERROR([1]!xwn[[#This Row],[a8]] + ([1]!xwn[[#This Row],[a8]] * (([1]!avglvl[[#This Row],[a8]]-[1]!T[#This Row]) * 0.05)),"")</calculatedColumnFormula>
    </tableColumn>
    <tableColumn id="9" name="a9" dataDxfId="173">
      <calculatedColumnFormula>IFERROR([1]!xwn[[#This Row],[a9]] + ([1]!xwn[[#This Row],[a9]] * (([1]!avglvl[[#This Row],[a9]]-[1]!T[#This Row]) * 0.05)),"")</calculatedColumnFormula>
    </tableColumn>
    <tableColumn id="10" name="a10" dataDxfId="172">
      <calculatedColumnFormula>IFERROR([1]!xwn[[#This Row],[a10]] + ([1]!xwn[[#This Row],[a10]] * (([1]!avglvl[[#This Row],[a10]]-[1]!T[#This Row]) * 0.05)),"")</calculatedColumnFormula>
    </tableColumn>
    <tableColumn id="11" name="a11" dataDxfId="171">
      <calculatedColumnFormula>IFERROR([1]!xwn[[#This Row],[a11]] + ([1]!xwn[[#This Row],[a11]] * (([1]!avglvl[[#This Row],[a11]]-[1]!T[#This Row]) * 0.05)),"")</calculatedColumnFormula>
    </tableColumn>
    <tableColumn id="12" name="a12" dataDxfId="170">
      <calculatedColumnFormula>IFERROR([1]!xwn[[#This Row],[a12]] + ([1]!xwn[[#This Row],[a12]] * (([1]!avglvl[[#This Row],[a12]]-[1]!T[#This Row]) * 0.05)),"")</calculatedColumnFormula>
    </tableColumn>
    <tableColumn id="13" name="a13" dataDxfId="169">
      <calculatedColumnFormula>IFERROR([1]!xwn[[#This Row],[a13]] + ([1]!xwn[[#This Row],[a13]] * (([1]!avglvl[[#This Row],[a13]]-[1]!T[#This Row]) * 0.05)),"")</calculatedColumnFormula>
    </tableColumn>
    <tableColumn id="14" name="a14" dataDxfId="168">
      <calculatedColumnFormula>IFERROR([1]!xwn[[#This Row],[a14]] + ([1]!xwn[[#This Row],[a14]] * (([1]!avglvl[[#This Row],[a14]]-[1]!T[#This Row]) * 0.05)),"")</calculatedColumnFormula>
    </tableColumn>
    <tableColumn id="15" name="a15" dataDxfId="167">
      <calculatedColumnFormula>IFERROR([1]!xwn[[#This Row],[a15]] + ([1]!xwn[[#This Row],[a15]] * (([1]!avglvl[[#This Row],[a15]]-[1]!T[#This Row]) * 0.05)),"")</calculatedColumnFormula>
    </tableColumn>
    <tableColumn id="17" name="e1" dataDxfId="166">
      <calculatedColumnFormula>IFERROR([1]!xwn[[#This Row],[e1]] + ([1]!xwn[[#This Row],[e1]] * (([1]!avglvl[[#This Row],[e1]]-[1]!T[#This Row]) * 0.05)),"")</calculatedColumnFormula>
    </tableColumn>
    <tableColumn id="18" name="e2" dataDxfId="165">
      <calculatedColumnFormula>IFERROR([1]!xwn[[#This Row],[e2]] + ([1]!xwn[[#This Row],[e2]] * (([1]!avglvl[[#This Row],[e2]]-[1]!T[#This Row]) * 0.05)),"")</calculatedColumnFormula>
    </tableColumn>
    <tableColumn id="19" name="e3" dataDxfId="164">
      <calculatedColumnFormula>IFERROR([1]!xwn[[#This Row],[e3]] + ([1]!xwn[[#This Row],[e3]] * (([1]!avglvl[[#This Row],[e3]]-[1]!T[#This Row]) * 0.05)),"")</calculatedColumnFormula>
    </tableColumn>
    <tableColumn id="20" name="e4" dataDxfId="163">
      <calculatedColumnFormula>IFERROR([1]!xwn[[#This Row],[e4]] + ([1]!xwn[[#This Row],[e4]] * (([1]!avglvl[[#This Row],[e4]]-[1]!T[#This Row]) * 0.05)),"")</calculatedColumnFormula>
    </tableColumn>
    <tableColumn id="21" name="e5" dataDxfId="162">
      <calculatedColumnFormula>IFERROR([1]!xwn[[#This Row],[e5]] + ([1]!xwn[[#This Row],[e5]] * (([1]!avglvl[[#This Row],[e5]]-[1]!T[#This Row]) * 0.05)),"")</calculatedColumnFormula>
    </tableColumn>
    <tableColumn id="22" name="e6" dataDxfId="161">
      <calculatedColumnFormula>IFERROR([1]!xwn[[#This Row],[e6]] + ([1]!xwn[[#This Row],[e6]] * (([1]!avglvl[[#This Row],[e6]]-[1]!T[#This Row]) * 0.05)),"")</calculatedColumnFormula>
    </tableColumn>
    <tableColumn id="23" name="e7" dataDxfId="160">
      <calculatedColumnFormula>IFERROR([1]!xwn[[#This Row],[e7]] + ([1]!xwn[[#This Row],[e7]] * (([1]!avglvl[[#This Row],[e7]]-[1]!T[#This Row]) * 0.05)),"")</calculatedColumnFormula>
    </tableColumn>
    <tableColumn id="24" name="e8" dataDxfId="159">
      <calculatedColumnFormula>IFERROR([1]!xwn[[#This Row],[e8]] + ([1]!xwn[[#This Row],[e8]] * (([1]!avglvl[[#This Row],[e8]]-[1]!T[#This Row]) * 0.05)),"")</calculatedColumnFormula>
    </tableColumn>
    <tableColumn id="25" name="e9" dataDxfId="158">
      <calculatedColumnFormula>IFERROR([1]!xwn[[#This Row],[e9]] + ([1]!xwn[[#This Row],[e9]] * (([1]!avglvl[[#This Row],[e9]]-[1]!T[#This Row]) * 0.05)),"")</calculatedColumnFormula>
    </tableColumn>
    <tableColumn id="26" name="e10" dataDxfId="157">
      <calculatedColumnFormula>IFERROR([1]!xwn[[#This Row],[e10]] + ([1]!xwn[[#This Row],[e10]] * (([1]!avglvl[[#This Row],[e10]]-[1]!T[#This Row]) * 0.05)),"")</calculatedColumnFormula>
    </tableColumn>
    <tableColumn id="27" name="e11" dataDxfId="156">
      <calculatedColumnFormula>IFERROR([1]!xwn[[#This Row],[e11]] + ([1]!xwn[[#This Row],[e11]] * (([1]!avglvl[[#This Row],[e11]]-[1]!T[#This Row]) * 0.05)),"")</calculatedColumnFormula>
    </tableColumn>
    <tableColumn id="28" name="e12" dataDxfId="155">
      <calculatedColumnFormula>IFERROR([1]!xwn[[#This Row],[e12]] + ([1]!xwn[[#This Row],[e12]] * (([1]!avglvl[[#This Row],[e12]]-[1]!T[#This Row]) * 0.05)),"")</calculatedColumnFormula>
    </tableColumn>
    <tableColumn id="29" name="e13" dataDxfId="154">
      <calculatedColumnFormula>IFERROR([1]!xwn[[#This Row],[e13]] + ([1]!xwn[[#This Row],[e13]] * (([1]!avglvl[[#This Row],[e13]]-[1]!T[#This Row]) * 0.05)),"")</calculatedColumnFormula>
    </tableColumn>
    <tableColumn id="30" name="e14" dataDxfId="153">
      <calculatedColumnFormula>IFERROR([1]!xwn[[#This Row],[e14]] + ([1]!xwn[[#This Row],[e14]] * (([1]!avglvl[[#This Row],[e14]]-[1]!T[#This Row]) * 0.05)),"")</calculatedColumnFormula>
    </tableColumn>
    <tableColumn id="31" name="e15" dataDxfId="152">
      <calculatedColumnFormula>IFERROR([1]!xwn[[#This Row],[e15]] + ([1]!xwn[[#This Row],[e15]] * (([1]!avglvl[[#This Row],[e15]]-[1]!T[#This Row]) * 0.05)),"")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Eb" displayName="Eb" ref="A1:AD2" totalsRowShown="0" headerRowDxfId="151" dataDxfId="150">
  <autoFilter ref="A1:AD2"/>
  <tableColumns count="30">
    <tableColumn id="1" name="a1" dataDxfId="149">
      <calculatedColumnFormula>IFERROR(IF([1]!teff[[#This Row],[a1]] &gt; 0,
(((3/5 * ([1]!teff[[#This Row],[a1]] / 20) * Krt[[#This Row],[a1]]) * (Krt[[#This Row],[a1]] + Ktb[[#This Row],[a1]])) + ((2/5 * Ean[[#This Row],[a1]] * Kra[[#This Row],[a1]]) * (Kra[[#This Row],[a1]] + Kab[[#This Row],[a1]]))) * (Kra[[#This Row],[a1]] + 0.25 * Klvl[[#This Row],[a1]]),
((Ean[[#This Row],[a1]] * Kra[[#This Row],[a1]]) * (Kra[[#This Row],[a1]] + Kab[[#This Row],[a1]])) * (Kra[[#This Row],[a1]] + 0.25 * Klvl[[#This Row],[a1]])),"")</calculatedColumnFormula>
    </tableColumn>
    <tableColumn id="2" name="a2" dataDxfId="148">
      <calculatedColumnFormula>IFERROR(IF([1]!teff[[#This Row],[a2]] &gt; 0,
(((3/5 * ([1]!teff[[#This Row],[a2]] / 20) * Krt[[#This Row],[a2]]) * (Krt[[#This Row],[a2]] + Ktb[[#This Row],[a2]])) + ((2/5 * Ean[[#This Row],[a2]] * Kra[[#This Row],[a2]]) * (Kra[[#This Row],[a2]] + Kab[[#This Row],[a2]]))) * (Kra[[#This Row],[a2]] + 0.25 * Klvl[[#This Row],[a2]]),
((Ean[[#This Row],[a2]] * Kra[[#This Row],[a2]]) * (Kra[[#This Row],[a2]] + Kab[[#This Row],[a2]])) * (Kra[[#This Row],[a2]] + 0.25 * Klvl[[#This Row],[a2]])),"")</calculatedColumnFormula>
    </tableColumn>
    <tableColumn id="3" name="a3" dataDxfId="147">
      <calculatedColumnFormula>IFERROR(IF([1]!teff[[#This Row],[a3]] &gt; 0,
(((3/5 * ([1]!teff[[#This Row],[a3]] / 20) * Krt[[#This Row],[a3]]) * (Krt[[#This Row],[a3]] + Ktb[[#This Row],[a3]])) + ((2/5 * Ean[[#This Row],[a3]] * Kra[[#This Row],[a3]]) * (Kra[[#This Row],[a3]] + Kab[[#This Row],[a3]]))) * (Kra[[#This Row],[a3]] + 0.25 * Klvl[[#This Row],[a3]]),
((Ean[[#This Row],[a3]] * Kra[[#This Row],[a3]]) * (Kra[[#This Row],[a3]] + Kab[[#This Row],[a3]])) * (Kra[[#This Row],[a3]] + 0.25 * Klvl[[#This Row],[a3]])),"")</calculatedColumnFormula>
    </tableColumn>
    <tableColumn id="4" name="a4" dataDxfId="146">
      <calculatedColumnFormula>IFERROR(IF([1]!teff[[#This Row],[a4]] &gt; 0,
(((3/5 * ([1]!teff[[#This Row],[a4]] / 20) * Krt[[#This Row],[a4]]) * (Krt[[#This Row],[a4]] + Ktb[[#This Row],[a4]])) + ((2/5 * Ean[[#This Row],[a4]] * Kra[[#This Row],[a4]]) * (Kra[[#This Row],[a4]] + Kab[[#This Row],[a4]]))) * (Kra[[#This Row],[a4]] + 0.25 * Klvl[[#This Row],[a4]]),
((Ean[[#This Row],[a4]] * Kra[[#This Row],[a4]]) * (Kra[[#This Row],[a4]] + Kab[[#This Row],[a4]])) * (Kra[[#This Row],[a4]] + 0.25 * Klvl[[#This Row],[a4]])),"")</calculatedColumnFormula>
    </tableColumn>
    <tableColumn id="5" name="a5" dataDxfId="145">
      <calculatedColumnFormula>IFERROR(IF([1]!teff[[#This Row],[a5]] &gt; 0,
(((3/5 * ([1]!teff[[#This Row],[a5]] / 20) * Krt[[#This Row],[a5]]) * (Krt[[#This Row],[a5]] + Ktb[[#This Row],[a5]])) + ((2/5 * Ean[[#This Row],[a5]] * Kra[[#This Row],[a5]]) * (Kra[[#This Row],[a5]] + Kab[[#This Row],[a5]]))) * (Kra[[#This Row],[a5]] + 0.25 * Klvl[[#This Row],[a5]]),
((Ean[[#This Row],[a5]] * Kra[[#This Row],[a5]]) * (Kra[[#This Row],[a5]] + Kab[[#This Row],[a5]])) * (Kra[[#This Row],[a5]] + 0.25 * Klvl[[#This Row],[a5]])),"")</calculatedColumnFormula>
    </tableColumn>
    <tableColumn id="6" name="a6" dataDxfId="144">
      <calculatedColumnFormula>IFERROR(IF([1]!teff[[#This Row],[a6]] &gt; 0,
(((3/5 * ([1]!teff[[#This Row],[a6]] / 20) * Krt[[#This Row],[a6]]) * (Krt[[#This Row],[a6]] + Ktb[[#This Row],[a6]])) + ((2/5 * Ean[[#This Row],[a6]] * Kra[[#This Row],[a6]]) * (Kra[[#This Row],[a6]] + Kab[[#This Row],[a6]]))) * (Kra[[#This Row],[a6]] + 0.25 * Klvl[[#This Row],[a6]]),
((Ean[[#This Row],[a6]] * Kra[[#This Row],[a6]]) * (Kra[[#This Row],[a6]] + Kab[[#This Row],[a6]])) * (Kra[[#This Row],[a6]] + 0.25 * Klvl[[#This Row],[a6]])),"")</calculatedColumnFormula>
    </tableColumn>
    <tableColumn id="7" name="a7" dataDxfId="143">
      <calculatedColumnFormula>IFERROR(IF([1]!teff[[#This Row],[a7]] &gt; 0,
(((3/5 * ([1]!teff[[#This Row],[a7]] / 20) * Krt[[#This Row],[a7]]) * (Krt[[#This Row],[a7]] + Ktb[[#This Row],[a7]])) + ((2/5 * Ean[[#This Row],[a7]] * Kra[[#This Row],[a7]]) * (Kra[[#This Row],[a7]] + Kab[[#This Row],[a7]]))) * (Kra[[#This Row],[a7]] + 0.25 * Klvl[[#This Row],[a7]]),
((Ean[[#This Row],[a7]] * Kra[[#This Row],[a7]]) * (Kra[[#This Row],[a7]] + Kab[[#This Row],[a7]])) * (Kra[[#This Row],[a7]] + 0.25 * Klvl[[#This Row],[a7]])),"")</calculatedColumnFormula>
    </tableColumn>
    <tableColumn id="8" name="a8" dataDxfId="142">
      <calculatedColumnFormula>IFERROR(IF([1]!teff[[#This Row],[a8]] &gt; 0,
(((3/5 * ([1]!teff[[#This Row],[a8]] / 20) * Krt[[#This Row],[a8]]) * (Krt[[#This Row],[a8]] + Ktb[[#This Row],[a8]])) + ((2/5 * Ean[[#This Row],[a8]] * Kra[[#This Row],[a8]]) * (Kra[[#This Row],[a8]] + Kab[[#This Row],[a8]]))) * (Kra[[#This Row],[a8]] + 0.25 * Klvl[[#This Row],[a8]]),
((Ean[[#This Row],[a8]] * Kra[[#This Row],[a8]]) * (Kra[[#This Row],[a8]] + Kab[[#This Row],[a8]])) * (Kra[[#This Row],[a8]] + 0.25 * Klvl[[#This Row],[a8]])),"")</calculatedColumnFormula>
    </tableColumn>
    <tableColumn id="9" name="a9" dataDxfId="141">
      <calculatedColumnFormula>IFERROR(IF([1]!teff[[#This Row],[a9]] &gt; 0,
(((3/5 * ([1]!teff[[#This Row],[a9]] / 20) * Krt[[#This Row],[a9]]) * (Krt[[#This Row],[a9]] + Ktb[[#This Row],[a9]])) + ((2/5 * Ean[[#This Row],[a9]] * Kra[[#This Row],[a9]]) * (Kra[[#This Row],[a9]] + Kab[[#This Row],[a9]]))) * (Kra[[#This Row],[a9]] + 0.25 * Klvl[[#This Row],[a9]]),
((Ean[[#This Row],[a9]] * Kra[[#This Row],[a9]]) * (Kra[[#This Row],[a9]] + Kab[[#This Row],[a9]])) * (Kra[[#This Row],[a9]] + 0.25 * Klvl[[#This Row],[a9]])),"")</calculatedColumnFormula>
    </tableColumn>
    <tableColumn id="10" name="a10" dataDxfId="140">
      <calculatedColumnFormula>IFERROR(IF([1]!teff[[#This Row],[a10]] &gt; 0,
(((3/5 * ([1]!teff[[#This Row],[a10]] / 20) * Krt[[#This Row],[a10]]) * (Krt[[#This Row],[a10]] + Ktb[[#This Row],[a10]])) + ((2/5 * Ean[[#This Row],[a10]] * Kra[[#This Row],[a10]]) * (Kra[[#This Row],[a10]] + Kab[[#This Row],[a10]]))) * (Kra[[#This Row],[a10]] + 0.25 * Klvl[[#This Row],[a10]]),
((Ean[[#This Row],[a10]] * Kra[[#This Row],[a10]]) * (Kra[[#This Row],[a10]] + Kab[[#This Row],[a10]])) * (Kra[[#This Row],[a10]] + 0.25 * Klvl[[#This Row],[a10]])),"")</calculatedColumnFormula>
    </tableColumn>
    <tableColumn id="11" name="a11" dataDxfId="139">
      <calculatedColumnFormula>IFERROR(IF([1]!teff[[#This Row],[a11]] &gt; 0,
(((3/5 * ([1]!teff[[#This Row],[a11]] / 20) * Krt[[#This Row],[a11]]) * (Krt[[#This Row],[a11]] + Ktb[[#This Row],[a11]])) + ((2/5 * Ean[[#This Row],[a11]] * Kra[[#This Row],[a11]]) * (Kra[[#This Row],[a11]] + Kab[[#This Row],[a11]]))) * (Kra[[#This Row],[a11]] + 0.25 * Klvl[[#This Row],[a11]]),
((Ean[[#This Row],[a11]] * Kra[[#This Row],[a11]]) * (Kra[[#This Row],[a11]] + Kab[[#This Row],[a11]])) * (Kra[[#This Row],[a11]] + 0.25 * Klvl[[#This Row],[a11]])),"")</calculatedColumnFormula>
    </tableColumn>
    <tableColumn id="12" name="a12" dataDxfId="138">
      <calculatedColumnFormula>IFERROR(IF([1]!teff[[#This Row],[a12]] &gt; 0,
(((3/5 * ([1]!teff[[#This Row],[a12]] / 20) * Krt[[#This Row],[a12]]) * (Krt[[#This Row],[a12]] + Ktb[[#This Row],[a12]])) + ((2/5 * Ean[[#This Row],[a12]] * Kra[[#This Row],[a12]]) * (Kra[[#This Row],[a12]] + Kab[[#This Row],[a12]]))) * (Kra[[#This Row],[a12]] + 0.25 * Klvl[[#This Row],[a12]]),
((Ean[[#This Row],[a12]] * Kra[[#This Row],[a12]]) * (Kra[[#This Row],[a12]] + Kab[[#This Row],[a12]])) * (Kra[[#This Row],[a12]] + 0.25 * Klvl[[#This Row],[a12]])),"")</calculatedColumnFormula>
    </tableColumn>
    <tableColumn id="13" name="a13" dataDxfId="137">
      <calculatedColumnFormula>IFERROR(IF([1]!teff[[#This Row],[a13]] &gt; 0,
(((3/5 * ([1]!teff[[#This Row],[a13]] / 20) * Krt[[#This Row],[a13]]) * (Krt[[#This Row],[a13]] + Ktb[[#This Row],[a13]])) + ((2/5 * Ean[[#This Row],[a13]] * Kra[[#This Row],[a13]]) * (Kra[[#This Row],[a13]] + Kab[[#This Row],[a13]]))) * (Kra[[#This Row],[a13]] + 0.25 * Klvl[[#This Row],[a13]]),
((Ean[[#This Row],[a13]] * Kra[[#This Row],[a13]]) * (Kra[[#This Row],[a13]] + Kab[[#This Row],[a13]])) * (Kra[[#This Row],[a13]] + 0.25 * Klvl[[#This Row],[a13]])),"")</calculatedColumnFormula>
    </tableColumn>
    <tableColumn id="14" name="a14" dataDxfId="136">
      <calculatedColumnFormula>IFERROR(IF([1]!teff[[#This Row],[a14]] &gt; 0,
(((3/5 * ([1]!teff[[#This Row],[a14]] / 20) * Krt[[#This Row],[a14]]) * (Krt[[#This Row],[a14]] + Ktb[[#This Row],[a14]])) + ((2/5 * Ean[[#This Row],[a14]] * Kra[[#This Row],[a14]]) * (Kra[[#This Row],[a14]] + Kab[[#This Row],[a14]]))) * (Kra[[#This Row],[a14]] + 0.25 * Klvl[[#This Row],[a14]]),
((Ean[[#This Row],[a14]] * Kra[[#This Row],[a14]]) * (Kra[[#This Row],[a14]] + Kab[[#This Row],[a14]])) * (Kra[[#This Row],[a14]] + 0.25 * Klvl[[#This Row],[a14]])),"")</calculatedColumnFormula>
    </tableColumn>
    <tableColumn id="15" name="a15" dataDxfId="135">
      <calculatedColumnFormula>IFERROR(IF([1]!teff[[#This Row],[a15]] &gt; 0,
(((3/5 * ([1]!teff[[#This Row],[a15]] / 20) * Krt[[#This Row],[a15]]) * (Krt[[#This Row],[a15]] + Ktb[[#This Row],[a15]])) + ((2/5 * Ean[[#This Row],[a15]] * Kra[[#This Row],[a15]]) * (Kra[[#This Row],[a15]] + Kab[[#This Row],[a15]]))) * (Kra[[#This Row],[a15]] + 0.25 * Klvl[[#This Row],[a15]]),
((Ean[[#This Row],[a15]] * Kra[[#This Row],[a15]]) * (Kra[[#This Row],[a15]] + Kab[[#This Row],[a15]])) * (Kra[[#This Row],[a15]] + 0.25 * Klvl[[#This Row],[a15]])),"")</calculatedColumnFormula>
    </tableColumn>
    <tableColumn id="17" name="e1" dataDxfId="134">
      <calculatedColumnFormula>IFERROR(IF([1]!teff[[#This Row],[e1]] &gt; 0,
(((3/5 * ([1]!teff[[#This Row],[e1]] / 20) * Krt[[#This Row],[e1]]) * (Krt[[#This Row],[e1]] + Ktb[[#This Row],[e1]])) + ((2/5 * Ean[[#This Row],[e1]] * Kra[[#This Row],[e1]]) * (Kra[[#This Row],[e1]] + Kab[[#This Row],[e1]]))) * (Kra[[#This Row],[e1]] + 0.25 * Klvl[[#This Row],[e1]]),
((Ean[[#This Row],[e1]] * Kra[[#This Row],[e1]]) * (Kra[[#This Row],[e1]] + Kab[[#This Row],[e1]])) * (Kra[[#This Row],[e1]] + 0.25 * Klvl[[#This Row],[e1]])),"")</calculatedColumnFormula>
    </tableColumn>
    <tableColumn id="18" name="e2" dataDxfId="133">
      <calculatedColumnFormula>IFERROR(IF([1]!teff[[#This Row],[e2]] &gt; 0,
(((3/5 * ([1]!teff[[#This Row],[e2]] / 20) * Krt[[#This Row],[e2]]) * (Krt[[#This Row],[e2]] + Ktb[[#This Row],[e2]])) + ((2/5 * Ean[[#This Row],[e2]] * Kra[[#This Row],[e2]]) * (Kra[[#This Row],[e2]] + Kab[[#This Row],[e2]]))) * (Kra[[#This Row],[e2]] + 0.25 * Klvl[[#This Row],[e2]]),
((Ean[[#This Row],[e2]] * Kra[[#This Row],[e2]]) * (Kra[[#This Row],[e2]] + Kab[[#This Row],[e2]])) * (Kra[[#This Row],[e2]] + 0.25 * Klvl[[#This Row],[e2]])),"")</calculatedColumnFormula>
    </tableColumn>
    <tableColumn id="19" name="e3" dataDxfId="132">
      <calculatedColumnFormula>IFERROR(IF([1]!teff[[#This Row],[e3]] &gt; 0,
(((3/5 * ([1]!teff[[#This Row],[e3]] / 20) * Krt[[#This Row],[e3]]) * (Krt[[#This Row],[e3]] + Ktb[[#This Row],[e3]])) + ((2/5 * Ean[[#This Row],[e3]] * Kra[[#This Row],[e3]]) * (Kra[[#This Row],[e3]] + Kab[[#This Row],[e3]]))) * (Kra[[#This Row],[e3]] + 0.25 * Klvl[[#This Row],[e3]]),
((Ean[[#This Row],[e3]] * Kra[[#This Row],[e3]]) * (Kra[[#This Row],[e3]] + Kab[[#This Row],[e3]])) * (Kra[[#This Row],[e3]] + 0.25 * Klvl[[#This Row],[e3]])),"")</calculatedColumnFormula>
    </tableColumn>
    <tableColumn id="20" name="e4" dataDxfId="131">
      <calculatedColumnFormula>IFERROR(IF([1]!teff[[#This Row],[e4]] &gt; 0,
(((3/5 * ([1]!teff[[#This Row],[e4]] / 20) * Krt[[#This Row],[e4]]) * (Krt[[#This Row],[e4]] + Ktb[[#This Row],[e4]])) + ((2/5 * Ean[[#This Row],[e4]] * Kra[[#This Row],[e4]]) * (Kra[[#This Row],[e4]] + Kab[[#This Row],[e4]]))) * (Kra[[#This Row],[e4]] + 0.25 * Klvl[[#This Row],[e4]]),
((Ean[[#This Row],[e4]] * Kra[[#This Row],[e4]]) * (Kra[[#This Row],[e4]] + Kab[[#This Row],[e4]])) * (Kra[[#This Row],[e4]] + 0.25 * Klvl[[#This Row],[e4]])),"")</calculatedColumnFormula>
    </tableColumn>
    <tableColumn id="21" name="e5" dataDxfId="130">
      <calculatedColumnFormula>IFERROR(IF([1]!teff[[#This Row],[e5]] &gt; 0,
(((3/5 * ([1]!teff[[#This Row],[e5]] / 20) * Krt[[#This Row],[e5]]) * (Krt[[#This Row],[e5]] + Ktb[[#This Row],[e5]])) + ((2/5 * Ean[[#This Row],[e5]] * Kra[[#This Row],[e5]]) * (Kra[[#This Row],[e5]] + Kab[[#This Row],[e5]]))) * (Kra[[#This Row],[e5]] + 0.25 * Klvl[[#This Row],[e5]]),
((Ean[[#This Row],[e5]] * Kra[[#This Row],[e5]]) * (Kra[[#This Row],[e5]] + Kab[[#This Row],[e5]])) * (Kra[[#This Row],[e5]] + 0.25 * Klvl[[#This Row],[e5]])),"")</calculatedColumnFormula>
    </tableColumn>
    <tableColumn id="22" name="e6" dataDxfId="129">
      <calculatedColumnFormula>IFERROR(IF([1]!teff[[#This Row],[e6]] &gt; 0,
(((3/5 * ([1]!teff[[#This Row],[e6]] / 20) * Krt[[#This Row],[e6]]) * (Krt[[#This Row],[e6]] + Ktb[[#This Row],[e6]])) + ((2/5 * Ean[[#This Row],[e6]] * Kra[[#This Row],[e6]]) * (Kra[[#This Row],[e6]] + Kab[[#This Row],[e6]]))) * (Kra[[#This Row],[e6]] + 0.25 * Klvl[[#This Row],[e6]]),
((Ean[[#This Row],[e6]] * Kra[[#This Row],[e6]]) * (Kra[[#This Row],[e6]] + Kab[[#This Row],[e6]])) * (Kra[[#This Row],[e6]] + 0.25 * Klvl[[#This Row],[e6]])),"")</calculatedColumnFormula>
    </tableColumn>
    <tableColumn id="23" name="e7" dataDxfId="128">
      <calculatedColumnFormula>IFERROR(IF([1]!teff[[#This Row],[e7]] &gt; 0,
(((3/5 * ([1]!teff[[#This Row],[e7]] / 20) * Krt[[#This Row],[e7]]) * (Krt[[#This Row],[e7]] + Ktb[[#This Row],[e7]])) + ((2/5 * Ean[[#This Row],[e7]] * Kra[[#This Row],[e7]]) * (Kra[[#This Row],[e7]] + Kab[[#This Row],[e7]]))) * (Kra[[#This Row],[e7]] + 0.25 * Klvl[[#This Row],[e7]]),
((Ean[[#This Row],[e7]] * Kra[[#This Row],[e7]]) * (Kra[[#This Row],[e7]] + Kab[[#This Row],[e7]])) * (Kra[[#This Row],[e7]] + 0.25 * Klvl[[#This Row],[e7]])),"")</calculatedColumnFormula>
    </tableColumn>
    <tableColumn id="24" name="e8" dataDxfId="127">
      <calculatedColumnFormula>IFERROR(IF([1]!teff[[#This Row],[e8]] &gt; 0,
(((3/5 * ([1]!teff[[#This Row],[e8]] / 20) * Krt[[#This Row],[e8]]) * (Krt[[#This Row],[e8]] + Ktb[[#This Row],[e8]])) + ((2/5 * Ean[[#This Row],[e8]] * Kra[[#This Row],[e8]]) * (Kra[[#This Row],[e8]] + Kab[[#This Row],[e8]]))) * (Kra[[#This Row],[e8]] + 0.25 * Klvl[[#This Row],[e8]]),
((Ean[[#This Row],[e8]] * Kra[[#This Row],[e8]]) * (Kra[[#This Row],[e8]] + Kab[[#This Row],[e8]])) * (Kra[[#This Row],[e8]] + 0.25 * Klvl[[#This Row],[e8]])),"")</calculatedColumnFormula>
    </tableColumn>
    <tableColumn id="25" name="e9" dataDxfId="126">
      <calculatedColumnFormula>IFERROR(IF([1]!teff[[#This Row],[e9]] &gt; 0,
(((3/5 * ([1]!teff[[#This Row],[e9]] / 20) * Krt[[#This Row],[e9]]) * (Krt[[#This Row],[e9]] + Ktb[[#This Row],[e9]])) + ((2/5 * Ean[[#This Row],[e9]] * Kra[[#This Row],[e9]]) * (Kra[[#This Row],[e9]] + Kab[[#This Row],[e9]]))) * (Kra[[#This Row],[e9]] + 0.25 * Klvl[[#This Row],[e9]]),
((Ean[[#This Row],[e9]] * Kra[[#This Row],[e9]]) * (Kra[[#This Row],[e9]] + Kab[[#This Row],[e9]])) * (Kra[[#This Row],[e9]] + 0.25 * Klvl[[#This Row],[e9]])),"")</calculatedColumnFormula>
    </tableColumn>
    <tableColumn id="26" name="e10" dataDxfId="125">
      <calculatedColumnFormula>IFERROR(IF([1]!teff[[#This Row],[e10]] &gt; 0,
(((3/5 * ([1]!teff[[#This Row],[e10]] / 20) * Krt[[#This Row],[e10]]) * (Krt[[#This Row],[e10]] + Ktb[[#This Row],[e10]])) + ((2/5 * Ean[[#This Row],[e10]] * Kra[[#This Row],[e10]]) * (Kra[[#This Row],[e10]] + Kab[[#This Row],[e10]]))) * (Kra[[#This Row],[e10]] + 0.25 * Klvl[[#This Row],[e10]]),
((Ean[[#This Row],[e10]] * Kra[[#This Row],[e10]]) * (Kra[[#This Row],[e10]] + Kab[[#This Row],[e10]])) * (Kra[[#This Row],[e10]] + 0.25 * Klvl[[#This Row],[e10]])),"")</calculatedColumnFormula>
    </tableColumn>
    <tableColumn id="27" name="e11" dataDxfId="124">
      <calculatedColumnFormula>IFERROR(IF([1]!teff[[#This Row],[e11]] &gt; 0,
(((3/5 * ([1]!teff[[#This Row],[e11]] / 20) * Krt[[#This Row],[e11]]) * (Krt[[#This Row],[e11]] + Ktb[[#This Row],[e11]])) + ((2/5 * Ean[[#This Row],[e11]] * Kra[[#This Row],[e11]]) * (Kra[[#This Row],[e11]] + Kab[[#This Row],[e11]]))) * (Kra[[#This Row],[e11]] + 0.25 * Klvl[[#This Row],[e11]]),
((Ean[[#This Row],[e11]] * Kra[[#This Row],[e11]]) * (Kra[[#This Row],[e11]] + Kab[[#This Row],[e11]])) * (Kra[[#This Row],[e11]] + 0.25 * Klvl[[#This Row],[e11]])),"")</calculatedColumnFormula>
    </tableColumn>
    <tableColumn id="28" name="e12" dataDxfId="123">
      <calculatedColumnFormula>IFERROR(IF([1]!teff[[#This Row],[e12]] &gt; 0,
(((3/5 * ([1]!teff[[#This Row],[e12]] / 20) * Krt[[#This Row],[e12]]) * (Krt[[#This Row],[e12]] + Ktb[[#This Row],[e12]])) + ((2/5 * Ean[[#This Row],[e12]] * Kra[[#This Row],[e12]]) * (Kra[[#This Row],[e12]] + Kab[[#This Row],[e12]]))) * (Kra[[#This Row],[e12]] + 0.25 * Klvl[[#This Row],[e12]]),
((Ean[[#This Row],[e12]] * Kra[[#This Row],[e12]]) * (Kra[[#This Row],[e12]] + Kab[[#This Row],[e12]])) * (Kra[[#This Row],[e12]] + 0.25 * Klvl[[#This Row],[e12]])),"")</calculatedColumnFormula>
    </tableColumn>
    <tableColumn id="29" name="e13" dataDxfId="122">
      <calculatedColumnFormula>IFERROR(IF([1]!teff[[#This Row],[e13]] &gt; 0,
(((3/5 * ([1]!teff[[#This Row],[e13]] / 20) * Krt[[#This Row],[e13]]) * (Krt[[#This Row],[e13]] + Ktb[[#This Row],[e13]])) + ((2/5 * Ean[[#This Row],[e13]] * Kra[[#This Row],[e13]]) * (Kra[[#This Row],[e13]] + Kab[[#This Row],[e13]]))) * (Kra[[#This Row],[e13]] + 0.25 * Klvl[[#This Row],[e13]]),
((Ean[[#This Row],[e13]] * Kra[[#This Row],[e13]]) * (Kra[[#This Row],[e13]] + Kab[[#This Row],[e13]])) * (Kra[[#This Row],[e13]] + 0.25 * Klvl[[#This Row],[e13]])),"")</calculatedColumnFormula>
    </tableColumn>
    <tableColumn id="30" name="e14" dataDxfId="121">
      <calculatedColumnFormula>IFERROR(IF([1]!teff[[#This Row],[e14]] &gt; 0,
(((3/5 * ([1]!teff[[#This Row],[e14]] / 20) * Krt[[#This Row],[e14]]) * (Krt[[#This Row],[e14]] + Ktb[[#This Row],[e14]])) + ((2/5 * Ean[[#This Row],[e14]] * Kra[[#This Row],[e14]]) * (Kra[[#This Row],[e14]] + Kab[[#This Row],[e14]]))) * (Kra[[#This Row],[e14]] + 0.25 * Klvl[[#This Row],[e14]]),
((Ean[[#This Row],[e14]] * Kra[[#This Row],[e14]]) * (Kra[[#This Row],[e14]] + Kab[[#This Row],[e14]])) * (Kra[[#This Row],[e14]] + 0.25 * Klvl[[#This Row],[e14]])),"")</calculatedColumnFormula>
    </tableColumn>
    <tableColumn id="31" name="e15" dataDxfId="120">
      <calculatedColumnFormula>IFERROR(IF([1]!teff[[#This Row],[e15]] &gt; 0,
(((3/5 * ([1]!teff[[#This Row],[e15]] / 20) * Krt[[#This Row],[e15]]) * (Krt[[#This Row],[e15]] + Ktb[[#This Row],[e15]])) + ((2/5 * Ean[[#This Row],[e15]] * Kra[[#This Row],[e15]]) * (Kra[[#This Row],[e15]] + Kab[[#This Row],[e15]]))) * (Kra[[#This Row],[e15]] + 0.25 * Klvl[[#This Row],[e15]]),
((Ean[[#This Row],[e15]] * Kra[[#This Row],[e15]]) * (Kra[[#This Row],[e15]] + Kab[[#This Row],[e15]])) * (Kra[[#This Row],[e15]] + 0.25 * Klvl[[#This Row],[e15]])),"")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Ebn" displayName="Ebn" ref="A1:AD2" totalsRowShown="0" headerRowDxfId="119" dataDxfId="118">
  <autoFilter ref="A1:AD2"/>
  <tableColumns count="30">
    <tableColumn id="1" name="a1" dataDxfId="117">
      <calculatedColumnFormula>IFERROR(IF(Eb[[#This Row],[a1]]="","",MIN(300,Eb[[#This Row],[a1]])),"")</calculatedColumnFormula>
    </tableColumn>
    <tableColumn id="2" name="a2" dataDxfId="116">
      <calculatedColumnFormula>IFERROR(IF(Eb[[#This Row],[a2]]="","",MIN(300,Eb[[#This Row],[a2]])),"")</calculatedColumnFormula>
    </tableColumn>
    <tableColumn id="3" name="a3" dataDxfId="115">
      <calculatedColumnFormula>IFERROR(IF(Eb[[#This Row],[a3]]="","",MIN(300,Eb[[#This Row],[a3]])),"")</calculatedColumnFormula>
    </tableColumn>
    <tableColumn id="4" name="a4" dataDxfId="114">
      <calculatedColumnFormula>IFERROR(IF(Eb[[#This Row],[a4]]="","",MIN(300,Eb[[#This Row],[a4]])),"")</calculatedColumnFormula>
    </tableColumn>
    <tableColumn id="5" name="a5" dataDxfId="113">
      <calculatedColumnFormula>IFERROR(IF(Eb[[#This Row],[a5]]="","",MIN(300,Eb[[#This Row],[a5]])),"")</calculatedColumnFormula>
    </tableColumn>
    <tableColumn id="6" name="a6" dataDxfId="112">
      <calculatedColumnFormula>IFERROR(IF(Eb[[#This Row],[a6]]="","",MIN(300,Eb[[#This Row],[a6]])),"")</calculatedColumnFormula>
    </tableColumn>
    <tableColumn id="7" name="a7" dataDxfId="111">
      <calculatedColumnFormula>IFERROR(IF(Eb[[#This Row],[a7]]="","",MIN(300,Eb[[#This Row],[a7]])),"")</calculatedColumnFormula>
    </tableColumn>
    <tableColumn id="8" name="a8" dataDxfId="110">
      <calculatedColumnFormula>IFERROR(IF(Eb[[#This Row],[a8]]="","",MIN(300,Eb[[#This Row],[a8]])),"")</calculatedColumnFormula>
    </tableColumn>
    <tableColumn id="9" name="a9" dataDxfId="109">
      <calculatedColumnFormula>IFERROR(IF(Eb[[#This Row],[a9]]="","",MIN(300,Eb[[#This Row],[a9]])),"")</calculatedColumnFormula>
    </tableColumn>
    <tableColumn id="10" name="a10" dataDxfId="108">
      <calculatedColumnFormula>IFERROR(IF(Eb[[#This Row],[a10]]="","",MIN(300,Eb[[#This Row],[a10]])),"")</calculatedColumnFormula>
    </tableColumn>
    <tableColumn id="11" name="a11" dataDxfId="107">
      <calculatedColumnFormula>IFERROR(IF(Eb[[#This Row],[a11]]="","",MIN(300,Eb[[#This Row],[a11]])),"")</calculatedColumnFormula>
    </tableColumn>
    <tableColumn id="12" name="a12" dataDxfId="106">
      <calculatedColumnFormula>IFERROR(IF(Eb[[#This Row],[a12]]="","",MIN(300,Eb[[#This Row],[a12]])),"")</calculatedColumnFormula>
    </tableColumn>
    <tableColumn id="13" name="a13" dataDxfId="105">
      <calculatedColumnFormula>IFERROR(IF(Eb[[#This Row],[a13]]="","",MIN(300,Eb[[#This Row],[a13]])),"")</calculatedColumnFormula>
    </tableColumn>
    <tableColumn id="14" name="a14" dataDxfId="104">
      <calculatedColumnFormula>IFERROR(IF(Eb[[#This Row],[a14]]="","",MIN(300,Eb[[#This Row],[a14]])),"")</calculatedColumnFormula>
    </tableColumn>
    <tableColumn id="15" name="a15" dataDxfId="103">
      <calculatedColumnFormula>IFERROR(IF(Eb[[#This Row],[a15]]="","",MIN(300,Eb[[#This Row],[a15]])),"")</calculatedColumnFormula>
    </tableColumn>
    <tableColumn id="17" name="e1" dataDxfId="102">
      <calculatedColumnFormula>IFERROR(IF(Eb[[#This Row],[e1]]="","",MIN(300,Eb[[#This Row],[e1]])),"")</calculatedColumnFormula>
    </tableColumn>
    <tableColumn id="18" name="e2" dataDxfId="101">
      <calculatedColumnFormula>IFERROR(IF(Eb[[#This Row],[e2]]="","",MIN(300,Eb[[#This Row],[e2]])),"")</calculatedColumnFormula>
    </tableColumn>
    <tableColumn id="19" name="e3" dataDxfId="100">
      <calculatedColumnFormula>IFERROR(IF(Eb[[#This Row],[e3]]="","",MIN(300,Eb[[#This Row],[e3]])),"")</calculatedColumnFormula>
    </tableColumn>
    <tableColumn id="20" name="e4" dataDxfId="99">
      <calculatedColumnFormula>IFERROR(IF(Eb[[#This Row],[e4]]="","",MIN(300,Eb[[#This Row],[e4]])),"")</calculatedColumnFormula>
    </tableColumn>
    <tableColumn id="21" name="e5" dataDxfId="98">
      <calculatedColumnFormula>IFERROR(IF(Eb[[#This Row],[e5]]="","",MIN(300,Eb[[#This Row],[e5]])),"")</calculatedColumnFormula>
    </tableColumn>
    <tableColumn id="22" name="e6" dataDxfId="97">
      <calculatedColumnFormula>IFERROR(IF(Eb[[#This Row],[e6]]="","",MIN(300,Eb[[#This Row],[e6]])),"")</calculatedColumnFormula>
    </tableColumn>
    <tableColumn id="23" name="e7" dataDxfId="96">
      <calculatedColumnFormula>IFERROR(IF(Eb[[#This Row],[e7]]="","",MIN(300,Eb[[#This Row],[e7]])),"")</calculatedColumnFormula>
    </tableColumn>
    <tableColumn id="24" name="e8" dataDxfId="95">
      <calculatedColumnFormula>IFERROR(IF(Eb[[#This Row],[e8]]="","",MIN(300,Eb[[#This Row],[e8]])),"")</calculatedColumnFormula>
    </tableColumn>
    <tableColumn id="25" name="e9" dataDxfId="94">
      <calculatedColumnFormula>IFERROR(IF(Eb[[#This Row],[e9]]="","",MIN(300,Eb[[#This Row],[e9]])),"")</calculatedColumnFormula>
    </tableColumn>
    <tableColumn id="26" name="e10" dataDxfId="93">
      <calculatedColumnFormula>IFERROR(IF(Eb[[#This Row],[e10]]="","",MIN(300,Eb[[#This Row],[e10]])),"")</calculatedColumnFormula>
    </tableColumn>
    <tableColumn id="27" name="e11" dataDxfId="92">
      <calculatedColumnFormula>IFERROR(IF(Eb[[#This Row],[e11]]="","",MIN(300,Eb[[#This Row],[e11]])),"")</calculatedColumnFormula>
    </tableColumn>
    <tableColumn id="28" name="e12" dataDxfId="91">
      <calculatedColumnFormula>IFERROR(IF(Eb[[#This Row],[e12]]="","",MIN(300,Eb[[#This Row],[e12]])),"")</calculatedColumnFormula>
    </tableColumn>
    <tableColumn id="29" name="e13" dataDxfId="90">
      <calculatedColumnFormula>IFERROR(IF(Eb[[#This Row],[e13]]="","",MIN(300,Eb[[#This Row],[e13]])),"")</calculatedColumnFormula>
    </tableColumn>
    <tableColumn id="30" name="e14" dataDxfId="89">
      <calculatedColumnFormula>IFERROR(IF(Eb[[#This Row],[e14]]="","",MIN(300,Eb[[#This Row],[e14]])),"")</calculatedColumnFormula>
    </tableColumn>
    <tableColumn id="31" name="e15" dataDxfId="88">
      <calculatedColumnFormula>IFERROR(IF(Eb[[#This Row],[e15]]="","",MIN(300,Eb[[#This Row],[e15]])),"")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9"/>
  <sheetViews>
    <sheetView workbookViewId="0">
      <selection activeCell="A2" sqref="A2"/>
    </sheetView>
  </sheetViews>
  <sheetFormatPr defaultRowHeight="15" x14ac:dyDescent="0.25"/>
  <cols>
    <col min="1" max="1" width="10.140625" style="6" bestFit="1" customWidth="1"/>
    <col min="2" max="2" width="8.28515625" style="6" bestFit="1" customWidth="1"/>
    <col min="3" max="4" width="8.140625" style="6" bestFit="1" customWidth="1"/>
    <col min="5" max="5" width="9" style="15" bestFit="1" customWidth="1"/>
    <col min="6" max="13" width="5.28515625" style="15" bestFit="1" customWidth="1"/>
    <col min="14" max="19" width="6.28515625" style="15" bestFit="1" customWidth="1"/>
    <col min="20" max="28" width="5.42578125" style="15" bestFit="1" customWidth="1"/>
    <col min="29" max="34" width="6.42578125" style="15" bestFit="1" customWidth="1"/>
  </cols>
  <sheetData>
    <row r="1" spans="1:34" s="10" customFormat="1" ht="15.75" thickBot="1" x14ac:dyDescent="0.3">
      <c r="A1" s="7" t="s">
        <v>0</v>
      </c>
      <c r="B1" s="8" t="s">
        <v>1</v>
      </c>
      <c r="C1" s="8" t="s">
        <v>2</v>
      </c>
      <c r="D1" s="9" t="s">
        <v>3</v>
      </c>
      <c r="E1" s="11" t="s">
        <v>38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1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</row>
    <row r="2" spans="1:34" s="2" customFormat="1" x14ac:dyDescent="0.25">
      <c r="A2" s="5" t="str">
        <f>F_1[[#This Row],[P]]</f>
        <v/>
      </c>
      <c r="B2" s="5" t="str">
        <f>F_2[[#This Row],[P]]</f>
        <v/>
      </c>
      <c r="C2" s="5" t="str">
        <f>F_3[[#This Row],[P]]</f>
        <v/>
      </c>
      <c r="D2" s="5" t="str">
        <f>F_4[[#This Row],[P]]</f>
        <v/>
      </c>
      <c r="E2" s="14" t="str">
        <f>Ebn[[#This Row],[a1]]</f>
        <v/>
      </c>
      <c r="F2" s="14" t="str">
        <f>Ebn[[#This Row],[a2]]</f>
        <v/>
      </c>
      <c r="G2" s="14" t="str">
        <f>Ebn[[#This Row],[a3]]</f>
        <v/>
      </c>
      <c r="H2" s="14" t="str">
        <f>Ebn[[#This Row],[a4]]</f>
        <v/>
      </c>
      <c r="I2" s="14" t="str">
        <f>Ebn[[#This Row],[a5]]</f>
        <v/>
      </c>
      <c r="J2" s="14" t="str">
        <f>Ebn[[#This Row],[a6]]</f>
        <v/>
      </c>
      <c r="K2" s="14" t="str">
        <f>Ebn[[#This Row],[a7]]</f>
        <v/>
      </c>
      <c r="L2" s="14" t="str">
        <f>Ebn[[#This Row],[a8]]</f>
        <v/>
      </c>
      <c r="M2" s="14" t="str">
        <f>Ebn[[#This Row],[a9]]</f>
        <v/>
      </c>
      <c r="N2" s="14" t="str">
        <f>Ebn[[#This Row],[a10]]</f>
        <v/>
      </c>
      <c r="O2" s="14" t="str">
        <f>Ebn[[#This Row],[a11]]</f>
        <v/>
      </c>
      <c r="P2" s="14" t="str">
        <f>Ebn[[#This Row],[a12]]</f>
        <v/>
      </c>
      <c r="Q2" s="14" t="str">
        <f>Ebn[[#This Row],[a13]]</f>
        <v/>
      </c>
      <c r="R2" s="14" t="str">
        <f>Ebn[[#This Row],[a14]]</f>
        <v/>
      </c>
      <c r="S2" s="14" t="str">
        <f>Ebn[[#This Row],[a15]]</f>
        <v/>
      </c>
      <c r="T2" s="14" t="str">
        <f>Ebn[[#This Row],[e1]]</f>
        <v/>
      </c>
      <c r="U2" s="14" t="str">
        <f>Ebn[[#This Row],[e2]]</f>
        <v/>
      </c>
      <c r="V2" s="14" t="str">
        <f>Ebn[[#This Row],[e3]]</f>
        <v/>
      </c>
      <c r="W2" s="14" t="str">
        <f>Ebn[[#This Row],[e4]]</f>
        <v/>
      </c>
      <c r="X2" s="14" t="str">
        <f>Ebn[[#This Row],[e5]]</f>
        <v/>
      </c>
      <c r="Y2" s="14" t="str">
        <f>Ebn[[#This Row],[e6]]</f>
        <v/>
      </c>
      <c r="Z2" s="14" t="str">
        <f>Ebn[[#This Row],[e7]]</f>
        <v/>
      </c>
      <c r="AA2" s="14" t="str">
        <f>Ebn[[#This Row],[e8]]</f>
        <v/>
      </c>
      <c r="AB2" s="14" t="str">
        <f>Ebn[[#This Row],[e9]]</f>
        <v/>
      </c>
      <c r="AC2" s="14" t="str">
        <f>Ebn[[#This Row],[e10]]</f>
        <v/>
      </c>
      <c r="AD2" s="14" t="str">
        <f>Ebn[[#This Row],[e11]]</f>
        <v/>
      </c>
      <c r="AE2" s="14" t="str">
        <f>Ebn[[#This Row],[e12]]</f>
        <v/>
      </c>
      <c r="AF2" s="14" t="str">
        <f>Ebn[[#This Row],[e13]]</f>
        <v/>
      </c>
      <c r="AG2" s="14" t="str">
        <f>Ebn[[#This Row],[e14]]</f>
        <v/>
      </c>
      <c r="AH2" s="14" t="str">
        <f>Ebn[[#This Row],[e15]]</f>
        <v/>
      </c>
    </row>
    <row r="3" spans="1:34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s="1" customForma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s="1" customForma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s="1" customForma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s="1" customForma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s="1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s="1" customForma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s="1" customForma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s="1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s="1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s="1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s="1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s="1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s="1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s="1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s="1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s="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s="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s="1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s="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s="1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s="1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s="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s="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s="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s="1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s="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s="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s="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s="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s="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s="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s="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s="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s="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s="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s="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s="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s="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s="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s="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s="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s="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s="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1:3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1:3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1:3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  <row r="253" spans="1:3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</row>
    <row r="254" spans="1:3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</row>
    <row r="255" spans="1:3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</row>
    <row r="261" spans="1:3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</row>
    <row r="262" spans="1:3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</row>
    <row r="263" spans="1:3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</row>
    <row r="264" spans="1:3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</row>
    <row r="265" spans="1:3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</row>
    <row r="266" spans="1:3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</row>
    <row r="267" spans="1:3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</row>
    <row r="268" spans="1:3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</row>
    <row r="269" spans="1:3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</row>
    <row r="270" spans="1:3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</row>
    <row r="271" spans="1:3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</row>
    <row r="272" spans="1:3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</row>
    <row r="273" spans="1:3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</row>
    <row r="274" spans="1:3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</row>
    <row r="275" spans="1:3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</row>
    <row r="276" spans="1:3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</row>
    <row r="277" spans="1:3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</row>
    <row r="278" spans="1:3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</row>
    <row r="279" spans="1:3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</row>
    <row r="280" spans="1:3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</row>
    <row r="281" spans="1:3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</row>
    <row r="282" spans="1:3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</row>
    <row r="283" spans="1:3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</row>
    <row r="284" spans="1:3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</row>
    <row r="285" spans="1:3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</row>
    <row r="286" spans="1:3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</row>
    <row r="287" spans="1:3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</row>
    <row r="288" spans="1:3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</row>
    <row r="289" spans="1:3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</row>
    <row r="290" spans="1:3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</row>
    <row r="291" spans="1:3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</row>
    <row r="292" spans="1:3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</row>
    <row r="293" spans="1:3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</row>
    <row r="294" spans="1:3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</row>
    <row r="295" spans="1:3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</row>
    <row r="296" spans="1:3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</row>
    <row r="297" spans="1:3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</row>
    <row r="298" spans="1:3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</row>
    <row r="299" spans="1:3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</row>
    <row r="300" spans="1:3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</row>
    <row r="301" spans="1:3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</row>
    <row r="302" spans="1:3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</row>
    <row r="303" spans="1:3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</row>
    <row r="304" spans="1:3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</row>
    <row r="305" spans="1:3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</row>
    <row r="306" spans="1:3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</row>
    <row r="307" spans="1:3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</row>
    <row r="308" spans="1:3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</row>
    <row r="309" spans="1:3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</row>
    <row r="310" spans="1:3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</row>
    <row r="311" spans="1:3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</row>
    <row r="312" spans="1:3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</row>
    <row r="313" spans="1:3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</row>
    <row r="314" spans="1:3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</row>
    <row r="315" spans="1:3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</row>
    <row r="316" spans="1:3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</row>
    <row r="317" spans="1:3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</row>
    <row r="318" spans="1:3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</row>
    <row r="319" spans="1:3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</row>
    <row r="320" spans="1:3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</row>
    <row r="321" spans="1:3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</row>
    <row r="322" spans="1:3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</row>
    <row r="323" spans="1:3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</row>
    <row r="324" spans="1:3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</row>
    <row r="325" spans="1:3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</row>
    <row r="326" spans="1:3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</row>
    <row r="332" spans="1:3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</row>
    <row r="333" spans="1:3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</row>
    <row r="334" spans="1:3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</row>
    <row r="335" spans="1:3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</row>
    <row r="336" spans="1:3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</row>
    <row r="337" spans="1:3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</row>
    <row r="338" spans="1:3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</row>
    <row r="339" spans="1:3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</row>
    <row r="340" spans="1:3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</row>
    <row r="341" spans="1:3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</row>
    <row r="342" spans="1:3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</row>
    <row r="343" spans="1:3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</row>
    <row r="344" spans="1:3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</row>
    <row r="345" spans="1:3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</row>
    <row r="346" spans="1:3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</row>
    <row r="347" spans="1:3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</row>
    <row r="348" spans="1:3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</row>
    <row r="349" spans="1:3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</row>
    <row r="350" spans="1:3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</row>
    <row r="351" spans="1:3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</row>
    <row r="352" spans="1:3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</row>
    <row r="353" spans="1:3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</row>
    <row r="354" spans="1:3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</row>
    <row r="355" spans="1:3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</row>
    <row r="356" spans="1:3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</row>
    <row r="357" spans="1:3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</row>
    <row r="358" spans="1:3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</row>
    <row r="359" spans="1:3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</row>
    <row r="360" spans="1:3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</row>
    <row r="361" spans="1:3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</row>
    <row r="362" spans="1:3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</row>
    <row r="363" spans="1:3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</row>
    <row r="364" spans="1:3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</row>
    <row r="365" spans="1:3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</row>
    <row r="366" spans="1:3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</row>
    <row r="367" spans="1:3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</row>
    <row r="368" spans="1:3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</row>
    <row r="369" spans="1:3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</row>
    <row r="370" spans="1:3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</row>
    <row r="371" spans="1:3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</row>
    <row r="372" spans="1:3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</row>
    <row r="373" spans="1:3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</row>
    <row r="374" spans="1:3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</row>
    <row r="375" spans="1:3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</row>
    <row r="376" spans="1:3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</row>
    <row r="377" spans="1:3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</row>
    <row r="378" spans="1:3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</row>
    <row r="379" spans="1:3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</row>
    <row r="380" spans="1:3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</row>
    <row r="381" spans="1:3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</row>
    <row r="382" spans="1:3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</row>
    <row r="383" spans="1:3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</row>
    <row r="384" spans="1:3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</row>
    <row r="385" spans="1:3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</row>
    <row r="386" spans="1:3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</row>
    <row r="387" spans="1:3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</row>
    <row r="388" spans="1:3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</row>
    <row r="389" spans="1:3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</row>
    <row r="390" spans="1:3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</row>
    <row r="391" spans="1:3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</row>
    <row r="392" spans="1:3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</row>
    <row r="393" spans="1:3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</row>
    <row r="394" spans="1:3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</row>
    <row r="395" spans="1:3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</row>
    <row r="396" spans="1:3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</row>
    <row r="397" spans="1:3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</row>
    <row r="402" spans="1:3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</row>
    <row r="403" spans="1:3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</row>
    <row r="404" spans="1:3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</row>
    <row r="405" spans="1:3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</row>
    <row r="406" spans="1:3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</row>
    <row r="407" spans="1:3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</row>
    <row r="408" spans="1:3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</row>
    <row r="409" spans="1:3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</row>
    <row r="410" spans="1:3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</row>
    <row r="411" spans="1:3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</row>
    <row r="412" spans="1:3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</row>
    <row r="413" spans="1:3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</row>
    <row r="414" spans="1:3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</row>
    <row r="415" spans="1:3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</row>
    <row r="416" spans="1:3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</row>
    <row r="417" spans="1:3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</row>
    <row r="418" spans="1:3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</row>
    <row r="419" spans="1:3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</row>
    <row r="420" spans="1:3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</row>
    <row r="421" spans="1:3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</row>
    <row r="422" spans="1:3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</row>
    <row r="423" spans="1:3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</row>
    <row r="424" spans="1:3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</row>
    <row r="425" spans="1:3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</row>
    <row r="426" spans="1:3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</row>
    <row r="427" spans="1:3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</row>
    <row r="428" spans="1:3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</row>
    <row r="429" spans="1:3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</row>
    <row r="430" spans="1:3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</row>
    <row r="431" spans="1:3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</row>
    <row r="432" spans="1:3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</row>
    <row r="433" spans="1:3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</row>
    <row r="434" spans="1:3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</row>
    <row r="435" spans="1:3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</row>
    <row r="436" spans="1:3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</row>
    <row r="437" spans="1:3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</row>
    <row r="438" spans="1:3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</row>
    <row r="439" spans="1:3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</row>
    <row r="440" spans="1:3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</row>
    <row r="441" spans="1:3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</row>
    <row r="442" spans="1:3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</row>
    <row r="443" spans="1:3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</row>
    <row r="444" spans="1:3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</row>
    <row r="445" spans="1:3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</row>
    <row r="446" spans="1:3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</row>
    <row r="447" spans="1:3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</row>
    <row r="448" spans="1:3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</row>
    <row r="449" spans="1:3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</row>
    <row r="450" spans="1:3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</row>
    <row r="451" spans="1:3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</row>
    <row r="452" spans="1:3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</row>
    <row r="453" spans="1:3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</row>
    <row r="454" spans="1:3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</row>
    <row r="455" spans="1:3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</row>
    <row r="456" spans="1:3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</row>
    <row r="457" spans="1:3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</row>
    <row r="458" spans="1:3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</row>
    <row r="459" spans="1:3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</row>
    <row r="460" spans="1:3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</row>
    <row r="461" spans="1:3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</row>
    <row r="462" spans="1:3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</row>
    <row r="463" spans="1:3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</row>
    <row r="464" spans="1:3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</row>
    <row r="465" spans="1:3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</row>
    <row r="466" spans="1:3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</row>
    <row r="467" spans="1:3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</row>
    <row r="468" spans="1:3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</row>
    <row r="469" spans="1:3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</row>
    <row r="470" spans="1:3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</row>
    <row r="471" spans="1:3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</row>
    <row r="472" spans="1:3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</row>
    <row r="473" spans="1:3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</row>
    <row r="474" spans="1:3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</row>
    <row r="475" spans="1:3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</row>
    <row r="476" spans="1:3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</row>
    <row r="477" spans="1:3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</row>
    <row r="478" spans="1:3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</row>
    <row r="479" spans="1:3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</row>
    <row r="480" spans="1:3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</row>
    <row r="481" spans="1:3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</row>
    <row r="482" spans="1:3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</row>
    <row r="483" spans="1:3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</row>
    <row r="484" spans="1:3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</row>
    <row r="485" spans="1:3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</row>
    <row r="486" spans="1:3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</row>
    <row r="487" spans="1:3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</row>
    <row r="488" spans="1:3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</row>
    <row r="489" spans="1:3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</row>
    <row r="490" spans="1:3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</row>
    <row r="491" spans="1:3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</row>
    <row r="492" spans="1:3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</row>
    <row r="493" spans="1:3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</row>
    <row r="494" spans="1:3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</row>
    <row r="495" spans="1:3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</row>
    <row r="496" spans="1:3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</row>
    <row r="497" spans="1:3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</row>
    <row r="498" spans="1:3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</row>
    <row r="499" spans="1:3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</row>
    <row r="500" spans="1:3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</row>
    <row r="501" spans="1:3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</row>
    <row r="502" spans="1:3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</row>
    <row r="503" spans="1:3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</row>
    <row r="504" spans="1:3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</row>
    <row r="505" spans="1:3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</row>
    <row r="506" spans="1:3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</row>
    <row r="507" spans="1:3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</row>
    <row r="508" spans="1:3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</row>
    <row r="509" spans="1:3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</row>
    <row r="510" spans="1:3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</row>
    <row r="511" spans="1:3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</row>
    <row r="512" spans="1:3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</row>
    <row r="513" spans="1:3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</row>
    <row r="514" spans="1:3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</row>
    <row r="515" spans="1:3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</row>
    <row r="516" spans="1:3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</row>
    <row r="517" spans="1:3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</row>
    <row r="518" spans="1:3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</row>
    <row r="519" spans="1:3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</row>
    <row r="520" spans="1:3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</row>
    <row r="521" spans="1:3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</row>
    <row r="522" spans="1:3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</row>
    <row r="523" spans="1:3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</row>
    <row r="524" spans="1:3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</row>
    <row r="525" spans="1:3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</row>
    <row r="526" spans="1:3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</row>
    <row r="527" spans="1:3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</row>
    <row r="528" spans="1:3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</row>
    <row r="529" spans="1:3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</row>
    <row r="530" spans="1:3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</row>
    <row r="531" spans="1:3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</row>
    <row r="532" spans="1:3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</row>
    <row r="533" spans="1:3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</row>
    <row r="534" spans="1:3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</row>
    <row r="535" spans="1:3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</row>
    <row r="536" spans="1:3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</row>
    <row r="537" spans="1:3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</row>
    <row r="538" spans="1:3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</row>
    <row r="539" spans="1:3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</row>
    <row r="541" spans="1:3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</row>
    <row r="542" spans="1:3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</row>
    <row r="543" spans="1:3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</row>
    <row r="544" spans="1:3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</row>
    <row r="545" spans="1:3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</row>
    <row r="546" spans="1:3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</row>
    <row r="547" spans="1:3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</row>
    <row r="548" spans="1:3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</row>
    <row r="549" spans="1:3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</row>
    <row r="550" spans="1:3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</row>
    <row r="551" spans="1:3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</row>
    <row r="552" spans="1:3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</row>
    <row r="553" spans="1:3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</row>
    <row r="554" spans="1:3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</row>
    <row r="555" spans="1:3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</row>
    <row r="556" spans="1:3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</row>
    <row r="557" spans="1:3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</row>
    <row r="558" spans="1:3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</row>
    <row r="559" spans="1:3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</row>
    <row r="560" spans="1:3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</row>
    <row r="561" spans="1:3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</row>
    <row r="562" spans="1:3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</row>
    <row r="563" spans="1:3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</row>
    <row r="564" spans="1:3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</row>
    <row r="565" spans="1:3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</row>
    <row r="566" spans="1:3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</row>
    <row r="567" spans="1:3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</row>
    <row r="568" spans="1:3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</row>
    <row r="569" spans="1:3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</row>
    <row r="570" spans="1:3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</row>
    <row r="571" spans="1:3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</row>
    <row r="572" spans="1:3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</row>
    <row r="573" spans="1:3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</row>
    <row r="574" spans="1:3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</row>
    <row r="575" spans="1:3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</row>
    <row r="576" spans="1:3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</row>
    <row r="577" spans="1:3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</row>
    <row r="578" spans="1:3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</row>
    <row r="579" spans="1:3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</row>
    <row r="580" spans="1:3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</row>
    <row r="581" spans="1:3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</row>
    <row r="582" spans="1:3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</row>
    <row r="583" spans="1:3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</row>
    <row r="584" spans="1:3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</row>
    <row r="585" spans="1:3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</row>
    <row r="586" spans="1:3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</row>
    <row r="587" spans="1:3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</row>
    <row r="588" spans="1:3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</row>
    <row r="589" spans="1:3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</row>
    <row r="590" spans="1:3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</row>
    <row r="591" spans="1:3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</row>
    <row r="592" spans="1:3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</row>
    <row r="593" spans="1:3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</row>
    <row r="594" spans="1:3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</row>
    <row r="595" spans="1:3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</row>
    <row r="596" spans="1:3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</row>
    <row r="597" spans="1:3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</row>
    <row r="598" spans="1:3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</row>
    <row r="599" spans="1:3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</row>
    <row r="600" spans="1:3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</row>
    <row r="601" spans="1:3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</row>
    <row r="602" spans="1:3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</row>
    <row r="603" spans="1:3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</row>
    <row r="604" spans="1:3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</row>
    <row r="605" spans="1:3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</row>
    <row r="606" spans="1:3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</row>
    <row r="607" spans="1:3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</row>
    <row r="608" spans="1:3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</row>
    <row r="609" spans="1:3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</row>
    <row r="611" spans="1:3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</row>
    <row r="612" spans="1:3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</row>
    <row r="613" spans="1:3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</row>
    <row r="614" spans="1:3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</row>
    <row r="615" spans="1:3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</row>
    <row r="616" spans="1:3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</row>
    <row r="617" spans="1:3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</row>
    <row r="618" spans="1:3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</row>
    <row r="619" spans="1:3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</row>
    <row r="620" spans="1:3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</row>
    <row r="621" spans="1:3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</row>
    <row r="622" spans="1:3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</row>
    <row r="623" spans="1:3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</row>
    <row r="624" spans="1:3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</row>
    <row r="625" spans="1:3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</row>
    <row r="626" spans="1:3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</row>
    <row r="627" spans="1:3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</row>
    <row r="628" spans="1:3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</row>
    <row r="629" spans="1:3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</row>
    <row r="630" spans="1:3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</row>
    <row r="631" spans="1:3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</row>
    <row r="632" spans="1:3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</row>
    <row r="633" spans="1:3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</row>
    <row r="634" spans="1:3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</row>
    <row r="635" spans="1:3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</row>
    <row r="636" spans="1:3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</row>
    <row r="637" spans="1:3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</row>
    <row r="638" spans="1:3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</row>
    <row r="639" spans="1:3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</row>
    <row r="640" spans="1:3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</row>
    <row r="641" spans="1:3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</row>
    <row r="642" spans="1:3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</row>
    <row r="643" spans="1:3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</row>
    <row r="644" spans="1:3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</row>
    <row r="645" spans="1:3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</row>
    <row r="646" spans="1:3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</row>
    <row r="647" spans="1:3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</row>
    <row r="648" spans="1:3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</row>
    <row r="649" spans="1:3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</row>
    <row r="650" spans="1:3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</row>
    <row r="651" spans="1:3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</row>
    <row r="652" spans="1:3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</row>
    <row r="653" spans="1:3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</row>
    <row r="654" spans="1:3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</row>
    <row r="655" spans="1:3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</row>
    <row r="656" spans="1:3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</row>
    <row r="657" spans="1:3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</row>
    <row r="658" spans="1:3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</row>
    <row r="659" spans="1:3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</row>
    <row r="660" spans="1:3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</row>
    <row r="661" spans="1:3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</row>
    <row r="662" spans="1:3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</row>
    <row r="663" spans="1:3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</row>
    <row r="664" spans="1:3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</row>
    <row r="665" spans="1:3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</row>
    <row r="666" spans="1:3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</row>
    <row r="667" spans="1:3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</row>
    <row r="668" spans="1:3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</row>
    <row r="669" spans="1:3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</row>
    <row r="670" spans="1:3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</row>
    <row r="671" spans="1:3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</row>
    <row r="672" spans="1:3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</row>
    <row r="673" spans="1:3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</row>
    <row r="674" spans="1:3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</row>
    <row r="675" spans="1:3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</row>
    <row r="676" spans="1:3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</row>
    <row r="677" spans="1:3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</row>
    <row r="678" spans="1:3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</row>
    <row r="679" spans="1:3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</row>
    <row r="682" spans="1:3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</row>
    <row r="683" spans="1:3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</row>
    <row r="684" spans="1:3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</row>
    <row r="685" spans="1:3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</row>
    <row r="686" spans="1:3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</row>
    <row r="687" spans="1:3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</row>
    <row r="688" spans="1:3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</row>
    <row r="689" spans="1:3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</row>
    <row r="690" spans="1:3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</row>
    <row r="691" spans="1:3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</row>
    <row r="692" spans="1:3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</row>
    <row r="693" spans="1:3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</row>
    <row r="694" spans="1:3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</row>
    <row r="695" spans="1:3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</row>
    <row r="696" spans="1:3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</row>
    <row r="697" spans="1:3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</row>
    <row r="698" spans="1:3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</row>
    <row r="699" spans="1:3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</row>
    <row r="700" spans="1:3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</row>
    <row r="701" spans="1:3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</row>
    <row r="702" spans="1:3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</row>
    <row r="703" spans="1:3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</row>
    <row r="704" spans="1:3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</row>
    <row r="705" spans="1:3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</row>
    <row r="706" spans="1:3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</row>
    <row r="707" spans="1:3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</row>
    <row r="708" spans="1:3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</row>
    <row r="709" spans="1:3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</row>
    <row r="710" spans="1:3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</row>
    <row r="711" spans="1:3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</row>
    <row r="712" spans="1:3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</row>
    <row r="713" spans="1:3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</row>
    <row r="714" spans="1:3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</row>
    <row r="715" spans="1:3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</row>
    <row r="716" spans="1:3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</row>
    <row r="717" spans="1:3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</row>
    <row r="718" spans="1:3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</row>
    <row r="719" spans="1:3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</row>
    <row r="720" spans="1:3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</row>
    <row r="721" spans="1:3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</row>
    <row r="722" spans="1:3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</row>
    <row r="723" spans="1:3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</row>
    <row r="724" spans="1:3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</row>
    <row r="725" spans="1:3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</row>
    <row r="726" spans="1:3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</row>
    <row r="727" spans="1:3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</row>
    <row r="728" spans="1:3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</row>
    <row r="729" spans="1:3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</row>
    <row r="730" spans="1:3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</row>
    <row r="731" spans="1:3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</row>
    <row r="732" spans="1:3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</row>
    <row r="733" spans="1:3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</row>
    <row r="734" spans="1:3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</row>
    <row r="735" spans="1:3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</row>
    <row r="736" spans="1:3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</row>
    <row r="737" spans="1:3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</row>
    <row r="738" spans="1:3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</row>
    <row r="739" spans="1:3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</row>
    <row r="740" spans="1:3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</row>
    <row r="741" spans="1:3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</row>
    <row r="742" spans="1:3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</row>
    <row r="743" spans="1:3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</row>
    <row r="744" spans="1:3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</row>
    <row r="745" spans="1:3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</row>
    <row r="746" spans="1:3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</row>
    <row r="747" spans="1:3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</row>
    <row r="748" spans="1:3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</row>
    <row r="749" spans="1:3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</row>
    <row r="750" spans="1:3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</row>
    <row r="753" spans="1:3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</row>
    <row r="754" spans="1:3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</row>
    <row r="755" spans="1:3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</row>
    <row r="756" spans="1:3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</row>
    <row r="757" spans="1:3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</row>
    <row r="758" spans="1:3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</row>
    <row r="759" spans="1:3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</row>
    <row r="760" spans="1:3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</row>
    <row r="761" spans="1:3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</row>
    <row r="762" spans="1:3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</row>
    <row r="763" spans="1:3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</row>
    <row r="764" spans="1:3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</row>
    <row r="765" spans="1:3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</row>
    <row r="766" spans="1:3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</row>
    <row r="767" spans="1:3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</row>
    <row r="768" spans="1:3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</row>
    <row r="769" spans="1:3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</row>
    <row r="770" spans="1:3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</row>
    <row r="771" spans="1:3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</row>
    <row r="772" spans="1:3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</row>
    <row r="773" spans="1:3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</row>
    <row r="774" spans="1:3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</row>
    <row r="775" spans="1:3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</row>
    <row r="776" spans="1:3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</row>
    <row r="777" spans="1:3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</row>
    <row r="778" spans="1:3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</row>
    <row r="779" spans="1:3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</row>
    <row r="780" spans="1:3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</row>
    <row r="781" spans="1:3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</row>
    <row r="782" spans="1:3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</row>
    <row r="783" spans="1:3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</row>
    <row r="784" spans="1:3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</row>
    <row r="785" spans="1:3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</row>
    <row r="786" spans="1:3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</row>
    <row r="787" spans="1:3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</row>
    <row r="788" spans="1:3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</row>
    <row r="789" spans="1:3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</row>
    <row r="790" spans="1:3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</row>
    <row r="791" spans="1:3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</row>
    <row r="792" spans="1:3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</row>
    <row r="793" spans="1:3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</row>
    <row r="794" spans="1:3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</row>
    <row r="795" spans="1:3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</row>
    <row r="796" spans="1:3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</row>
    <row r="797" spans="1:3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</row>
    <row r="798" spans="1:3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</row>
    <row r="799" spans="1:3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</row>
    <row r="800" spans="1:3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</row>
    <row r="801" spans="1:3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</row>
    <row r="802" spans="1:3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</row>
    <row r="803" spans="1:3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</row>
    <row r="804" spans="1:3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</row>
    <row r="805" spans="1:3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</row>
    <row r="806" spans="1:3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</row>
    <row r="807" spans="1:3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</row>
    <row r="808" spans="1:3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</row>
    <row r="809" spans="1:3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</row>
    <row r="810" spans="1:3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</row>
    <row r="811" spans="1:3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</row>
    <row r="812" spans="1:3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</row>
    <row r="813" spans="1:3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</row>
    <row r="814" spans="1:3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</row>
    <row r="815" spans="1:3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</row>
    <row r="816" spans="1:3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</row>
    <row r="817" spans="1:3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</row>
    <row r="818" spans="1:3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</row>
    <row r="819" spans="1:3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</row>
    <row r="820" spans="1:3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</row>
    <row r="821" spans="1:3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</row>
    <row r="825" spans="1:3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</row>
    <row r="826" spans="1:3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</row>
    <row r="827" spans="1:3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</row>
    <row r="828" spans="1:3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</row>
    <row r="829" spans="1:3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</row>
    <row r="830" spans="1:3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</row>
    <row r="831" spans="1:3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</row>
    <row r="832" spans="1:3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</row>
    <row r="833" spans="1:3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</row>
    <row r="834" spans="1:3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</row>
    <row r="835" spans="1:3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</row>
    <row r="836" spans="1:3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</row>
    <row r="837" spans="1:3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</row>
    <row r="838" spans="1:3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</row>
    <row r="839" spans="1:3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</row>
    <row r="840" spans="1:3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</row>
    <row r="841" spans="1:3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</row>
    <row r="842" spans="1:3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</row>
    <row r="843" spans="1:3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</row>
    <row r="844" spans="1:3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</row>
    <row r="845" spans="1:3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</row>
    <row r="846" spans="1:3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</row>
    <row r="847" spans="1:3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</row>
    <row r="848" spans="1:3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</row>
    <row r="849" spans="1:3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</row>
    <row r="850" spans="1:3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</row>
    <row r="851" spans="1:3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</row>
    <row r="852" spans="1:3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</row>
    <row r="853" spans="1:3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</row>
    <row r="854" spans="1:3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</row>
    <row r="855" spans="1:3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</row>
    <row r="856" spans="1:3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</row>
    <row r="857" spans="1:3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</row>
    <row r="858" spans="1:3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</row>
    <row r="859" spans="1:3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</row>
    <row r="860" spans="1:3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</row>
    <row r="861" spans="1:3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</row>
    <row r="862" spans="1:3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</row>
    <row r="863" spans="1:3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</row>
    <row r="864" spans="1:3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</row>
    <row r="865" spans="1:3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</row>
    <row r="866" spans="1:3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</row>
    <row r="867" spans="1:3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</row>
    <row r="868" spans="1:3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</row>
    <row r="869" spans="1:3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</row>
    <row r="870" spans="1:3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</row>
    <row r="871" spans="1:3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</row>
    <row r="872" spans="1:3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</row>
    <row r="873" spans="1:3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</row>
    <row r="874" spans="1:3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</row>
    <row r="875" spans="1:3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</row>
    <row r="876" spans="1:3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</row>
    <row r="877" spans="1:3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</row>
    <row r="878" spans="1:3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</row>
    <row r="879" spans="1:3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</row>
    <row r="880" spans="1:3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</row>
    <row r="881" spans="1:3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</row>
    <row r="882" spans="1:3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</row>
    <row r="883" spans="1:3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</row>
    <row r="884" spans="1:3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</row>
    <row r="885" spans="1:3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</row>
    <row r="886" spans="1:3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</row>
    <row r="887" spans="1:3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</row>
    <row r="888" spans="1:3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</row>
    <row r="889" spans="1:3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</row>
    <row r="890" spans="1:3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</row>
    <row r="891" spans="1:3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</row>
    <row r="892" spans="1:3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</row>
    <row r="893" spans="1:3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</row>
    <row r="896" spans="1:3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</row>
    <row r="897" spans="1:3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</row>
    <row r="898" spans="1:3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</row>
    <row r="899" spans="1:3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</row>
    <row r="900" spans="1:3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</row>
    <row r="901" spans="1:3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</row>
    <row r="902" spans="1:3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</row>
    <row r="903" spans="1:3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</row>
    <row r="904" spans="1:3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</row>
    <row r="905" spans="1:3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</row>
    <row r="906" spans="1:3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</row>
    <row r="907" spans="1:3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</row>
    <row r="908" spans="1:3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</row>
    <row r="909" spans="1:3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</row>
    <row r="910" spans="1:3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</row>
    <row r="911" spans="1:3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</row>
    <row r="912" spans="1:3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</row>
    <row r="913" spans="1:3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</row>
    <row r="914" spans="1:3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</row>
    <row r="915" spans="1:3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</row>
    <row r="916" spans="1:3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</row>
    <row r="917" spans="1:3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</row>
    <row r="918" spans="1:3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</row>
    <row r="919" spans="1:3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</row>
    <row r="920" spans="1:3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</row>
    <row r="921" spans="1:3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</row>
    <row r="922" spans="1:3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</row>
    <row r="923" spans="1:3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</row>
    <row r="924" spans="1:3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</row>
    <row r="925" spans="1:3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</row>
    <row r="926" spans="1:3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</row>
    <row r="927" spans="1:3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</row>
    <row r="928" spans="1:3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</row>
    <row r="929" spans="1:3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</row>
    <row r="930" spans="1:3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</row>
    <row r="931" spans="1:3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</row>
    <row r="932" spans="1:3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</row>
    <row r="933" spans="1:3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</row>
    <row r="934" spans="1:3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</row>
    <row r="935" spans="1:3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</row>
    <row r="936" spans="1:3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</row>
    <row r="937" spans="1:3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</row>
    <row r="938" spans="1:3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</row>
    <row r="939" spans="1:3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</row>
    <row r="940" spans="1:3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</row>
    <row r="941" spans="1:3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</row>
    <row r="942" spans="1:3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</row>
    <row r="943" spans="1:3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</row>
    <row r="944" spans="1:3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</row>
    <row r="945" spans="1:3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</row>
    <row r="946" spans="1:3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</row>
    <row r="947" spans="1:3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</row>
    <row r="948" spans="1:3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</row>
    <row r="949" spans="1:3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</row>
    <row r="950" spans="1:3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</row>
    <row r="951" spans="1:3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</row>
    <row r="952" spans="1:3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</row>
    <row r="953" spans="1:3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</row>
    <row r="954" spans="1:3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</row>
    <row r="955" spans="1:3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</row>
    <row r="956" spans="1:3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</row>
    <row r="957" spans="1:3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</row>
    <row r="958" spans="1:3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</row>
    <row r="959" spans="1:3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</row>
    <row r="960" spans="1:3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</row>
    <row r="961" spans="1:3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</row>
    <row r="962" spans="1:3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</row>
    <row r="963" spans="1:3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</row>
    <row r="964" spans="1:3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</row>
    <row r="965" spans="1:3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</row>
    <row r="966" spans="1:3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</row>
    <row r="967" spans="1:3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</row>
    <row r="968" spans="1:3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</row>
    <row r="969" spans="1:3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</row>
    <row r="970" spans="1:3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</row>
    <row r="971" spans="1:3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</row>
    <row r="972" spans="1:3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</row>
    <row r="973" spans="1:3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</row>
    <row r="974" spans="1:3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</row>
    <row r="975" spans="1:3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</row>
    <row r="976" spans="1:3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</row>
    <row r="977" spans="1:3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</row>
    <row r="978" spans="1:3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</row>
    <row r="979" spans="1:3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</row>
    <row r="980" spans="1:3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</row>
    <row r="981" spans="1:3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</row>
    <row r="982" spans="1:3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</row>
    <row r="983" spans="1:3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</row>
    <row r="984" spans="1:3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</row>
    <row r="985" spans="1:3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</row>
    <row r="986" spans="1:3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</row>
    <row r="987" spans="1:3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</row>
    <row r="988" spans="1:3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</row>
    <row r="989" spans="1:3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</row>
    <row r="990" spans="1:3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</row>
    <row r="991" spans="1:3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</row>
    <row r="992" spans="1:3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</row>
    <row r="993" spans="1:3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</row>
    <row r="994" spans="1:3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</row>
    <row r="995" spans="1:3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</row>
    <row r="996" spans="1:3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</row>
    <row r="997" spans="1:3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</row>
    <row r="998" spans="1:3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</row>
    <row r="999" spans="1:3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</row>
  </sheetData>
  <conditionalFormatting sqref="A1:D2 A1000:D1048576">
    <cfRule type="iconSet" priority="1">
      <iconSet iconSet="3Signs">
        <cfvo type="percent" val="0"/>
        <cfvo type="num" val="40"/>
        <cfvo type="num" val="50"/>
      </iconSet>
    </cfRule>
  </conditionalFormatting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IFERROR(((Ean[[#This Row],[a1]] * Kra[[#This Row],[a1]]) * (Kra[[#This Row],[a1]] + Kab[[#This Row],[a1]])) * (Kra[[#This Row],[a1]] + 0.25 * Klvl[[#This Row],[a1]]),"")</f>
        <v/>
      </c>
      <c r="B2" s="3" t="str">
        <f>IFERROR(((Ean[[#This Row],[a2]] * Kra[[#This Row],[a2]]) * (Kra[[#This Row],[a2]] + Kab[[#This Row],[a2]])) * (Kra[[#This Row],[a2]] + 0.25 * Klvl[[#This Row],[a2]]),"")</f>
        <v/>
      </c>
      <c r="C2" s="3" t="str">
        <f>IFERROR(((Ean[[#This Row],[a3]] * Kra[[#This Row],[a3]]) * (Kra[[#This Row],[a3]] + Kab[[#This Row],[a3]])) * (Kra[[#This Row],[a3]] + 0.25 * Klvl[[#This Row],[a3]]),"")</f>
        <v/>
      </c>
      <c r="D2" s="3" t="str">
        <f>IFERROR(((Ean[[#This Row],[a4]] * Kra[[#This Row],[a4]]) * (Kra[[#This Row],[a4]] + Kab[[#This Row],[a4]])) * (Kra[[#This Row],[a4]] + 0.25 * Klvl[[#This Row],[a4]]),"")</f>
        <v/>
      </c>
      <c r="E2" s="3" t="str">
        <f>IFERROR(((Ean[[#This Row],[a5]] * Kra[[#This Row],[a5]]) * (Kra[[#This Row],[a5]] + Kab[[#This Row],[a5]])) * (Kra[[#This Row],[a5]] + 0.25 * Klvl[[#This Row],[a5]]),"")</f>
        <v/>
      </c>
      <c r="F2" s="3" t="str">
        <f>IFERROR(((Ean[[#This Row],[a6]] * Kra[[#This Row],[a6]]) * (Kra[[#This Row],[a6]] + Kab[[#This Row],[a6]])) * (Kra[[#This Row],[a6]] + 0.25 * Klvl[[#This Row],[a6]]),"")</f>
        <v/>
      </c>
      <c r="G2" s="3" t="str">
        <f>IFERROR(((Ean[[#This Row],[a7]] * Kra[[#This Row],[a7]]) * (Kra[[#This Row],[a7]] + Kab[[#This Row],[a7]])) * (Kra[[#This Row],[a7]] + 0.25 * Klvl[[#This Row],[a7]]),"")</f>
        <v/>
      </c>
      <c r="H2" s="3" t="str">
        <f>IFERROR(((Ean[[#This Row],[a8]] * Kra[[#This Row],[a8]]) * (Kra[[#This Row],[a8]] + Kab[[#This Row],[a8]])) * (Kra[[#This Row],[a8]] + 0.25 * Klvl[[#This Row],[a8]]),"")</f>
        <v/>
      </c>
      <c r="I2" s="3" t="str">
        <f>IFERROR(((Ean[[#This Row],[a9]] * Kra[[#This Row],[a9]]) * (Kra[[#This Row],[a9]] + Kab[[#This Row],[a9]])) * (Kra[[#This Row],[a9]] + 0.25 * Klvl[[#This Row],[a9]]),"")</f>
        <v/>
      </c>
      <c r="J2" s="3" t="str">
        <f>IFERROR(((Ean[[#This Row],[a10]] * Kra[[#This Row],[a10]]) * (Kra[[#This Row],[a10]] + Kab[[#This Row],[a10]])) * (Kra[[#This Row],[a10]] + 0.25 * Klvl[[#This Row],[a10]]),"")</f>
        <v/>
      </c>
      <c r="K2" s="3" t="str">
        <f>IFERROR(((Ean[[#This Row],[a11]] * Kra[[#This Row],[a11]]) * (Kra[[#This Row],[a11]] + Kab[[#This Row],[a11]])) * (Kra[[#This Row],[a11]] + 0.25 * Klvl[[#This Row],[a11]]),"")</f>
        <v/>
      </c>
      <c r="L2" s="3" t="str">
        <f>IFERROR(((Ean[[#This Row],[a12]] * Kra[[#This Row],[a12]]) * (Kra[[#This Row],[a12]] + Kab[[#This Row],[a12]])) * (Kra[[#This Row],[a12]] + 0.25 * Klvl[[#This Row],[a12]]),"")</f>
        <v/>
      </c>
      <c r="M2" s="3" t="str">
        <f>IFERROR(((Ean[[#This Row],[a13]] * Kra[[#This Row],[a13]]) * (Kra[[#This Row],[a13]] + Kab[[#This Row],[a13]])) * (Kra[[#This Row],[a13]] + 0.25 * Klvl[[#This Row],[a13]]),"")</f>
        <v/>
      </c>
      <c r="N2" s="3" t="str">
        <f>IFERROR(((Ean[[#This Row],[a14]] * Kra[[#This Row],[a14]]) * (Kra[[#This Row],[a14]] + Kab[[#This Row],[a14]])) * (Kra[[#This Row],[a14]] + 0.25 * Klvl[[#This Row],[a14]]),"")</f>
        <v/>
      </c>
      <c r="O2" s="3" t="str">
        <f>IFERROR(((Ean[[#This Row],[a15]] * Kra[[#This Row],[a15]]) * (Kra[[#This Row],[a15]] + Kab[[#This Row],[a15]])) * (Kra[[#This Row],[a15]] + 0.25 * Klvl[[#This Row],[a15]]),"")</f>
        <v/>
      </c>
      <c r="P2" s="3" t="str">
        <f>IFERROR(((Ean[[#This Row],[e1]] * Kra[[#This Row],[e1]]) * (Kra[[#This Row],[e1]] + Kab[[#This Row],[e1]])) * (Kra[[#This Row],[e1]] + 0.25 * Klvl[[#This Row],[e1]]),"")</f>
        <v/>
      </c>
      <c r="Q2" s="3" t="str">
        <f>IFERROR(((Ean[[#This Row],[e2]] * Kra[[#This Row],[e2]]) * (Kra[[#This Row],[e2]] + Kab[[#This Row],[e2]])) * (Kra[[#This Row],[e2]] + 0.25 * Klvl[[#This Row],[e2]]),"")</f>
        <v/>
      </c>
      <c r="R2" s="3" t="str">
        <f>IFERROR(((Ean[[#This Row],[e3]] * Kra[[#This Row],[e3]]) * (Kra[[#This Row],[e3]] + Kab[[#This Row],[e3]])) * (Kra[[#This Row],[e3]] + 0.25 * Klvl[[#This Row],[e3]]),"")</f>
        <v/>
      </c>
      <c r="S2" s="3" t="str">
        <f>IFERROR(((Ean[[#This Row],[e4]] * Kra[[#This Row],[e4]]) * (Kra[[#This Row],[e4]] + Kab[[#This Row],[e4]])) * (Kra[[#This Row],[e4]] + 0.25 * Klvl[[#This Row],[e4]]),"")</f>
        <v/>
      </c>
      <c r="T2" s="3" t="str">
        <f>IFERROR(((Ean[[#This Row],[e5]] * Kra[[#This Row],[e5]]) * (Kra[[#This Row],[e5]] + Kab[[#This Row],[e5]])) * (Kra[[#This Row],[e5]] + 0.25 * Klvl[[#This Row],[e5]]),"")</f>
        <v/>
      </c>
      <c r="U2" s="3" t="str">
        <f>IFERROR(((Ean[[#This Row],[e6]] * Kra[[#This Row],[e6]]) * (Kra[[#This Row],[e6]] + Kab[[#This Row],[e6]])) * (Kra[[#This Row],[e6]] + 0.25 * Klvl[[#This Row],[e6]]),"")</f>
        <v/>
      </c>
      <c r="V2" s="3" t="str">
        <f>IFERROR(((Ean[[#This Row],[e7]] * Kra[[#This Row],[e7]]) * (Kra[[#This Row],[e7]] + Kab[[#This Row],[e7]])) * (Kra[[#This Row],[e7]] + 0.25 * Klvl[[#This Row],[e7]]),"")</f>
        <v/>
      </c>
      <c r="W2" s="3" t="str">
        <f>IFERROR(((Ean[[#This Row],[e8]] * Kra[[#This Row],[e8]]) * (Kra[[#This Row],[e8]] + Kab[[#This Row],[e8]])) * (Kra[[#This Row],[e8]] + 0.25 * Klvl[[#This Row],[e8]]),"")</f>
        <v/>
      </c>
      <c r="X2" s="3" t="str">
        <f>IFERROR(((Ean[[#This Row],[e9]] * Kra[[#This Row],[e9]]) * (Kra[[#This Row],[e9]] + Kab[[#This Row],[e9]])) * (Kra[[#This Row],[e9]] + 0.25 * Klvl[[#This Row],[e9]]),"")</f>
        <v/>
      </c>
      <c r="Y2" s="3" t="str">
        <f>IFERROR(((Ean[[#This Row],[e10]] * Kra[[#This Row],[e10]]) * (Kra[[#This Row],[e10]] + Kab[[#This Row],[e10]])) * (Kra[[#This Row],[e10]] + 0.25 * Klvl[[#This Row],[e10]]),"")</f>
        <v/>
      </c>
      <c r="Z2" s="3" t="str">
        <f>IFERROR(((Ean[[#This Row],[e11]] * Kra[[#This Row],[e11]]) * (Kra[[#This Row],[e11]] + Kab[[#This Row],[e11]])) * (Kra[[#This Row],[e11]] + 0.25 * Klvl[[#This Row],[e11]]),"")</f>
        <v/>
      </c>
      <c r="AA2" s="3" t="str">
        <f>IFERROR(((Ean[[#This Row],[e12]] * Kra[[#This Row],[e12]]) * (Kra[[#This Row],[e12]] + Kab[[#This Row],[e12]])) * (Kra[[#This Row],[e12]] + 0.25 * Klvl[[#This Row],[e12]]),"")</f>
        <v/>
      </c>
      <c r="AB2" s="3" t="str">
        <f>IFERROR(((Ean[[#This Row],[e13]] * Kra[[#This Row],[e13]]) * (Kra[[#This Row],[e13]] + Kab[[#This Row],[e13]])) * (Kra[[#This Row],[e13]] + 0.25 * Klvl[[#This Row],[e13]]),"")</f>
        <v/>
      </c>
      <c r="AC2" s="3" t="str">
        <f>IFERROR(((Ean[[#This Row],[e14]] * Kra[[#This Row],[e14]]) * (Kra[[#This Row],[e14]] + Kab[[#This Row],[e14]])) * (Kra[[#This Row],[e14]] + 0.25 * Klvl[[#This Row],[e14]]),"")</f>
        <v/>
      </c>
      <c r="AD2" s="3" t="str">
        <f>IFERROR(((Ean[[#This Row],[e15]] * Kra[[#This Row],[e15]]) * (Kra[[#This Row],[e15]] + Kab[[#This Row],[e15]])) * (Kra[[#This Row],[e15]] + 0.25 * Klvl[[#This Row],[e15]]),"")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IFERROR(IF(Eb_2[[#This Row],[a1]]="","",MIN(300,Eb_2[[#This Row],[a1]])),"")</f>
        <v/>
      </c>
      <c r="B2" s="3" t="str">
        <f>IFERROR(IF(Eb_2[[#This Row],[a2]]="","",MIN(300,Eb_2[[#This Row],[a2]])),"")</f>
        <v/>
      </c>
      <c r="C2" s="3" t="str">
        <f>IFERROR(IF(Eb_2[[#This Row],[a3]]="","",MIN(300,Eb_2[[#This Row],[a3]])),"")</f>
        <v/>
      </c>
      <c r="D2" s="3" t="str">
        <f>IFERROR(IF(Eb_2[[#This Row],[a4]]="","",MIN(300,Eb_2[[#This Row],[a4]])),"")</f>
        <v/>
      </c>
      <c r="E2" s="3" t="str">
        <f>IFERROR(IF(Eb_2[[#This Row],[a5]]="","",MIN(300,Eb_2[[#This Row],[a5]])),"")</f>
        <v/>
      </c>
      <c r="F2" s="3" t="str">
        <f>IFERROR(IF(Eb_2[[#This Row],[a6]]="","",MIN(300,Eb_2[[#This Row],[a6]])),"")</f>
        <v/>
      </c>
      <c r="G2" s="3" t="str">
        <f>IFERROR(IF(Eb_2[[#This Row],[a7]]="","",MIN(300,Eb_2[[#This Row],[a7]])),"")</f>
        <v/>
      </c>
      <c r="H2" s="3" t="str">
        <f>IFERROR(IF(Eb_2[[#This Row],[a8]]="","",MIN(300,Eb_2[[#This Row],[a8]])),"")</f>
        <v/>
      </c>
      <c r="I2" s="3" t="str">
        <f>IFERROR(IF(Eb_2[[#This Row],[a9]]="","",MIN(300,Eb_2[[#This Row],[a9]])),"")</f>
        <v/>
      </c>
      <c r="J2" s="3" t="str">
        <f>IFERROR(IF(Eb_2[[#This Row],[a10]]="","",MIN(300,Eb_2[[#This Row],[a10]])),"")</f>
        <v/>
      </c>
      <c r="K2" s="3" t="str">
        <f>IFERROR(IF(Eb_2[[#This Row],[a11]]="","",MIN(300,Eb_2[[#This Row],[a11]])),"")</f>
        <v/>
      </c>
      <c r="L2" s="3" t="str">
        <f>IFERROR(IF(Eb_2[[#This Row],[a12]]="","",MIN(300,Eb_2[[#This Row],[a12]])),"")</f>
        <v/>
      </c>
      <c r="M2" s="3" t="str">
        <f>IFERROR(IF(Eb_2[[#This Row],[a13]]="","",MIN(300,Eb_2[[#This Row],[a13]])),"")</f>
        <v/>
      </c>
      <c r="N2" s="3" t="str">
        <f>IFERROR(IF(Eb_2[[#This Row],[a14]]="","",MIN(300,Eb_2[[#This Row],[a14]])),"")</f>
        <v/>
      </c>
      <c r="O2" s="3" t="str">
        <f>IFERROR(IF(Eb_2[[#This Row],[a15]]="","",MIN(300,Eb_2[[#This Row],[a15]])),"")</f>
        <v/>
      </c>
      <c r="P2" s="3" t="str">
        <f>IFERROR(IF(Eb_2[[#This Row],[e1]]="","",MIN(300,Eb_2[[#This Row],[e1]])),"")</f>
        <v/>
      </c>
      <c r="Q2" s="3" t="str">
        <f>IFERROR(IF(Eb_2[[#This Row],[e2]]="","",MIN(300,Eb_2[[#This Row],[e2]])),"")</f>
        <v/>
      </c>
      <c r="R2" s="3" t="str">
        <f>IFERROR(IF(Eb_2[[#This Row],[e3]]="","",MIN(300,Eb_2[[#This Row],[e3]])),"")</f>
        <v/>
      </c>
      <c r="S2" s="3" t="str">
        <f>IFERROR(IF(Eb_2[[#This Row],[e4]]="","",MIN(300,Eb_2[[#This Row],[e4]])),"")</f>
        <v/>
      </c>
      <c r="T2" s="3" t="str">
        <f>IFERROR(IF(Eb_2[[#This Row],[e5]]="","",MIN(300,Eb_2[[#This Row],[e5]])),"")</f>
        <v/>
      </c>
      <c r="U2" s="3" t="str">
        <f>IFERROR(IF(Eb_2[[#This Row],[e6]]="","",MIN(300,Eb_2[[#This Row],[e6]])),"")</f>
        <v/>
      </c>
      <c r="V2" s="3" t="str">
        <f>IFERROR(IF(Eb_2[[#This Row],[e7]]="","",MIN(300,Eb_2[[#This Row],[e7]])),"")</f>
        <v/>
      </c>
      <c r="W2" s="3" t="str">
        <f>IFERROR(IF(Eb_2[[#This Row],[e8]]="","",MIN(300,Eb_2[[#This Row],[e8]])),"")</f>
        <v/>
      </c>
      <c r="X2" s="3" t="str">
        <f>IFERROR(IF(Eb_2[[#This Row],[e9]]="","",MIN(300,Eb_2[[#This Row],[e9]])),"")</f>
        <v/>
      </c>
      <c r="Y2" s="3" t="str">
        <f>IFERROR(IF(Eb_2[[#This Row],[e10]]="","",MIN(300,Eb_2[[#This Row],[e10]])),"")</f>
        <v/>
      </c>
      <c r="Z2" s="3" t="str">
        <f>IFERROR(IF(Eb_2[[#This Row],[e11]]="","",MIN(300,Eb_2[[#This Row],[e11]])),"")</f>
        <v/>
      </c>
      <c r="AA2" s="3" t="str">
        <f>IFERROR(IF(Eb_2[[#This Row],[e12]]="","",MIN(300,Eb_2[[#This Row],[e12]])),"")</f>
        <v/>
      </c>
      <c r="AB2" s="3" t="str">
        <f>IFERROR(IF(Eb_2[[#This Row],[e13]]="","",MIN(300,Eb_2[[#This Row],[e13]])),"")</f>
        <v/>
      </c>
      <c r="AC2" s="3" t="str">
        <f>IFERROR(IF(Eb_2[[#This Row],[e14]]="","",MIN(300,Eb_2[[#This Row],[e14]])),"")</f>
        <v/>
      </c>
      <c r="AD2" s="3" t="str">
        <f>IFERROR(IF(Eb_2[[#This Row],[e15]]="","",MIN(300,Eb_2[[#This Row],[e15]])),"")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workbookViewId="0">
      <selection activeCell="A2" sqref="A2"/>
    </sheetView>
  </sheetViews>
  <sheetFormatPr defaultRowHeight="15" x14ac:dyDescent="0.25"/>
  <cols>
    <col min="1" max="1" width="12" style="3" bestFit="1" customWidth="1"/>
    <col min="2" max="2" width="12" style="1" bestFit="1" customWidth="1"/>
    <col min="3" max="16384" width="9.140625" style="1"/>
  </cols>
  <sheetData>
    <row r="1" spans="1:4" x14ac:dyDescent="0.25">
      <c r="A1" s="3" t="s">
        <v>34</v>
      </c>
      <c r="B1" s="3" t="s">
        <v>35</v>
      </c>
      <c r="C1" s="3" t="s">
        <v>36</v>
      </c>
      <c r="D1" s="3" t="s">
        <v>37</v>
      </c>
    </row>
    <row r="2" spans="1:4" x14ac:dyDescent="0.25">
      <c r="A2" s="3">
        <f>SUM(Ebn[[#This Row],[a1]:[a15]])</f>
        <v>0</v>
      </c>
      <c r="B2" s="3">
        <f>SUM(Ebn[[#This Row],[e1]:[e15]])</f>
        <v>0</v>
      </c>
      <c r="C2" s="4" t="str">
        <f>IFERROR(ROUND((0.5 + (F_1[[#This Row],[Ea]] / (F_1[[#This Row],[Ea]] + F_1[[#This Row],[Ee]]) - 0.5) * 1.5) * 100,1),"")</f>
        <v/>
      </c>
      <c r="D2" s="4" t="str">
        <f>IF(F_1[[#This Row],[Wa]]="","",MAX(5,MIN(95,F_1[[#This Row],[Wa]])))</f>
        <v/>
      </c>
    </row>
    <row r="3" spans="1:4" x14ac:dyDescent="0.25">
      <c r="A3"/>
      <c r="B3"/>
      <c r="C3"/>
      <c r="D3"/>
    </row>
    <row r="4" spans="1:4" x14ac:dyDescent="0.25">
      <c r="A4"/>
      <c r="B4"/>
      <c r="C4"/>
      <c r="D4"/>
    </row>
    <row r="5" spans="1:4" x14ac:dyDescent="0.25">
      <c r="A5"/>
      <c r="B5"/>
      <c r="C5"/>
      <c r="D5"/>
    </row>
    <row r="6" spans="1:4" x14ac:dyDescent="0.25">
      <c r="A6"/>
      <c r="B6"/>
      <c r="C6"/>
      <c r="D6"/>
    </row>
    <row r="7" spans="1:4" x14ac:dyDescent="0.25">
      <c r="A7"/>
      <c r="B7"/>
      <c r="C7"/>
      <c r="D7"/>
    </row>
    <row r="8" spans="1:4" x14ac:dyDescent="0.25">
      <c r="A8"/>
      <c r="B8"/>
      <c r="C8"/>
      <c r="D8"/>
    </row>
    <row r="9" spans="1:4" x14ac:dyDescent="0.25">
      <c r="A9"/>
      <c r="B9"/>
      <c r="C9"/>
      <c r="D9"/>
    </row>
    <row r="10" spans="1:4" x14ac:dyDescent="0.25">
      <c r="A10"/>
      <c r="B10"/>
      <c r="C10"/>
      <c r="D10"/>
    </row>
    <row r="11" spans="1:4" x14ac:dyDescent="0.25">
      <c r="A11"/>
      <c r="B11"/>
      <c r="C11"/>
      <c r="D11"/>
    </row>
    <row r="12" spans="1:4" x14ac:dyDescent="0.25">
      <c r="A12"/>
      <c r="B12"/>
      <c r="C12"/>
      <c r="D12"/>
    </row>
    <row r="13" spans="1:4" x14ac:dyDescent="0.25">
      <c r="A13"/>
      <c r="B13"/>
      <c r="C13"/>
      <c r="D13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  <row r="225" spans="1:4" x14ac:dyDescent="0.25">
      <c r="A225"/>
      <c r="B225"/>
      <c r="C225"/>
      <c r="D225"/>
    </row>
    <row r="226" spans="1:4" x14ac:dyDescent="0.25">
      <c r="A226"/>
      <c r="B226"/>
      <c r="C226"/>
      <c r="D226"/>
    </row>
    <row r="227" spans="1:4" x14ac:dyDescent="0.25">
      <c r="A227"/>
      <c r="B227"/>
      <c r="C227"/>
      <c r="D227"/>
    </row>
    <row r="228" spans="1:4" x14ac:dyDescent="0.25">
      <c r="A228"/>
      <c r="B228"/>
      <c r="C228"/>
      <c r="D228"/>
    </row>
    <row r="229" spans="1:4" x14ac:dyDescent="0.25">
      <c r="A229"/>
      <c r="B229"/>
      <c r="C229"/>
      <c r="D229"/>
    </row>
    <row r="230" spans="1:4" x14ac:dyDescent="0.25">
      <c r="A230"/>
      <c r="B230"/>
      <c r="C230"/>
      <c r="D230"/>
    </row>
    <row r="231" spans="1:4" x14ac:dyDescent="0.25">
      <c r="A231"/>
      <c r="B231"/>
      <c r="C231"/>
      <c r="D231"/>
    </row>
    <row r="232" spans="1:4" x14ac:dyDescent="0.25">
      <c r="A232"/>
      <c r="B232"/>
      <c r="C232"/>
      <c r="D232"/>
    </row>
    <row r="233" spans="1:4" x14ac:dyDescent="0.25">
      <c r="A233"/>
      <c r="B233"/>
      <c r="C233"/>
      <c r="D233"/>
    </row>
    <row r="234" spans="1:4" x14ac:dyDescent="0.25">
      <c r="A234"/>
      <c r="B234"/>
      <c r="C234"/>
      <c r="D234"/>
    </row>
    <row r="235" spans="1:4" x14ac:dyDescent="0.25">
      <c r="A235"/>
      <c r="B235"/>
      <c r="C235"/>
      <c r="D235"/>
    </row>
    <row r="236" spans="1:4" x14ac:dyDescent="0.25">
      <c r="A236"/>
      <c r="B236"/>
      <c r="C236"/>
      <c r="D236"/>
    </row>
    <row r="237" spans="1:4" x14ac:dyDescent="0.25">
      <c r="A237"/>
      <c r="B237"/>
      <c r="C237"/>
      <c r="D237"/>
    </row>
    <row r="238" spans="1:4" x14ac:dyDescent="0.25">
      <c r="A238"/>
      <c r="B238"/>
      <c r="C238"/>
      <c r="D238"/>
    </row>
    <row r="239" spans="1:4" x14ac:dyDescent="0.25">
      <c r="A239"/>
      <c r="B239"/>
      <c r="C239"/>
      <c r="D239"/>
    </row>
    <row r="240" spans="1:4" x14ac:dyDescent="0.25">
      <c r="A240"/>
      <c r="B240"/>
      <c r="C240"/>
      <c r="D240"/>
    </row>
    <row r="241" spans="1:4" x14ac:dyDescent="0.25">
      <c r="A241"/>
      <c r="B241"/>
      <c r="C241"/>
      <c r="D241"/>
    </row>
    <row r="242" spans="1:4" x14ac:dyDescent="0.25">
      <c r="A242"/>
      <c r="B242"/>
      <c r="C242"/>
      <c r="D242"/>
    </row>
    <row r="243" spans="1:4" x14ac:dyDescent="0.25">
      <c r="A243"/>
      <c r="B243"/>
      <c r="C243"/>
      <c r="D243"/>
    </row>
    <row r="244" spans="1:4" x14ac:dyDescent="0.25">
      <c r="A244"/>
      <c r="B244"/>
      <c r="C244"/>
      <c r="D244"/>
    </row>
    <row r="245" spans="1:4" x14ac:dyDescent="0.25">
      <c r="A245"/>
      <c r="B245"/>
      <c r="C245"/>
      <c r="D245"/>
    </row>
    <row r="246" spans="1:4" x14ac:dyDescent="0.25">
      <c r="A246"/>
      <c r="B246"/>
      <c r="C246"/>
      <c r="D246"/>
    </row>
    <row r="247" spans="1:4" x14ac:dyDescent="0.25">
      <c r="A247"/>
      <c r="B247"/>
      <c r="C247"/>
      <c r="D247"/>
    </row>
    <row r="248" spans="1:4" x14ac:dyDescent="0.25">
      <c r="A248"/>
      <c r="B248"/>
      <c r="C248"/>
      <c r="D248"/>
    </row>
    <row r="249" spans="1:4" x14ac:dyDescent="0.25">
      <c r="A249"/>
      <c r="B249"/>
      <c r="C249"/>
      <c r="D249"/>
    </row>
    <row r="250" spans="1:4" x14ac:dyDescent="0.25">
      <c r="A250"/>
      <c r="B250"/>
      <c r="C250"/>
      <c r="D250"/>
    </row>
    <row r="251" spans="1:4" x14ac:dyDescent="0.25">
      <c r="A251"/>
      <c r="B251"/>
      <c r="C251"/>
      <c r="D251"/>
    </row>
    <row r="252" spans="1:4" x14ac:dyDescent="0.25">
      <c r="A252"/>
      <c r="B252"/>
      <c r="C252"/>
      <c r="D252"/>
    </row>
    <row r="253" spans="1:4" x14ac:dyDescent="0.25">
      <c r="A253"/>
      <c r="B253"/>
      <c r="C253"/>
      <c r="D253"/>
    </row>
    <row r="254" spans="1:4" x14ac:dyDescent="0.25">
      <c r="A254"/>
      <c r="B254"/>
      <c r="C254"/>
      <c r="D254"/>
    </row>
    <row r="255" spans="1:4" x14ac:dyDescent="0.25">
      <c r="A255"/>
      <c r="B255"/>
      <c r="C255"/>
      <c r="D255"/>
    </row>
    <row r="256" spans="1:4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  <row r="497" spans="1:4" x14ac:dyDescent="0.25">
      <c r="A497"/>
      <c r="B497"/>
      <c r="C497"/>
      <c r="D497"/>
    </row>
    <row r="498" spans="1:4" x14ac:dyDescent="0.25">
      <c r="A498"/>
      <c r="B498"/>
      <c r="C498"/>
      <c r="D498"/>
    </row>
    <row r="499" spans="1:4" x14ac:dyDescent="0.25">
      <c r="A499"/>
      <c r="B499"/>
      <c r="C499"/>
      <c r="D499"/>
    </row>
    <row r="500" spans="1:4" x14ac:dyDescent="0.25">
      <c r="A500"/>
      <c r="B500"/>
      <c r="C500"/>
      <c r="D500"/>
    </row>
    <row r="501" spans="1:4" x14ac:dyDescent="0.25">
      <c r="A501"/>
      <c r="B501"/>
      <c r="C501"/>
      <c r="D501"/>
    </row>
    <row r="502" spans="1:4" x14ac:dyDescent="0.25">
      <c r="A502"/>
      <c r="B502"/>
      <c r="C502"/>
      <c r="D502"/>
    </row>
    <row r="503" spans="1:4" x14ac:dyDescent="0.25">
      <c r="A503"/>
      <c r="B503"/>
      <c r="C503"/>
      <c r="D503"/>
    </row>
    <row r="504" spans="1:4" x14ac:dyDescent="0.25">
      <c r="A504"/>
      <c r="B504"/>
      <c r="C504"/>
      <c r="D504"/>
    </row>
    <row r="505" spans="1:4" x14ac:dyDescent="0.25">
      <c r="A505"/>
      <c r="B505"/>
      <c r="C505"/>
      <c r="D505"/>
    </row>
    <row r="506" spans="1:4" x14ac:dyDescent="0.25">
      <c r="A506"/>
      <c r="B506"/>
      <c r="C506"/>
      <c r="D506"/>
    </row>
    <row r="507" spans="1:4" x14ac:dyDescent="0.25">
      <c r="A507"/>
      <c r="B507"/>
      <c r="C507"/>
      <c r="D507"/>
    </row>
    <row r="508" spans="1:4" x14ac:dyDescent="0.25">
      <c r="A508"/>
      <c r="B508"/>
      <c r="C508"/>
      <c r="D508"/>
    </row>
    <row r="509" spans="1:4" x14ac:dyDescent="0.25">
      <c r="A509"/>
      <c r="B509"/>
      <c r="C509"/>
      <c r="D509"/>
    </row>
    <row r="510" spans="1:4" x14ac:dyDescent="0.25">
      <c r="A510"/>
      <c r="B510"/>
      <c r="C510"/>
      <c r="D510"/>
    </row>
    <row r="511" spans="1:4" x14ac:dyDescent="0.25">
      <c r="A511"/>
      <c r="B511"/>
      <c r="C511"/>
      <c r="D511"/>
    </row>
    <row r="512" spans="1:4" x14ac:dyDescent="0.25">
      <c r="A512"/>
      <c r="B512"/>
      <c r="C512"/>
      <c r="D512"/>
    </row>
    <row r="513" spans="1:4" x14ac:dyDescent="0.25">
      <c r="A513"/>
      <c r="B513"/>
      <c r="C513"/>
      <c r="D513"/>
    </row>
    <row r="514" spans="1:4" x14ac:dyDescent="0.25">
      <c r="A514"/>
      <c r="B514"/>
      <c r="C514"/>
      <c r="D514"/>
    </row>
    <row r="515" spans="1:4" x14ac:dyDescent="0.25">
      <c r="A515"/>
      <c r="B515"/>
      <c r="C515"/>
      <c r="D515"/>
    </row>
    <row r="516" spans="1:4" x14ac:dyDescent="0.25">
      <c r="A516"/>
      <c r="B516"/>
      <c r="C516"/>
      <c r="D516"/>
    </row>
    <row r="517" spans="1:4" x14ac:dyDescent="0.25">
      <c r="A517"/>
      <c r="B517"/>
      <c r="C517"/>
      <c r="D517"/>
    </row>
    <row r="518" spans="1:4" x14ac:dyDescent="0.25">
      <c r="A518"/>
      <c r="B518"/>
      <c r="C518"/>
      <c r="D518"/>
    </row>
    <row r="519" spans="1:4" x14ac:dyDescent="0.25">
      <c r="A519"/>
      <c r="B519"/>
      <c r="C519"/>
      <c r="D519"/>
    </row>
    <row r="520" spans="1:4" x14ac:dyDescent="0.25">
      <c r="A520"/>
      <c r="B520"/>
      <c r="C520"/>
      <c r="D520"/>
    </row>
    <row r="521" spans="1:4" x14ac:dyDescent="0.25">
      <c r="A521"/>
      <c r="B521"/>
      <c r="C521"/>
      <c r="D521"/>
    </row>
    <row r="522" spans="1:4" x14ac:dyDescent="0.25">
      <c r="A522"/>
      <c r="B522"/>
      <c r="C522"/>
      <c r="D522"/>
    </row>
    <row r="523" spans="1:4" x14ac:dyDescent="0.25">
      <c r="A523"/>
      <c r="B523"/>
      <c r="C523"/>
      <c r="D523"/>
    </row>
    <row r="524" spans="1:4" x14ac:dyDescent="0.25">
      <c r="A524"/>
      <c r="B524"/>
      <c r="C524"/>
      <c r="D524"/>
    </row>
    <row r="525" spans="1:4" x14ac:dyDescent="0.25">
      <c r="A525"/>
      <c r="B525"/>
      <c r="C525"/>
      <c r="D525"/>
    </row>
    <row r="526" spans="1:4" x14ac:dyDescent="0.25">
      <c r="A526"/>
      <c r="B526"/>
      <c r="C526"/>
      <c r="D526"/>
    </row>
    <row r="527" spans="1:4" x14ac:dyDescent="0.25">
      <c r="A527"/>
      <c r="B527"/>
      <c r="C527"/>
      <c r="D527"/>
    </row>
    <row r="528" spans="1:4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A535"/>
      <c r="B535"/>
      <c r="C535"/>
      <c r="D535"/>
    </row>
    <row r="536" spans="1:4" x14ac:dyDescent="0.25">
      <c r="A536"/>
      <c r="B536"/>
      <c r="C536"/>
      <c r="D536"/>
    </row>
    <row r="537" spans="1:4" x14ac:dyDescent="0.25">
      <c r="A537"/>
      <c r="B537"/>
      <c r="C537"/>
      <c r="D537"/>
    </row>
    <row r="538" spans="1:4" x14ac:dyDescent="0.25">
      <c r="A538"/>
      <c r="B538"/>
      <c r="C538"/>
      <c r="D538"/>
    </row>
    <row r="539" spans="1:4" x14ac:dyDescent="0.25">
      <c r="A539"/>
      <c r="B539"/>
      <c r="C539"/>
      <c r="D539"/>
    </row>
    <row r="540" spans="1:4" x14ac:dyDescent="0.25">
      <c r="A540"/>
      <c r="B540"/>
      <c r="C540"/>
      <c r="D540"/>
    </row>
    <row r="541" spans="1:4" x14ac:dyDescent="0.25">
      <c r="A541"/>
      <c r="B541"/>
      <c r="C541"/>
      <c r="D541"/>
    </row>
    <row r="542" spans="1:4" x14ac:dyDescent="0.25">
      <c r="A542"/>
      <c r="B542"/>
      <c r="C542"/>
      <c r="D542"/>
    </row>
    <row r="543" spans="1:4" x14ac:dyDescent="0.25">
      <c r="A543"/>
      <c r="B543"/>
      <c r="C543"/>
      <c r="D543"/>
    </row>
    <row r="544" spans="1:4" x14ac:dyDescent="0.25">
      <c r="A544"/>
      <c r="B544"/>
      <c r="C544"/>
      <c r="D544"/>
    </row>
    <row r="545" spans="1:4" x14ac:dyDescent="0.25">
      <c r="A545"/>
      <c r="B545"/>
      <c r="C545"/>
      <c r="D545"/>
    </row>
    <row r="546" spans="1:4" x14ac:dyDescent="0.25">
      <c r="A546"/>
      <c r="B546"/>
      <c r="C546"/>
      <c r="D546"/>
    </row>
    <row r="547" spans="1:4" x14ac:dyDescent="0.25">
      <c r="A547"/>
      <c r="B547"/>
      <c r="C547"/>
      <c r="D547"/>
    </row>
    <row r="548" spans="1:4" x14ac:dyDescent="0.25">
      <c r="A548"/>
      <c r="B548"/>
      <c r="C548"/>
      <c r="D548"/>
    </row>
    <row r="549" spans="1:4" x14ac:dyDescent="0.25">
      <c r="A549"/>
      <c r="B549"/>
      <c r="C549"/>
      <c r="D549"/>
    </row>
    <row r="550" spans="1:4" x14ac:dyDescent="0.25">
      <c r="A550"/>
      <c r="B550"/>
      <c r="C550"/>
      <c r="D550"/>
    </row>
    <row r="551" spans="1:4" x14ac:dyDescent="0.25">
      <c r="A551"/>
      <c r="B551"/>
      <c r="C551"/>
      <c r="D551"/>
    </row>
    <row r="552" spans="1:4" x14ac:dyDescent="0.25">
      <c r="A552"/>
      <c r="B552"/>
      <c r="C552"/>
      <c r="D552"/>
    </row>
    <row r="553" spans="1:4" x14ac:dyDescent="0.25">
      <c r="A553"/>
      <c r="B553"/>
      <c r="C553"/>
      <c r="D553"/>
    </row>
    <row r="554" spans="1:4" x14ac:dyDescent="0.25">
      <c r="A554"/>
      <c r="B554"/>
      <c r="C554"/>
      <c r="D554"/>
    </row>
    <row r="555" spans="1:4" x14ac:dyDescent="0.25">
      <c r="A555"/>
      <c r="B555"/>
      <c r="C555"/>
      <c r="D555"/>
    </row>
    <row r="556" spans="1:4" x14ac:dyDescent="0.25">
      <c r="A556"/>
      <c r="B556"/>
      <c r="C556"/>
      <c r="D556"/>
    </row>
    <row r="557" spans="1:4" x14ac:dyDescent="0.25">
      <c r="A557"/>
      <c r="B557"/>
      <c r="C557"/>
      <c r="D557"/>
    </row>
    <row r="558" spans="1:4" x14ac:dyDescent="0.25">
      <c r="A558"/>
      <c r="B558"/>
      <c r="C558"/>
      <c r="D558"/>
    </row>
    <row r="559" spans="1:4" x14ac:dyDescent="0.25">
      <c r="A559"/>
      <c r="B559"/>
      <c r="C559"/>
      <c r="D559"/>
    </row>
    <row r="560" spans="1:4" x14ac:dyDescent="0.25">
      <c r="A560"/>
      <c r="B560"/>
      <c r="C560"/>
      <c r="D560"/>
    </row>
    <row r="561" spans="1:4" x14ac:dyDescent="0.25">
      <c r="A561"/>
      <c r="B561"/>
      <c r="C561"/>
      <c r="D561"/>
    </row>
    <row r="562" spans="1:4" x14ac:dyDescent="0.25">
      <c r="A562"/>
      <c r="B562"/>
      <c r="C562"/>
      <c r="D562"/>
    </row>
    <row r="563" spans="1:4" x14ac:dyDescent="0.25">
      <c r="A563"/>
      <c r="B563"/>
      <c r="C563"/>
      <c r="D563"/>
    </row>
    <row r="564" spans="1:4" x14ac:dyDescent="0.25">
      <c r="A564"/>
      <c r="B564"/>
      <c r="C564"/>
      <c r="D564"/>
    </row>
    <row r="565" spans="1:4" x14ac:dyDescent="0.25">
      <c r="A565"/>
      <c r="B565"/>
      <c r="C565"/>
      <c r="D565"/>
    </row>
    <row r="566" spans="1:4" x14ac:dyDescent="0.25">
      <c r="A566"/>
      <c r="B566"/>
      <c r="C566"/>
      <c r="D566"/>
    </row>
    <row r="567" spans="1:4" x14ac:dyDescent="0.25">
      <c r="A567"/>
      <c r="B567"/>
      <c r="C567"/>
      <c r="D567"/>
    </row>
    <row r="568" spans="1:4" x14ac:dyDescent="0.25">
      <c r="A568"/>
      <c r="B568"/>
      <c r="C568"/>
      <c r="D568"/>
    </row>
    <row r="569" spans="1:4" x14ac:dyDescent="0.25">
      <c r="A569"/>
      <c r="B569"/>
      <c r="C569"/>
      <c r="D569"/>
    </row>
    <row r="570" spans="1:4" x14ac:dyDescent="0.25">
      <c r="A570"/>
      <c r="B570"/>
      <c r="C570"/>
      <c r="D570"/>
    </row>
    <row r="571" spans="1:4" x14ac:dyDescent="0.25">
      <c r="A571"/>
      <c r="B571"/>
      <c r="C571"/>
      <c r="D571"/>
    </row>
    <row r="572" spans="1:4" x14ac:dyDescent="0.25">
      <c r="A572"/>
      <c r="B572"/>
      <c r="C572"/>
      <c r="D572"/>
    </row>
    <row r="573" spans="1:4" x14ac:dyDescent="0.25">
      <c r="A573"/>
      <c r="B573"/>
      <c r="C573"/>
      <c r="D573"/>
    </row>
    <row r="574" spans="1:4" x14ac:dyDescent="0.25">
      <c r="A574"/>
      <c r="B574"/>
      <c r="C574"/>
      <c r="D574"/>
    </row>
    <row r="575" spans="1:4" x14ac:dyDescent="0.25">
      <c r="A575"/>
      <c r="B575"/>
      <c r="C575"/>
      <c r="D575"/>
    </row>
    <row r="576" spans="1:4" x14ac:dyDescent="0.25">
      <c r="A576"/>
      <c r="B576"/>
      <c r="C576"/>
      <c r="D576"/>
    </row>
    <row r="577" spans="1:4" x14ac:dyDescent="0.25">
      <c r="A577"/>
      <c r="B577"/>
      <c r="C577"/>
      <c r="D577"/>
    </row>
    <row r="578" spans="1:4" x14ac:dyDescent="0.25">
      <c r="A578"/>
      <c r="B578"/>
      <c r="C578"/>
      <c r="D578"/>
    </row>
    <row r="579" spans="1:4" x14ac:dyDescent="0.25">
      <c r="A579"/>
      <c r="B579"/>
      <c r="C579"/>
      <c r="D579"/>
    </row>
    <row r="580" spans="1:4" x14ac:dyDescent="0.25">
      <c r="A580"/>
      <c r="B580"/>
      <c r="C580"/>
      <c r="D580"/>
    </row>
    <row r="581" spans="1:4" x14ac:dyDescent="0.25">
      <c r="A581"/>
      <c r="B581"/>
      <c r="C581"/>
      <c r="D581"/>
    </row>
    <row r="582" spans="1:4" x14ac:dyDescent="0.25">
      <c r="A582"/>
      <c r="B582"/>
      <c r="C582"/>
      <c r="D582"/>
    </row>
    <row r="583" spans="1:4" x14ac:dyDescent="0.25">
      <c r="A583"/>
      <c r="B583"/>
      <c r="C583"/>
      <c r="D583"/>
    </row>
    <row r="584" spans="1:4" x14ac:dyDescent="0.25">
      <c r="A584"/>
      <c r="B584"/>
      <c r="C584"/>
      <c r="D584"/>
    </row>
    <row r="585" spans="1:4" x14ac:dyDescent="0.25">
      <c r="A585"/>
      <c r="B585"/>
      <c r="C585"/>
      <c r="D585"/>
    </row>
    <row r="586" spans="1:4" x14ac:dyDescent="0.25">
      <c r="A586"/>
      <c r="B586"/>
      <c r="C586"/>
      <c r="D586"/>
    </row>
    <row r="587" spans="1:4" x14ac:dyDescent="0.25">
      <c r="A587"/>
      <c r="B587"/>
      <c r="C587"/>
      <c r="D587"/>
    </row>
    <row r="588" spans="1:4" x14ac:dyDescent="0.25">
      <c r="A588"/>
      <c r="B588"/>
      <c r="C588"/>
      <c r="D588"/>
    </row>
    <row r="589" spans="1:4" x14ac:dyDescent="0.25">
      <c r="A589"/>
      <c r="B589"/>
      <c r="C589"/>
      <c r="D589"/>
    </row>
    <row r="590" spans="1:4" x14ac:dyDescent="0.25">
      <c r="A590"/>
      <c r="B590"/>
      <c r="C590"/>
      <c r="D590"/>
    </row>
    <row r="591" spans="1:4" x14ac:dyDescent="0.25">
      <c r="A591"/>
      <c r="B591"/>
      <c r="C591"/>
      <c r="D591"/>
    </row>
    <row r="592" spans="1:4" x14ac:dyDescent="0.25">
      <c r="A592"/>
      <c r="B592"/>
      <c r="C592"/>
      <c r="D592"/>
    </row>
    <row r="593" spans="1:4" x14ac:dyDescent="0.25">
      <c r="A593"/>
      <c r="B593"/>
      <c r="C593"/>
      <c r="D593"/>
    </row>
    <row r="594" spans="1:4" x14ac:dyDescent="0.25">
      <c r="A594"/>
      <c r="B594"/>
      <c r="C594"/>
      <c r="D594"/>
    </row>
    <row r="595" spans="1:4" x14ac:dyDescent="0.25">
      <c r="A595"/>
      <c r="B595"/>
      <c r="C595"/>
      <c r="D595"/>
    </row>
    <row r="596" spans="1:4" x14ac:dyDescent="0.25">
      <c r="A596"/>
      <c r="B596"/>
      <c r="C596"/>
      <c r="D596"/>
    </row>
    <row r="597" spans="1:4" x14ac:dyDescent="0.25">
      <c r="A597"/>
      <c r="B597"/>
      <c r="C597"/>
      <c r="D597"/>
    </row>
    <row r="598" spans="1:4" x14ac:dyDescent="0.25">
      <c r="A598"/>
      <c r="B598"/>
      <c r="C598"/>
      <c r="D598"/>
    </row>
    <row r="599" spans="1:4" x14ac:dyDescent="0.25">
      <c r="A599"/>
      <c r="B599"/>
      <c r="C599"/>
      <c r="D599"/>
    </row>
    <row r="600" spans="1:4" x14ac:dyDescent="0.25">
      <c r="A600"/>
      <c r="B600"/>
      <c r="C600"/>
      <c r="D600"/>
    </row>
    <row r="601" spans="1:4" x14ac:dyDescent="0.25">
      <c r="A601"/>
      <c r="B601"/>
      <c r="C601"/>
      <c r="D601"/>
    </row>
    <row r="602" spans="1:4" x14ac:dyDescent="0.25">
      <c r="A602"/>
      <c r="B602"/>
      <c r="C602"/>
      <c r="D602"/>
    </row>
    <row r="603" spans="1:4" x14ac:dyDescent="0.25">
      <c r="A603"/>
      <c r="B603"/>
      <c r="C603"/>
      <c r="D603"/>
    </row>
    <row r="604" spans="1:4" x14ac:dyDescent="0.25">
      <c r="A604"/>
      <c r="B604"/>
      <c r="C604"/>
      <c r="D604"/>
    </row>
    <row r="605" spans="1:4" x14ac:dyDescent="0.25">
      <c r="A605"/>
      <c r="B605"/>
      <c r="C605"/>
      <c r="D605"/>
    </row>
    <row r="606" spans="1:4" x14ac:dyDescent="0.25">
      <c r="A606"/>
      <c r="B606"/>
      <c r="C606"/>
      <c r="D606"/>
    </row>
    <row r="607" spans="1:4" x14ac:dyDescent="0.25">
      <c r="A607"/>
      <c r="B607"/>
      <c r="C607"/>
      <c r="D607"/>
    </row>
    <row r="608" spans="1:4" x14ac:dyDescent="0.25">
      <c r="A608"/>
      <c r="B608"/>
      <c r="C608"/>
      <c r="D608"/>
    </row>
    <row r="609" spans="1:4" x14ac:dyDescent="0.25">
      <c r="A609"/>
      <c r="B609"/>
      <c r="C609"/>
      <c r="D609"/>
    </row>
    <row r="610" spans="1:4" x14ac:dyDescent="0.25">
      <c r="A610"/>
      <c r="B610"/>
      <c r="C610"/>
      <c r="D610"/>
    </row>
    <row r="611" spans="1:4" x14ac:dyDescent="0.25">
      <c r="A611"/>
      <c r="B611"/>
      <c r="C611"/>
      <c r="D611"/>
    </row>
    <row r="612" spans="1:4" x14ac:dyDescent="0.25">
      <c r="A612"/>
      <c r="B612"/>
      <c r="C612"/>
      <c r="D612"/>
    </row>
    <row r="613" spans="1:4" x14ac:dyDescent="0.25">
      <c r="A613"/>
      <c r="B613"/>
      <c r="C613"/>
      <c r="D613"/>
    </row>
    <row r="614" spans="1:4" x14ac:dyDescent="0.25">
      <c r="A614"/>
      <c r="B614"/>
      <c r="C614"/>
      <c r="D614"/>
    </row>
    <row r="615" spans="1:4" x14ac:dyDescent="0.25">
      <c r="A615"/>
      <c r="B615"/>
      <c r="C615"/>
      <c r="D615"/>
    </row>
    <row r="616" spans="1:4" x14ac:dyDescent="0.25">
      <c r="A616"/>
      <c r="B616"/>
      <c r="C616"/>
      <c r="D616"/>
    </row>
    <row r="617" spans="1:4" x14ac:dyDescent="0.25">
      <c r="A617"/>
      <c r="B617"/>
      <c r="C617"/>
      <c r="D617"/>
    </row>
    <row r="618" spans="1:4" x14ac:dyDescent="0.25">
      <c r="A618"/>
      <c r="B618"/>
      <c r="C618"/>
      <c r="D618"/>
    </row>
    <row r="619" spans="1:4" x14ac:dyDescent="0.25">
      <c r="A619"/>
      <c r="B619"/>
      <c r="C619"/>
      <c r="D619"/>
    </row>
    <row r="620" spans="1:4" x14ac:dyDescent="0.25">
      <c r="A620"/>
      <c r="B620"/>
      <c r="C620"/>
      <c r="D620"/>
    </row>
    <row r="621" spans="1:4" x14ac:dyDescent="0.25">
      <c r="A621"/>
      <c r="B621"/>
      <c r="C621"/>
      <c r="D621"/>
    </row>
    <row r="622" spans="1:4" x14ac:dyDescent="0.25">
      <c r="A622"/>
      <c r="B622"/>
      <c r="C622"/>
      <c r="D622"/>
    </row>
    <row r="623" spans="1:4" x14ac:dyDescent="0.25">
      <c r="A623"/>
      <c r="B623"/>
      <c r="C623"/>
      <c r="D623"/>
    </row>
    <row r="624" spans="1:4" x14ac:dyDescent="0.25">
      <c r="A624"/>
      <c r="B624"/>
      <c r="C624"/>
      <c r="D624"/>
    </row>
    <row r="625" spans="1:4" x14ac:dyDescent="0.25">
      <c r="A625"/>
      <c r="B625"/>
      <c r="C625"/>
      <c r="D625"/>
    </row>
    <row r="626" spans="1:4" x14ac:dyDescent="0.25">
      <c r="A626"/>
      <c r="B626"/>
      <c r="C626"/>
      <c r="D626"/>
    </row>
    <row r="627" spans="1:4" x14ac:dyDescent="0.25">
      <c r="A627"/>
      <c r="B627"/>
      <c r="C627"/>
      <c r="D627"/>
    </row>
    <row r="628" spans="1:4" x14ac:dyDescent="0.25">
      <c r="A628"/>
      <c r="B628"/>
      <c r="C628"/>
      <c r="D628"/>
    </row>
    <row r="629" spans="1:4" x14ac:dyDescent="0.25">
      <c r="A629"/>
      <c r="B629"/>
      <c r="C629"/>
      <c r="D629"/>
    </row>
    <row r="630" spans="1:4" x14ac:dyDescent="0.25">
      <c r="A630"/>
      <c r="B630"/>
      <c r="C630"/>
      <c r="D630"/>
    </row>
    <row r="631" spans="1:4" x14ac:dyDescent="0.25">
      <c r="A631"/>
      <c r="B631"/>
      <c r="C631"/>
      <c r="D631"/>
    </row>
    <row r="632" spans="1:4" x14ac:dyDescent="0.25">
      <c r="A632"/>
      <c r="B632"/>
      <c r="C632"/>
      <c r="D632"/>
    </row>
    <row r="633" spans="1:4" x14ac:dyDescent="0.25">
      <c r="A633"/>
      <c r="B633"/>
      <c r="C633"/>
      <c r="D633"/>
    </row>
    <row r="634" spans="1:4" x14ac:dyDescent="0.25">
      <c r="A634"/>
      <c r="B634"/>
      <c r="C634"/>
      <c r="D634"/>
    </row>
    <row r="635" spans="1:4" x14ac:dyDescent="0.25">
      <c r="A635"/>
      <c r="B635"/>
      <c r="C635"/>
      <c r="D635"/>
    </row>
    <row r="636" spans="1:4" x14ac:dyDescent="0.25">
      <c r="A636"/>
      <c r="B636"/>
      <c r="C636"/>
      <c r="D636"/>
    </row>
    <row r="637" spans="1:4" x14ac:dyDescent="0.25">
      <c r="A637"/>
      <c r="B637"/>
      <c r="C637"/>
      <c r="D637"/>
    </row>
    <row r="638" spans="1:4" x14ac:dyDescent="0.25">
      <c r="A638"/>
      <c r="B638"/>
      <c r="C638"/>
      <c r="D638"/>
    </row>
    <row r="639" spans="1:4" x14ac:dyDescent="0.25">
      <c r="A639"/>
      <c r="B639"/>
      <c r="C639"/>
      <c r="D639"/>
    </row>
    <row r="640" spans="1:4" x14ac:dyDescent="0.25">
      <c r="A640"/>
      <c r="B640"/>
      <c r="C640"/>
      <c r="D640"/>
    </row>
    <row r="641" spans="1:4" x14ac:dyDescent="0.25">
      <c r="A641"/>
      <c r="B641"/>
      <c r="C641"/>
      <c r="D641"/>
    </row>
    <row r="642" spans="1:4" x14ac:dyDescent="0.25">
      <c r="A642"/>
      <c r="B642"/>
      <c r="C642"/>
      <c r="D642"/>
    </row>
    <row r="643" spans="1:4" x14ac:dyDescent="0.25">
      <c r="A643"/>
      <c r="B643"/>
      <c r="C643"/>
      <c r="D643"/>
    </row>
    <row r="644" spans="1:4" x14ac:dyDescent="0.25">
      <c r="A644"/>
      <c r="B644"/>
      <c r="C644"/>
      <c r="D644"/>
    </row>
    <row r="645" spans="1:4" x14ac:dyDescent="0.25">
      <c r="A645"/>
      <c r="B645"/>
      <c r="C645"/>
      <c r="D645"/>
    </row>
    <row r="646" spans="1:4" x14ac:dyDescent="0.25">
      <c r="A646"/>
      <c r="B646"/>
      <c r="C646"/>
      <c r="D646"/>
    </row>
    <row r="647" spans="1:4" x14ac:dyDescent="0.25">
      <c r="A647"/>
      <c r="B647"/>
      <c r="C647"/>
      <c r="D647"/>
    </row>
    <row r="648" spans="1:4" x14ac:dyDescent="0.25">
      <c r="A648"/>
      <c r="B648"/>
      <c r="C648"/>
      <c r="D648"/>
    </row>
    <row r="649" spans="1:4" x14ac:dyDescent="0.25">
      <c r="A649"/>
      <c r="B649"/>
      <c r="C649"/>
      <c r="D649"/>
    </row>
    <row r="650" spans="1:4" x14ac:dyDescent="0.25">
      <c r="A650"/>
      <c r="B650"/>
      <c r="C650"/>
      <c r="D650"/>
    </row>
    <row r="651" spans="1:4" x14ac:dyDescent="0.25">
      <c r="A651"/>
      <c r="B651"/>
      <c r="C651"/>
      <c r="D651"/>
    </row>
    <row r="652" spans="1:4" x14ac:dyDescent="0.25">
      <c r="A652"/>
      <c r="B652"/>
      <c r="C652"/>
      <c r="D652"/>
    </row>
    <row r="653" spans="1:4" x14ac:dyDescent="0.25">
      <c r="A653"/>
      <c r="B653"/>
      <c r="C653"/>
      <c r="D653"/>
    </row>
    <row r="654" spans="1:4" x14ac:dyDescent="0.25">
      <c r="A654"/>
      <c r="B654"/>
      <c r="C654"/>
      <c r="D654"/>
    </row>
    <row r="655" spans="1:4" x14ac:dyDescent="0.25">
      <c r="A655"/>
      <c r="B655"/>
      <c r="C655"/>
      <c r="D655"/>
    </row>
    <row r="656" spans="1:4" x14ac:dyDescent="0.25">
      <c r="A656"/>
      <c r="B656"/>
      <c r="C656"/>
      <c r="D656"/>
    </row>
    <row r="657" spans="1:4" x14ac:dyDescent="0.25">
      <c r="A657"/>
      <c r="B657"/>
      <c r="C657"/>
      <c r="D657"/>
    </row>
    <row r="658" spans="1:4" x14ac:dyDescent="0.25">
      <c r="A658"/>
      <c r="B658"/>
      <c r="C658"/>
      <c r="D658"/>
    </row>
    <row r="659" spans="1:4" x14ac:dyDescent="0.25">
      <c r="A659"/>
      <c r="B659"/>
      <c r="C659"/>
      <c r="D659"/>
    </row>
    <row r="660" spans="1:4" x14ac:dyDescent="0.25">
      <c r="A660"/>
      <c r="B660"/>
      <c r="C660"/>
      <c r="D660"/>
    </row>
    <row r="661" spans="1:4" x14ac:dyDescent="0.25">
      <c r="A661"/>
      <c r="B661"/>
      <c r="C661"/>
      <c r="D661"/>
    </row>
    <row r="662" spans="1:4" x14ac:dyDescent="0.25">
      <c r="A662"/>
      <c r="B662"/>
      <c r="C662"/>
      <c r="D662"/>
    </row>
    <row r="663" spans="1:4" x14ac:dyDescent="0.25">
      <c r="A663"/>
      <c r="B663"/>
      <c r="C663"/>
      <c r="D663"/>
    </row>
    <row r="664" spans="1:4" x14ac:dyDescent="0.25">
      <c r="A664"/>
      <c r="B664"/>
      <c r="C664"/>
      <c r="D664"/>
    </row>
    <row r="665" spans="1:4" x14ac:dyDescent="0.25">
      <c r="A665"/>
      <c r="B665"/>
      <c r="C665"/>
      <c r="D665"/>
    </row>
    <row r="666" spans="1:4" x14ac:dyDescent="0.25">
      <c r="A666"/>
      <c r="B666"/>
      <c r="C666"/>
      <c r="D666"/>
    </row>
    <row r="667" spans="1:4" x14ac:dyDescent="0.25">
      <c r="A667"/>
      <c r="B667"/>
      <c r="C667"/>
      <c r="D667"/>
    </row>
    <row r="668" spans="1:4" x14ac:dyDescent="0.25">
      <c r="A668"/>
      <c r="B668"/>
      <c r="C668"/>
      <c r="D668"/>
    </row>
    <row r="669" spans="1:4" x14ac:dyDescent="0.25">
      <c r="A669"/>
      <c r="B669"/>
      <c r="C669"/>
      <c r="D669"/>
    </row>
    <row r="670" spans="1:4" x14ac:dyDescent="0.25">
      <c r="A670"/>
      <c r="B670"/>
      <c r="C670"/>
      <c r="D670"/>
    </row>
    <row r="671" spans="1:4" x14ac:dyDescent="0.25">
      <c r="A671"/>
      <c r="B671"/>
      <c r="C671"/>
      <c r="D671"/>
    </row>
    <row r="672" spans="1:4" x14ac:dyDescent="0.25">
      <c r="A672"/>
      <c r="B672"/>
      <c r="C672"/>
      <c r="D672"/>
    </row>
    <row r="673" spans="1:4" x14ac:dyDescent="0.25">
      <c r="A673"/>
      <c r="B673"/>
      <c r="C673"/>
      <c r="D673"/>
    </row>
    <row r="674" spans="1:4" x14ac:dyDescent="0.25">
      <c r="A674"/>
      <c r="B674"/>
      <c r="C674"/>
      <c r="D674"/>
    </row>
    <row r="675" spans="1:4" x14ac:dyDescent="0.25">
      <c r="A675"/>
      <c r="B675"/>
      <c r="C675"/>
      <c r="D675"/>
    </row>
    <row r="676" spans="1:4" x14ac:dyDescent="0.25">
      <c r="A676"/>
      <c r="B676"/>
      <c r="C676"/>
      <c r="D676"/>
    </row>
    <row r="677" spans="1:4" x14ac:dyDescent="0.25">
      <c r="A677"/>
      <c r="B677"/>
      <c r="C677"/>
      <c r="D677"/>
    </row>
    <row r="678" spans="1:4" x14ac:dyDescent="0.25">
      <c r="A678"/>
      <c r="B678"/>
      <c r="C678"/>
      <c r="D678"/>
    </row>
    <row r="679" spans="1:4" x14ac:dyDescent="0.25">
      <c r="A679"/>
      <c r="B679"/>
      <c r="C679"/>
      <c r="D679"/>
    </row>
    <row r="680" spans="1:4" x14ac:dyDescent="0.25">
      <c r="A680"/>
      <c r="B680"/>
      <c r="C680"/>
      <c r="D680"/>
    </row>
    <row r="681" spans="1:4" x14ac:dyDescent="0.25">
      <c r="A681"/>
      <c r="B681"/>
      <c r="C681"/>
      <c r="D681"/>
    </row>
    <row r="682" spans="1:4" x14ac:dyDescent="0.25">
      <c r="A682"/>
      <c r="B682"/>
      <c r="C682"/>
      <c r="D682"/>
    </row>
    <row r="683" spans="1:4" x14ac:dyDescent="0.25">
      <c r="A683"/>
      <c r="B683"/>
      <c r="C683"/>
      <c r="D683"/>
    </row>
    <row r="684" spans="1:4" x14ac:dyDescent="0.25">
      <c r="A684"/>
      <c r="B684"/>
      <c r="C684"/>
      <c r="D684"/>
    </row>
    <row r="685" spans="1:4" x14ac:dyDescent="0.25">
      <c r="A685"/>
      <c r="B685"/>
      <c r="C685"/>
      <c r="D685"/>
    </row>
    <row r="686" spans="1:4" x14ac:dyDescent="0.25">
      <c r="A686"/>
      <c r="B686"/>
      <c r="C686"/>
      <c r="D686"/>
    </row>
    <row r="687" spans="1:4" x14ac:dyDescent="0.25">
      <c r="A687"/>
      <c r="B687"/>
      <c r="C687"/>
      <c r="D687"/>
    </row>
    <row r="688" spans="1:4" x14ac:dyDescent="0.25">
      <c r="A688"/>
      <c r="B688"/>
      <c r="C688"/>
      <c r="D688"/>
    </row>
    <row r="689" spans="1:4" x14ac:dyDescent="0.25">
      <c r="A689"/>
      <c r="B689"/>
      <c r="C689"/>
      <c r="D689"/>
    </row>
    <row r="690" spans="1:4" x14ac:dyDescent="0.25">
      <c r="A690"/>
      <c r="B690"/>
      <c r="C690"/>
      <c r="D690"/>
    </row>
    <row r="691" spans="1:4" x14ac:dyDescent="0.25">
      <c r="A691"/>
      <c r="B691"/>
      <c r="C691"/>
      <c r="D691"/>
    </row>
    <row r="692" spans="1:4" x14ac:dyDescent="0.25">
      <c r="A692"/>
      <c r="B692"/>
      <c r="C692"/>
      <c r="D692"/>
    </row>
    <row r="693" spans="1:4" x14ac:dyDescent="0.25">
      <c r="A693"/>
      <c r="B693"/>
      <c r="C693"/>
      <c r="D693"/>
    </row>
    <row r="694" spans="1:4" x14ac:dyDescent="0.25">
      <c r="A694"/>
      <c r="B694"/>
      <c r="C694"/>
      <c r="D694"/>
    </row>
    <row r="695" spans="1:4" x14ac:dyDescent="0.25">
      <c r="A695"/>
      <c r="B695"/>
      <c r="C695"/>
      <c r="D695"/>
    </row>
    <row r="696" spans="1:4" x14ac:dyDescent="0.25">
      <c r="A696"/>
      <c r="B696"/>
      <c r="C696"/>
      <c r="D696"/>
    </row>
    <row r="697" spans="1:4" x14ac:dyDescent="0.25">
      <c r="A697"/>
      <c r="B697"/>
      <c r="C697"/>
      <c r="D697"/>
    </row>
    <row r="698" spans="1:4" x14ac:dyDescent="0.25">
      <c r="A698"/>
      <c r="B698"/>
      <c r="C698"/>
      <c r="D698"/>
    </row>
    <row r="699" spans="1:4" x14ac:dyDescent="0.25">
      <c r="A699"/>
      <c r="B699"/>
      <c r="C699"/>
      <c r="D699"/>
    </row>
    <row r="700" spans="1:4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  <row r="705" spans="1:4" x14ac:dyDescent="0.25">
      <c r="A705"/>
      <c r="B705"/>
      <c r="C705"/>
      <c r="D705"/>
    </row>
    <row r="706" spans="1:4" x14ac:dyDescent="0.25">
      <c r="A706"/>
      <c r="B706"/>
      <c r="C706"/>
      <c r="D706"/>
    </row>
    <row r="707" spans="1:4" x14ac:dyDescent="0.25">
      <c r="A707"/>
      <c r="B707"/>
      <c r="C707"/>
      <c r="D707"/>
    </row>
    <row r="708" spans="1:4" x14ac:dyDescent="0.25">
      <c r="A708"/>
      <c r="B708"/>
      <c r="C708"/>
      <c r="D708"/>
    </row>
    <row r="709" spans="1:4" x14ac:dyDescent="0.25">
      <c r="A709"/>
      <c r="B709"/>
      <c r="C709"/>
      <c r="D709"/>
    </row>
    <row r="710" spans="1:4" x14ac:dyDescent="0.25">
      <c r="A710"/>
      <c r="B710"/>
      <c r="C710"/>
      <c r="D710"/>
    </row>
    <row r="711" spans="1:4" x14ac:dyDescent="0.25">
      <c r="A711"/>
      <c r="B711"/>
      <c r="C711"/>
      <c r="D711"/>
    </row>
    <row r="712" spans="1:4" x14ac:dyDescent="0.25">
      <c r="A712"/>
      <c r="B712"/>
      <c r="C712"/>
      <c r="D712"/>
    </row>
    <row r="713" spans="1:4" x14ac:dyDescent="0.25">
      <c r="A713"/>
      <c r="B713"/>
      <c r="C713"/>
      <c r="D713"/>
    </row>
    <row r="714" spans="1:4" x14ac:dyDescent="0.25">
      <c r="A714"/>
      <c r="B714"/>
      <c r="C714"/>
      <c r="D714"/>
    </row>
    <row r="715" spans="1:4" x14ac:dyDescent="0.25">
      <c r="A715"/>
      <c r="B715"/>
      <c r="C715"/>
      <c r="D715"/>
    </row>
    <row r="716" spans="1:4" x14ac:dyDescent="0.25">
      <c r="A716"/>
      <c r="B716"/>
      <c r="C716"/>
      <c r="D716"/>
    </row>
    <row r="717" spans="1:4" x14ac:dyDescent="0.25">
      <c r="A717"/>
      <c r="B717"/>
      <c r="C717"/>
      <c r="D717"/>
    </row>
    <row r="718" spans="1:4" x14ac:dyDescent="0.25">
      <c r="A718"/>
      <c r="B718"/>
      <c r="C718"/>
      <c r="D718"/>
    </row>
    <row r="719" spans="1:4" x14ac:dyDescent="0.25">
      <c r="A719"/>
      <c r="B719"/>
      <c r="C719"/>
      <c r="D719"/>
    </row>
    <row r="720" spans="1:4" x14ac:dyDescent="0.25">
      <c r="A720"/>
      <c r="B720"/>
      <c r="C720"/>
      <c r="D720"/>
    </row>
    <row r="721" spans="1:4" x14ac:dyDescent="0.25">
      <c r="A721"/>
      <c r="B721"/>
      <c r="C721"/>
      <c r="D721"/>
    </row>
    <row r="722" spans="1:4" x14ac:dyDescent="0.25">
      <c r="A722"/>
      <c r="B722"/>
      <c r="C722"/>
      <c r="D722"/>
    </row>
    <row r="723" spans="1:4" x14ac:dyDescent="0.25">
      <c r="A723"/>
      <c r="B723"/>
      <c r="C723"/>
      <c r="D723"/>
    </row>
    <row r="724" spans="1:4" x14ac:dyDescent="0.25">
      <c r="A724"/>
      <c r="B724"/>
      <c r="C724"/>
      <c r="D724"/>
    </row>
    <row r="725" spans="1:4" x14ac:dyDescent="0.25">
      <c r="A725"/>
      <c r="B725"/>
      <c r="C725"/>
      <c r="D725"/>
    </row>
    <row r="726" spans="1:4" x14ac:dyDescent="0.25">
      <c r="A726"/>
      <c r="B726"/>
      <c r="C726"/>
      <c r="D726"/>
    </row>
    <row r="727" spans="1:4" x14ac:dyDescent="0.25">
      <c r="A727"/>
      <c r="B727"/>
      <c r="C727"/>
      <c r="D727"/>
    </row>
    <row r="728" spans="1:4" x14ac:dyDescent="0.25">
      <c r="A728"/>
      <c r="B728"/>
      <c r="C728"/>
      <c r="D728"/>
    </row>
    <row r="729" spans="1:4" x14ac:dyDescent="0.25">
      <c r="A729"/>
      <c r="B729"/>
      <c r="C729"/>
      <c r="D729"/>
    </row>
    <row r="730" spans="1:4" x14ac:dyDescent="0.25">
      <c r="A730"/>
      <c r="B730"/>
      <c r="C730"/>
      <c r="D730"/>
    </row>
    <row r="731" spans="1:4" x14ac:dyDescent="0.25">
      <c r="A731"/>
      <c r="B731"/>
      <c r="C731"/>
      <c r="D731"/>
    </row>
    <row r="732" spans="1:4" x14ac:dyDescent="0.25">
      <c r="A732"/>
      <c r="B732"/>
      <c r="C732"/>
      <c r="D732"/>
    </row>
    <row r="733" spans="1:4" x14ac:dyDescent="0.25">
      <c r="A733"/>
      <c r="B733"/>
      <c r="C733"/>
      <c r="D733"/>
    </row>
    <row r="734" spans="1:4" x14ac:dyDescent="0.25">
      <c r="A734"/>
      <c r="B734"/>
      <c r="C734"/>
      <c r="D734"/>
    </row>
    <row r="735" spans="1:4" x14ac:dyDescent="0.25">
      <c r="A735"/>
      <c r="B735"/>
      <c r="C735"/>
      <c r="D735"/>
    </row>
    <row r="736" spans="1:4" x14ac:dyDescent="0.25">
      <c r="A736"/>
      <c r="B736"/>
      <c r="C736"/>
      <c r="D736"/>
    </row>
    <row r="737" spans="1:4" x14ac:dyDescent="0.25">
      <c r="A737"/>
      <c r="B737"/>
      <c r="C737"/>
      <c r="D737"/>
    </row>
    <row r="738" spans="1:4" x14ac:dyDescent="0.25">
      <c r="A738"/>
      <c r="B738"/>
      <c r="C738"/>
      <c r="D738"/>
    </row>
    <row r="739" spans="1:4" x14ac:dyDescent="0.25">
      <c r="A739"/>
      <c r="B739"/>
      <c r="C739"/>
      <c r="D739"/>
    </row>
    <row r="740" spans="1:4" x14ac:dyDescent="0.25">
      <c r="A740"/>
      <c r="B740"/>
      <c r="C740"/>
      <c r="D740"/>
    </row>
    <row r="741" spans="1:4" x14ac:dyDescent="0.25">
      <c r="A741"/>
      <c r="B741"/>
      <c r="C741"/>
      <c r="D741"/>
    </row>
    <row r="742" spans="1:4" x14ac:dyDescent="0.25">
      <c r="A742"/>
      <c r="B742"/>
      <c r="C742"/>
      <c r="D742"/>
    </row>
    <row r="743" spans="1:4" x14ac:dyDescent="0.25">
      <c r="A743"/>
      <c r="B743"/>
      <c r="C743"/>
      <c r="D743"/>
    </row>
    <row r="744" spans="1:4" x14ac:dyDescent="0.25">
      <c r="A744"/>
      <c r="B744"/>
      <c r="C744"/>
      <c r="D744"/>
    </row>
    <row r="745" spans="1:4" x14ac:dyDescent="0.25">
      <c r="A745"/>
      <c r="B745"/>
      <c r="C745"/>
      <c r="D745"/>
    </row>
    <row r="746" spans="1:4" x14ac:dyDescent="0.25">
      <c r="A746"/>
      <c r="B746"/>
      <c r="C746"/>
      <c r="D746"/>
    </row>
    <row r="747" spans="1:4" x14ac:dyDescent="0.25">
      <c r="A747"/>
      <c r="B747"/>
      <c r="C747"/>
      <c r="D747"/>
    </row>
    <row r="748" spans="1:4" x14ac:dyDescent="0.25">
      <c r="A748"/>
      <c r="B748"/>
      <c r="C748"/>
      <c r="D748"/>
    </row>
    <row r="749" spans="1:4" x14ac:dyDescent="0.25">
      <c r="A749"/>
      <c r="B749"/>
      <c r="C749"/>
      <c r="D749"/>
    </row>
    <row r="750" spans="1:4" x14ac:dyDescent="0.25">
      <c r="A750"/>
      <c r="B750"/>
      <c r="C750"/>
      <c r="D750"/>
    </row>
    <row r="751" spans="1:4" x14ac:dyDescent="0.25">
      <c r="A751"/>
      <c r="B751"/>
      <c r="C751"/>
      <c r="D751"/>
    </row>
    <row r="752" spans="1:4" x14ac:dyDescent="0.25">
      <c r="A752"/>
      <c r="B752"/>
      <c r="C752"/>
      <c r="D752"/>
    </row>
    <row r="753" spans="1:4" x14ac:dyDescent="0.25">
      <c r="A753"/>
      <c r="B753"/>
      <c r="C753"/>
      <c r="D753"/>
    </row>
    <row r="754" spans="1:4" x14ac:dyDescent="0.25">
      <c r="A754"/>
      <c r="B754"/>
      <c r="C754"/>
      <c r="D754"/>
    </row>
    <row r="755" spans="1:4" x14ac:dyDescent="0.25">
      <c r="A755"/>
      <c r="B755"/>
      <c r="C755"/>
      <c r="D755"/>
    </row>
    <row r="756" spans="1:4" x14ac:dyDescent="0.25">
      <c r="A756"/>
      <c r="B756"/>
      <c r="C756"/>
      <c r="D756"/>
    </row>
    <row r="757" spans="1:4" x14ac:dyDescent="0.25">
      <c r="A757"/>
      <c r="B757"/>
      <c r="C757"/>
      <c r="D757"/>
    </row>
    <row r="758" spans="1:4" x14ac:dyDescent="0.25">
      <c r="A758"/>
      <c r="B758"/>
      <c r="C758"/>
      <c r="D758"/>
    </row>
    <row r="759" spans="1:4" x14ac:dyDescent="0.25">
      <c r="A759"/>
      <c r="B759"/>
      <c r="C759"/>
      <c r="D759"/>
    </row>
    <row r="760" spans="1:4" x14ac:dyDescent="0.25">
      <c r="A760"/>
      <c r="B760"/>
      <c r="C760"/>
      <c r="D760"/>
    </row>
    <row r="761" spans="1:4" x14ac:dyDescent="0.25">
      <c r="A761"/>
      <c r="B761"/>
      <c r="C761"/>
      <c r="D761"/>
    </row>
    <row r="762" spans="1:4" x14ac:dyDescent="0.25">
      <c r="A762"/>
      <c r="B762"/>
      <c r="C762"/>
      <c r="D762"/>
    </row>
    <row r="763" spans="1:4" x14ac:dyDescent="0.25">
      <c r="A763"/>
      <c r="B763"/>
      <c r="C763"/>
      <c r="D763"/>
    </row>
    <row r="764" spans="1:4" x14ac:dyDescent="0.25">
      <c r="A764"/>
      <c r="B764"/>
      <c r="C764"/>
      <c r="D764"/>
    </row>
    <row r="765" spans="1:4" x14ac:dyDescent="0.25">
      <c r="A765"/>
      <c r="B765"/>
      <c r="C765"/>
      <c r="D765"/>
    </row>
    <row r="766" spans="1:4" x14ac:dyDescent="0.25">
      <c r="A766"/>
      <c r="B766"/>
      <c r="C766"/>
      <c r="D766"/>
    </row>
    <row r="767" spans="1:4" x14ac:dyDescent="0.25">
      <c r="A767"/>
      <c r="B767"/>
      <c r="C767"/>
      <c r="D767"/>
    </row>
    <row r="768" spans="1:4" x14ac:dyDescent="0.25">
      <c r="A768"/>
      <c r="B768"/>
      <c r="C768"/>
      <c r="D768"/>
    </row>
    <row r="769" spans="1:4" x14ac:dyDescent="0.25">
      <c r="A769"/>
      <c r="B769"/>
      <c r="C769"/>
      <c r="D769"/>
    </row>
    <row r="770" spans="1:4" x14ac:dyDescent="0.25">
      <c r="A770"/>
      <c r="B770"/>
      <c r="C770"/>
      <c r="D770"/>
    </row>
    <row r="771" spans="1:4" x14ac:dyDescent="0.25">
      <c r="A771"/>
      <c r="B771"/>
      <c r="C771"/>
      <c r="D771"/>
    </row>
    <row r="772" spans="1:4" x14ac:dyDescent="0.25">
      <c r="A772"/>
      <c r="B772"/>
      <c r="C772"/>
      <c r="D772"/>
    </row>
    <row r="773" spans="1:4" x14ac:dyDescent="0.25">
      <c r="A773"/>
      <c r="B773"/>
      <c r="C773"/>
      <c r="D773"/>
    </row>
    <row r="774" spans="1:4" x14ac:dyDescent="0.25">
      <c r="A774"/>
      <c r="B774"/>
      <c r="C774"/>
      <c r="D774"/>
    </row>
    <row r="775" spans="1:4" x14ac:dyDescent="0.25">
      <c r="A775"/>
      <c r="B775"/>
      <c r="C775"/>
      <c r="D775"/>
    </row>
    <row r="776" spans="1:4" x14ac:dyDescent="0.25">
      <c r="A776"/>
      <c r="B776"/>
      <c r="C776"/>
      <c r="D776"/>
    </row>
    <row r="777" spans="1:4" x14ac:dyDescent="0.25">
      <c r="A777"/>
      <c r="B777"/>
      <c r="C777"/>
      <c r="D777"/>
    </row>
    <row r="778" spans="1:4" x14ac:dyDescent="0.25">
      <c r="A778"/>
      <c r="B778"/>
      <c r="C778"/>
      <c r="D778"/>
    </row>
    <row r="779" spans="1:4" x14ac:dyDescent="0.25">
      <c r="A779"/>
      <c r="B779"/>
      <c r="C779"/>
      <c r="D779"/>
    </row>
    <row r="780" spans="1:4" x14ac:dyDescent="0.25">
      <c r="A780"/>
      <c r="B780"/>
      <c r="C780"/>
      <c r="D780"/>
    </row>
    <row r="781" spans="1:4" x14ac:dyDescent="0.25">
      <c r="A781"/>
      <c r="B781"/>
      <c r="C781"/>
      <c r="D781"/>
    </row>
    <row r="782" spans="1:4" x14ac:dyDescent="0.25">
      <c r="A782"/>
      <c r="B782"/>
      <c r="C782"/>
      <c r="D782"/>
    </row>
    <row r="783" spans="1:4" x14ac:dyDescent="0.25">
      <c r="A783"/>
      <c r="B783"/>
      <c r="C783"/>
      <c r="D783"/>
    </row>
    <row r="784" spans="1:4" x14ac:dyDescent="0.25">
      <c r="A784"/>
      <c r="B784"/>
      <c r="C784"/>
      <c r="D784"/>
    </row>
    <row r="785" spans="1:4" x14ac:dyDescent="0.25">
      <c r="A785"/>
      <c r="B785"/>
      <c r="C785"/>
      <c r="D785"/>
    </row>
    <row r="786" spans="1:4" x14ac:dyDescent="0.25">
      <c r="A786"/>
      <c r="B786"/>
      <c r="C786"/>
      <c r="D786"/>
    </row>
    <row r="787" spans="1:4" x14ac:dyDescent="0.25">
      <c r="A787"/>
      <c r="B787"/>
      <c r="C787"/>
      <c r="D787"/>
    </row>
    <row r="788" spans="1:4" x14ac:dyDescent="0.25">
      <c r="A788"/>
      <c r="B788"/>
      <c r="C788"/>
      <c r="D788"/>
    </row>
    <row r="789" spans="1:4" x14ac:dyDescent="0.25">
      <c r="A789"/>
      <c r="B789"/>
      <c r="C789"/>
      <c r="D789"/>
    </row>
    <row r="790" spans="1:4" x14ac:dyDescent="0.25">
      <c r="A790"/>
      <c r="B790"/>
      <c r="C790"/>
      <c r="D790"/>
    </row>
    <row r="791" spans="1:4" x14ac:dyDescent="0.25">
      <c r="A791"/>
      <c r="B791"/>
      <c r="C791"/>
      <c r="D791"/>
    </row>
    <row r="792" spans="1:4" x14ac:dyDescent="0.25">
      <c r="A792"/>
      <c r="B792"/>
      <c r="C792"/>
      <c r="D792"/>
    </row>
    <row r="793" spans="1:4" x14ac:dyDescent="0.25">
      <c r="A793"/>
      <c r="B793"/>
      <c r="C793"/>
      <c r="D793"/>
    </row>
    <row r="794" spans="1:4" x14ac:dyDescent="0.25">
      <c r="A794"/>
      <c r="B794"/>
      <c r="C794"/>
      <c r="D794"/>
    </row>
    <row r="795" spans="1:4" x14ac:dyDescent="0.25">
      <c r="A795"/>
      <c r="B795"/>
      <c r="C795"/>
      <c r="D795"/>
    </row>
    <row r="796" spans="1:4" x14ac:dyDescent="0.25">
      <c r="A796"/>
      <c r="B796"/>
      <c r="C796"/>
      <c r="D796"/>
    </row>
    <row r="797" spans="1:4" x14ac:dyDescent="0.25">
      <c r="A797"/>
      <c r="B797"/>
      <c r="C797"/>
      <c r="D797"/>
    </row>
    <row r="798" spans="1:4" x14ac:dyDescent="0.25">
      <c r="A798"/>
      <c r="B798"/>
      <c r="C798"/>
      <c r="D798"/>
    </row>
    <row r="799" spans="1:4" x14ac:dyDescent="0.25">
      <c r="A799"/>
      <c r="B799"/>
      <c r="C799"/>
      <c r="D799"/>
    </row>
    <row r="800" spans="1:4" x14ac:dyDescent="0.25">
      <c r="A800"/>
      <c r="B800"/>
      <c r="C800"/>
      <c r="D800"/>
    </row>
    <row r="801" spans="1:4" x14ac:dyDescent="0.25">
      <c r="A801"/>
      <c r="B801"/>
      <c r="C801"/>
      <c r="D801"/>
    </row>
    <row r="802" spans="1:4" x14ac:dyDescent="0.25">
      <c r="A802"/>
      <c r="B802"/>
      <c r="C802"/>
      <c r="D802"/>
    </row>
    <row r="803" spans="1:4" x14ac:dyDescent="0.25">
      <c r="A803"/>
      <c r="B803"/>
      <c r="C803"/>
      <c r="D803"/>
    </row>
    <row r="804" spans="1:4" x14ac:dyDescent="0.25">
      <c r="A804"/>
      <c r="B804"/>
      <c r="C804"/>
      <c r="D804"/>
    </row>
    <row r="805" spans="1:4" x14ac:dyDescent="0.25">
      <c r="A805"/>
      <c r="B805"/>
      <c r="C805"/>
      <c r="D805"/>
    </row>
    <row r="806" spans="1:4" x14ac:dyDescent="0.25">
      <c r="A806"/>
      <c r="B806"/>
      <c r="C806"/>
      <c r="D806"/>
    </row>
    <row r="807" spans="1:4" x14ac:dyDescent="0.25">
      <c r="A807"/>
      <c r="B807"/>
      <c r="C807"/>
      <c r="D807"/>
    </row>
    <row r="808" spans="1:4" x14ac:dyDescent="0.25">
      <c r="A808"/>
      <c r="B808"/>
      <c r="C808"/>
      <c r="D808"/>
    </row>
    <row r="809" spans="1:4" x14ac:dyDescent="0.25">
      <c r="A809"/>
      <c r="B809"/>
      <c r="C809"/>
      <c r="D809"/>
    </row>
    <row r="810" spans="1:4" x14ac:dyDescent="0.25">
      <c r="A810"/>
      <c r="B810"/>
      <c r="C810"/>
      <c r="D810"/>
    </row>
    <row r="811" spans="1:4" x14ac:dyDescent="0.25">
      <c r="A811"/>
      <c r="B811"/>
      <c r="C811"/>
      <c r="D811"/>
    </row>
    <row r="812" spans="1:4" x14ac:dyDescent="0.25">
      <c r="A812"/>
      <c r="B812"/>
      <c r="C812"/>
      <c r="D812"/>
    </row>
    <row r="813" spans="1:4" x14ac:dyDescent="0.25">
      <c r="A813"/>
      <c r="B813"/>
      <c r="C813"/>
      <c r="D813"/>
    </row>
    <row r="814" spans="1:4" x14ac:dyDescent="0.25">
      <c r="A814"/>
      <c r="B814"/>
      <c r="C814"/>
      <c r="D814"/>
    </row>
    <row r="815" spans="1:4" x14ac:dyDescent="0.25">
      <c r="A815"/>
      <c r="B815"/>
      <c r="C815"/>
      <c r="D815"/>
    </row>
    <row r="816" spans="1:4" x14ac:dyDescent="0.25">
      <c r="A816"/>
      <c r="B816"/>
      <c r="C816"/>
      <c r="D816"/>
    </row>
    <row r="817" spans="1:4" x14ac:dyDescent="0.25">
      <c r="A817"/>
      <c r="B817"/>
      <c r="C817"/>
      <c r="D817"/>
    </row>
    <row r="818" spans="1:4" x14ac:dyDescent="0.25">
      <c r="A818"/>
      <c r="B818"/>
      <c r="C818"/>
      <c r="D818"/>
    </row>
    <row r="819" spans="1:4" x14ac:dyDescent="0.25">
      <c r="A819"/>
      <c r="B819"/>
      <c r="C819"/>
      <c r="D819"/>
    </row>
    <row r="820" spans="1:4" x14ac:dyDescent="0.25">
      <c r="A820"/>
      <c r="B820"/>
      <c r="C820"/>
      <c r="D820"/>
    </row>
    <row r="821" spans="1:4" x14ac:dyDescent="0.25">
      <c r="A821"/>
      <c r="B821"/>
      <c r="C821"/>
      <c r="D821"/>
    </row>
    <row r="822" spans="1:4" x14ac:dyDescent="0.25">
      <c r="A822"/>
      <c r="B822"/>
      <c r="C822"/>
      <c r="D822"/>
    </row>
    <row r="823" spans="1:4" x14ac:dyDescent="0.25">
      <c r="A823"/>
      <c r="B823"/>
      <c r="C823"/>
      <c r="D823"/>
    </row>
    <row r="824" spans="1:4" x14ac:dyDescent="0.25">
      <c r="A824"/>
      <c r="B824"/>
      <c r="C824"/>
      <c r="D824"/>
    </row>
    <row r="825" spans="1:4" x14ac:dyDescent="0.25">
      <c r="A825"/>
      <c r="B825"/>
      <c r="C825"/>
      <c r="D825"/>
    </row>
    <row r="826" spans="1:4" x14ac:dyDescent="0.25">
      <c r="A826"/>
      <c r="B826"/>
      <c r="C826"/>
      <c r="D826"/>
    </row>
    <row r="827" spans="1:4" x14ac:dyDescent="0.25">
      <c r="A827"/>
      <c r="B827"/>
      <c r="C827"/>
      <c r="D827"/>
    </row>
    <row r="828" spans="1:4" x14ac:dyDescent="0.25">
      <c r="A828"/>
      <c r="B828"/>
      <c r="C828"/>
      <c r="D828"/>
    </row>
    <row r="829" spans="1:4" x14ac:dyDescent="0.25">
      <c r="A829"/>
      <c r="B829"/>
      <c r="C829"/>
      <c r="D829"/>
    </row>
    <row r="830" spans="1:4" x14ac:dyDescent="0.25">
      <c r="A830"/>
      <c r="B830"/>
      <c r="C830"/>
      <c r="D830"/>
    </row>
    <row r="831" spans="1:4" x14ac:dyDescent="0.25">
      <c r="A831"/>
      <c r="B831"/>
      <c r="C831"/>
      <c r="D831"/>
    </row>
    <row r="832" spans="1:4" x14ac:dyDescent="0.25">
      <c r="A832"/>
      <c r="B832"/>
      <c r="C832"/>
      <c r="D832"/>
    </row>
    <row r="833" spans="1:4" x14ac:dyDescent="0.25">
      <c r="A833"/>
      <c r="B833"/>
      <c r="C833"/>
      <c r="D833"/>
    </row>
    <row r="834" spans="1:4" x14ac:dyDescent="0.25">
      <c r="A834"/>
      <c r="B834"/>
      <c r="C834"/>
      <c r="D834"/>
    </row>
    <row r="835" spans="1:4" x14ac:dyDescent="0.25">
      <c r="A835"/>
      <c r="B835"/>
      <c r="C835"/>
      <c r="D835"/>
    </row>
    <row r="836" spans="1:4" x14ac:dyDescent="0.25">
      <c r="A836"/>
      <c r="B836"/>
      <c r="C836"/>
      <c r="D836"/>
    </row>
    <row r="837" spans="1:4" x14ac:dyDescent="0.25">
      <c r="A837"/>
      <c r="B837"/>
      <c r="C837"/>
      <c r="D837"/>
    </row>
    <row r="838" spans="1:4" x14ac:dyDescent="0.25">
      <c r="A838"/>
      <c r="B838"/>
      <c r="C838"/>
      <c r="D838"/>
    </row>
    <row r="839" spans="1:4" x14ac:dyDescent="0.25">
      <c r="A839"/>
      <c r="B839"/>
      <c r="C839"/>
      <c r="D839"/>
    </row>
    <row r="840" spans="1:4" x14ac:dyDescent="0.25">
      <c r="A840"/>
      <c r="B840"/>
      <c r="C840"/>
      <c r="D840"/>
    </row>
    <row r="841" spans="1:4" x14ac:dyDescent="0.25">
      <c r="A841"/>
      <c r="B841"/>
      <c r="C841"/>
      <c r="D841"/>
    </row>
    <row r="842" spans="1:4" x14ac:dyDescent="0.25">
      <c r="A842"/>
      <c r="B842"/>
      <c r="C842"/>
      <c r="D842"/>
    </row>
    <row r="843" spans="1:4" x14ac:dyDescent="0.25">
      <c r="A843"/>
      <c r="B843"/>
      <c r="C843"/>
      <c r="D843"/>
    </row>
    <row r="844" spans="1:4" x14ac:dyDescent="0.25">
      <c r="A844"/>
      <c r="B844"/>
      <c r="C844"/>
      <c r="D844"/>
    </row>
    <row r="845" spans="1:4" x14ac:dyDescent="0.25">
      <c r="A845"/>
      <c r="B845"/>
      <c r="C845"/>
      <c r="D845"/>
    </row>
    <row r="846" spans="1:4" x14ac:dyDescent="0.25">
      <c r="A846"/>
      <c r="B846"/>
      <c r="C846"/>
      <c r="D846"/>
    </row>
    <row r="847" spans="1:4" x14ac:dyDescent="0.25">
      <c r="A847"/>
      <c r="B847"/>
      <c r="C847"/>
      <c r="D847"/>
    </row>
    <row r="848" spans="1:4" x14ac:dyDescent="0.25">
      <c r="A848"/>
      <c r="B848"/>
      <c r="C848"/>
      <c r="D848"/>
    </row>
    <row r="849" spans="1:4" x14ac:dyDescent="0.25">
      <c r="A849"/>
      <c r="B849"/>
      <c r="C849"/>
      <c r="D849"/>
    </row>
    <row r="850" spans="1:4" x14ac:dyDescent="0.25">
      <c r="A850"/>
      <c r="B850"/>
      <c r="C850"/>
      <c r="D850"/>
    </row>
    <row r="851" spans="1:4" x14ac:dyDescent="0.25">
      <c r="A851"/>
      <c r="B851"/>
      <c r="C851"/>
      <c r="D851"/>
    </row>
    <row r="852" spans="1:4" x14ac:dyDescent="0.25">
      <c r="A852"/>
      <c r="B852"/>
      <c r="C852"/>
      <c r="D852"/>
    </row>
    <row r="853" spans="1:4" x14ac:dyDescent="0.25">
      <c r="A853"/>
      <c r="B853"/>
      <c r="C853"/>
      <c r="D853"/>
    </row>
    <row r="854" spans="1:4" x14ac:dyDescent="0.25">
      <c r="A854"/>
      <c r="B854"/>
      <c r="C854"/>
      <c r="D854"/>
    </row>
    <row r="855" spans="1:4" x14ac:dyDescent="0.25">
      <c r="A855"/>
      <c r="B855"/>
      <c r="C855"/>
      <c r="D855"/>
    </row>
    <row r="856" spans="1:4" x14ac:dyDescent="0.25">
      <c r="A856"/>
      <c r="B856"/>
      <c r="C856"/>
      <c r="D856"/>
    </row>
    <row r="857" spans="1:4" x14ac:dyDescent="0.25">
      <c r="A857"/>
      <c r="B857"/>
      <c r="C857"/>
      <c r="D857"/>
    </row>
    <row r="858" spans="1:4" x14ac:dyDescent="0.25">
      <c r="A858"/>
      <c r="B858"/>
      <c r="C858"/>
      <c r="D858"/>
    </row>
    <row r="859" spans="1:4" x14ac:dyDescent="0.25">
      <c r="A859"/>
      <c r="B859"/>
      <c r="C859"/>
      <c r="D859"/>
    </row>
    <row r="860" spans="1:4" x14ac:dyDescent="0.25">
      <c r="A860"/>
      <c r="B860"/>
      <c r="C860"/>
      <c r="D860"/>
    </row>
    <row r="861" spans="1:4" x14ac:dyDescent="0.25">
      <c r="A861"/>
      <c r="B861"/>
      <c r="C861"/>
      <c r="D861"/>
    </row>
    <row r="862" spans="1:4" x14ac:dyDescent="0.25">
      <c r="A862"/>
      <c r="B862"/>
      <c r="C862"/>
      <c r="D862"/>
    </row>
    <row r="863" spans="1:4" x14ac:dyDescent="0.25">
      <c r="A863"/>
      <c r="B863"/>
      <c r="C863"/>
      <c r="D863"/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  <row r="894" spans="1:4" x14ac:dyDescent="0.25">
      <c r="A894"/>
      <c r="B894"/>
      <c r="C894"/>
      <c r="D894"/>
    </row>
    <row r="895" spans="1:4" x14ac:dyDescent="0.25">
      <c r="A895"/>
      <c r="B895"/>
      <c r="C895"/>
      <c r="D895"/>
    </row>
    <row r="896" spans="1:4" x14ac:dyDescent="0.25">
      <c r="A896"/>
      <c r="B896"/>
      <c r="C896"/>
      <c r="D896"/>
    </row>
    <row r="897" spans="1:4" x14ac:dyDescent="0.25">
      <c r="A897"/>
      <c r="B897"/>
      <c r="C897"/>
      <c r="D897"/>
    </row>
    <row r="898" spans="1:4" x14ac:dyDescent="0.25">
      <c r="A898"/>
      <c r="B898"/>
      <c r="C898"/>
      <c r="D898"/>
    </row>
    <row r="899" spans="1:4" x14ac:dyDescent="0.25">
      <c r="A899"/>
      <c r="B899"/>
      <c r="C899"/>
      <c r="D899"/>
    </row>
    <row r="900" spans="1:4" x14ac:dyDescent="0.25">
      <c r="A900"/>
      <c r="B900"/>
      <c r="C900"/>
      <c r="D900"/>
    </row>
    <row r="901" spans="1:4" x14ac:dyDescent="0.25">
      <c r="A901"/>
      <c r="B901"/>
      <c r="C901"/>
      <c r="D901"/>
    </row>
    <row r="902" spans="1:4" x14ac:dyDescent="0.25">
      <c r="A902"/>
      <c r="B902"/>
      <c r="C902"/>
      <c r="D902"/>
    </row>
    <row r="903" spans="1:4" x14ac:dyDescent="0.25">
      <c r="A903"/>
      <c r="B903"/>
      <c r="C903"/>
      <c r="D903"/>
    </row>
    <row r="904" spans="1:4" x14ac:dyDescent="0.25">
      <c r="A904"/>
      <c r="B904"/>
      <c r="C904"/>
      <c r="D904"/>
    </row>
    <row r="905" spans="1:4" x14ac:dyDescent="0.25">
      <c r="A905"/>
      <c r="B905"/>
      <c r="C905"/>
      <c r="D905"/>
    </row>
    <row r="906" spans="1:4" x14ac:dyDescent="0.25">
      <c r="A906"/>
      <c r="B906"/>
      <c r="C906"/>
      <c r="D906"/>
    </row>
    <row r="907" spans="1:4" x14ac:dyDescent="0.25">
      <c r="A907"/>
      <c r="B907"/>
      <c r="C907"/>
      <c r="D907"/>
    </row>
    <row r="908" spans="1:4" x14ac:dyDescent="0.25">
      <c r="A908"/>
      <c r="B908"/>
      <c r="C908"/>
      <c r="D908"/>
    </row>
    <row r="909" spans="1:4" x14ac:dyDescent="0.25">
      <c r="A909"/>
      <c r="B909"/>
      <c r="C909"/>
      <c r="D909"/>
    </row>
    <row r="910" spans="1:4" x14ac:dyDescent="0.25">
      <c r="A910"/>
      <c r="B910"/>
      <c r="C910"/>
      <c r="D910"/>
    </row>
    <row r="911" spans="1:4" x14ac:dyDescent="0.25">
      <c r="A911"/>
      <c r="B911"/>
      <c r="C911"/>
      <c r="D911"/>
    </row>
    <row r="912" spans="1:4" x14ac:dyDescent="0.25">
      <c r="A912"/>
      <c r="B912"/>
      <c r="C912"/>
      <c r="D912"/>
    </row>
    <row r="913" spans="1:4" x14ac:dyDescent="0.25">
      <c r="A913"/>
      <c r="B913"/>
      <c r="C913"/>
      <c r="D913"/>
    </row>
    <row r="914" spans="1:4" x14ac:dyDescent="0.25">
      <c r="A914"/>
      <c r="B914"/>
      <c r="C914"/>
      <c r="D914"/>
    </row>
    <row r="915" spans="1:4" x14ac:dyDescent="0.25">
      <c r="A915"/>
      <c r="B915"/>
      <c r="C915"/>
      <c r="D915"/>
    </row>
    <row r="916" spans="1:4" x14ac:dyDescent="0.25">
      <c r="A916"/>
      <c r="B916"/>
      <c r="C916"/>
      <c r="D916"/>
    </row>
    <row r="917" spans="1:4" x14ac:dyDescent="0.25">
      <c r="A917"/>
      <c r="B917"/>
      <c r="C917"/>
      <c r="D917"/>
    </row>
    <row r="918" spans="1:4" x14ac:dyDescent="0.25">
      <c r="A918"/>
      <c r="B918"/>
      <c r="C918"/>
      <c r="D918"/>
    </row>
    <row r="919" spans="1:4" x14ac:dyDescent="0.25">
      <c r="A919"/>
      <c r="B919"/>
      <c r="C919"/>
      <c r="D919"/>
    </row>
    <row r="920" spans="1:4" x14ac:dyDescent="0.25">
      <c r="A920"/>
      <c r="B920"/>
      <c r="C920"/>
      <c r="D920"/>
    </row>
    <row r="921" spans="1:4" x14ac:dyDescent="0.25">
      <c r="A921"/>
      <c r="B921"/>
      <c r="C921"/>
      <c r="D921"/>
    </row>
    <row r="922" spans="1:4" x14ac:dyDescent="0.25">
      <c r="A922"/>
      <c r="B922"/>
      <c r="C922"/>
      <c r="D922"/>
    </row>
    <row r="923" spans="1:4" x14ac:dyDescent="0.25">
      <c r="A923"/>
      <c r="B923"/>
      <c r="C923"/>
      <c r="D923"/>
    </row>
    <row r="924" spans="1:4" x14ac:dyDescent="0.25">
      <c r="A924"/>
      <c r="B924"/>
      <c r="C924"/>
      <c r="D924"/>
    </row>
    <row r="925" spans="1:4" x14ac:dyDescent="0.25">
      <c r="A925"/>
      <c r="B925"/>
      <c r="C925"/>
      <c r="D925"/>
    </row>
    <row r="926" spans="1:4" x14ac:dyDescent="0.25">
      <c r="A926"/>
      <c r="B926"/>
      <c r="C926"/>
      <c r="D926"/>
    </row>
    <row r="927" spans="1:4" x14ac:dyDescent="0.25">
      <c r="A927"/>
      <c r="B927"/>
      <c r="C927"/>
      <c r="D927"/>
    </row>
    <row r="928" spans="1:4" x14ac:dyDescent="0.25">
      <c r="A928"/>
      <c r="B928"/>
      <c r="C928"/>
      <c r="D928"/>
    </row>
    <row r="929" spans="1:4" x14ac:dyDescent="0.25">
      <c r="A929"/>
      <c r="B929"/>
      <c r="C929"/>
      <c r="D929"/>
    </row>
    <row r="930" spans="1:4" x14ac:dyDescent="0.25">
      <c r="A930"/>
      <c r="B930"/>
      <c r="C930"/>
      <c r="D930"/>
    </row>
    <row r="931" spans="1:4" x14ac:dyDescent="0.25">
      <c r="A931"/>
      <c r="B931"/>
      <c r="C931"/>
      <c r="D931"/>
    </row>
    <row r="932" spans="1:4" x14ac:dyDescent="0.25">
      <c r="A932"/>
      <c r="B932"/>
      <c r="C932"/>
      <c r="D932"/>
    </row>
    <row r="933" spans="1:4" x14ac:dyDescent="0.25">
      <c r="A933"/>
      <c r="B933"/>
      <c r="C933"/>
      <c r="D933"/>
    </row>
    <row r="934" spans="1:4" x14ac:dyDescent="0.25">
      <c r="A934"/>
      <c r="B934"/>
      <c r="C934"/>
      <c r="D934"/>
    </row>
    <row r="935" spans="1:4" x14ac:dyDescent="0.25">
      <c r="A935"/>
      <c r="B935"/>
      <c r="C935"/>
      <c r="D935"/>
    </row>
    <row r="936" spans="1:4" x14ac:dyDescent="0.25">
      <c r="A936"/>
      <c r="B936"/>
      <c r="C936"/>
      <c r="D936"/>
    </row>
    <row r="937" spans="1:4" x14ac:dyDescent="0.25">
      <c r="A937"/>
      <c r="B937"/>
      <c r="C937"/>
      <c r="D937"/>
    </row>
    <row r="938" spans="1:4" x14ac:dyDescent="0.25">
      <c r="A938"/>
      <c r="B938"/>
      <c r="C938"/>
      <c r="D938"/>
    </row>
    <row r="939" spans="1:4" x14ac:dyDescent="0.25">
      <c r="A939"/>
      <c r="B939"/>
      <c r="C939"/>
      <c r="D939"/>
    </row>
    <row r="940" spans="1:4" x14ac:dyDescent="0.25">
      <c r="A940"/>
      <c r="B940"/>
      <c r="C940"/>
      <c r="D940"/>
    </row>
    <row r="941" spans="1:4" x14ac:dyDescent="0.25">
      <c r="A941"/>
      <c r="B941"/>
      <c r="C941"/>
      <c r="D941"/>
    </row>
    <row r="942" spans="1:4" x14ac:dyDescent="0.25">
      <c r="A942"/>
      <c r="B942"/>
      <c r="C942"/>
      <c r="D942"/>
    </row>
    <row r="943" spans="1:4" x14ac:dyDescent="0.25">
      <c r="A943"/>
      <c r="B943"/>
      <c r="C943"/>
      <c r="D943"/>
    </row>
    <row r="944" spans="1:4" x14ac:dyDescent="0.25">
      <c r="A944"/>
      <c r="B944"/>
      <c r="C944"/>
      <c r="D944"/>
    </row>
    <row r="945" spans="1:4" x14ac:dyDescent="0.25">
      <c r="A945"/>
      <c r="B945"/>
      <c r="C945"/>
      <c r="D945"/>
    </row>
    <row r="946" spans="1:4" x14ac:dyDescent="0.25">
      <c r="A946"/>
      <c r="B946"/>
      <c r="C946"/>
      <c r="D946"/>
    </row>
    <row r="947" spans="1:4" x14ac:dyDescent="0.25">
      <c r="A947"/>
      <c r="B947"/>
      <c r="C947"/>
      <c r="D947"/>
    </row>
    <row r="948" spans="1:4" x14ac:dyDescent="0.25">
      <c r="A948"/>
      <c r="B948"/>
      <c r="C948"/>
      <c r="D948"/>
    </row>
    <row r="949" spans="1:4" x14ac:dyDescent="0.25">
      <c r="A949"/>
      <c r="B949"/>
      <c r="C949"/>
      <c r="D949"/>
    </row>
    <row r="950" spans="1:4" x14ac:dyDescent="0.25">
      <c r="A950"/>
      <c r="B950"/>
      <c r="C950"/>
      <c r="D950"/>
    </row>
    <row r="951" spans="1:4" x14ac:dyDescent="0.25">
      <c r="A951"/>
      <c r="B951"/>
      <c r="C951"/>
      <c r="D951"/>
    </row>
    <row r="952" spans="1:4" x14ac:dyDescent="0.25">
      <c r="A952"/>
      <c r="B952"/>
      <c r="C952"/>
      <c r="D952"/>
    </row>
    <row r="953" spans="1:4" x14ac:dyDescent="0.25">
      <c r="A953"/>
      <c r="B953"/>
      <c r="C953"/>
      <c r="D953"/>
    </row>
    <row r="954" spans="1:4" x14ac:dyDescent="0.25">
      <c r="A954"/>
      <c r="B954"/>
      <c r="C954"/>
      <c r="D954"/>
    </row>
    <row r="955" spans="1:4" x14ac:dyDescent="0.25">
      <c r="A955"/>
      <c r="B955"/>
      <c r="C955"/>
      <c r="D955"/>
    </row>
    <row r="956" spans="1:4" x14ac:dyDescent="0.25">
      <c r="A956"/>
      <c r="B956"/>
      <c r="C956"/>
      <c r="D956"/>
    </row>
    <row r="957" spans="1:4" x14ac:dyDescent="0.25">
      <c r="A957"/>
      <c r="B957"/>
      <c r="C957"/>
      <c r="D957"/>
    </row>
    <row r="958" spans="1:4" x14ac:dyDescent="0.25">
      <c r="A958"/>
      <c r="B958"/>
      <c r="C958"/>
      <c r="D958"/>
    </row>
    <row r="959" spans="1:4" x14ac:dyDescent="0.25">
      <c r="A959"/>
      <c r="B959"/>
      <c r="C959"/>
      <c r="D959"/>
    </row>
    <row r="960" spans="1:4" x14ac:dyDescent="0.25">
      <c r="A960"/>
      <c r="B960"/>
      <c r="C960"/>
      <c r="D960"/>
    </row>
    <row r="961" spans="1:4" x14ac:dyDescent="0.25">
      <c r="A961"/>
      <c r="B961"/>
      <c r="C961"/>
      <c r="D961"/>
    </row>
    <row r="962" spans="1:4" x14ac:dyDescent="0.25">
      <c r="A962"/>
      <c r="B962"/>
      <c r="C962"/>
      <c r="D962"/>
    </row>
    <row r="963" spans="1:4" x14ac:dyDescent="0.25">
      <c r="A963"/>
      <c r="B963"/>
      <c r="C963"/>
      <c r="D963"/>
    </row>
    <row r="964" spans="1:4" x14ac:dyDescent="0.25">
      <c r="A964"/>
      <c r="B964"/>
      <c r="C964"/>
      <c r="D964"/>
    </row>
    <row r="965" spans="1:4" x14ac:dyDescent="0.25">
      <c r="A965"/>
      <c r="B965"/>
      <c r="C965"/>
      <c r="D965"/>
    </row>
    <row r="966" spans="1:4" x14ac:dyDescent="0.25">
      <c r="A966"/>
      <c r="B966"/>
      <c r="C966"/>
      <c r="D966"/>
    </row>
    <row r="967" spans="1:4" x14ac:dyDescent="0.25">
      <c r="A967"/>
      <c r="B967"/>
      <c r="C967"/>
      <c r="D967"/>
    </row>
    <row r="968" spans="1:4" x14ac:dyDescent="0.25">
      <c r="A968"/>
      <c r="B968"/>
      <c r="C968"/>
      <c r="D968"/>
    </row>
    <row r="969" spans="1:4" x14ac:dyDescent="0.25">
      <c r="A969"/>
      <c r="B969"/>
      <c r="C969"/>
      <c r="D969"/>
    </row>
    <row r="970" spans="1:4" x14ac:dyDescent="0.25">
      <c r="A970"/>
      <c r="B970"/>
      <c r="C970"/>
      <c r="D970"/>
    </row>
    <row r="971" spans="1:4" x14ac:dyDescent="0.25">
      <c r="A971"/>
      <c r="B971"/>
      <c r="C971"/>
      <c r="D971"/>
    </row>
    <row r="972" spans="1:4" x14ac:dyDescent="0.25">
      <c r="A972"/>
      <c r="B972"/>
      <c r="C972"/>
      <c r="D972"/>
    </row>
    <row r="973" spans="1:4" x14ac:dyDescent="0.25">
      <c r="A973"/>
      <c r="B973"/>
      <c r="C973"/>
      <c r="D973"/>
    </row>
    <row r="974" spans="1:4" x14ac:dyDescent="0.25">
      <c r="A974"/>
      <c r="B974"/>
      <c r="C974"/>
      <c r="D974"/>
    </row>
    <row r="975" spans="1:4" x14ac:dyDescent="0.25">
      <c r="A975"/>
      <c r="B975"/>
      <c r="C975"/>
      <c r="D975"/>
    </row>
    <row r="976" spans="1:4" x14ac:dyDescent="0.25">
      <c r="A976"/>
      <c r="B976"/>
      <c r="C976"/>
      <c r="D976"/>
    </row>
    <row r="977" spans="1:4" x14ac:dyDescent="0.25">
      <c r="A977"/>
      <c r="B977"/>
      <c r="C977"/>
      <c r="D977"/>
    </row>
    <row r="978" spans="1:4" x14ac:dyDescent="0.25">
      <c r="A978"/>
      <c r="B978"/>
      <c r="C978"/>
      <c r="D978"/>
    </row>
    <row r="979" spans="1:4" x14ac:dyDescent="0.25">
      <c r="A979"/>
      <c r="B979"/>
      <c r="C979"/>
      <c r="D979"/>
    </row>
    <row r="980" spans="1:4" x14ac:dyDescent="0.25">
      <c r="A980"/>
      <c r="B980"/>
      <c r="C980"/>
      <c r="D980"/>
    </row>
    <row r="981" spans="1:4" x14ac:dyDescent="0.25">
      <c r="A981"/>
      <c r="B981"/>
      <c r="C981"/>
      <c r="D981"/>
    </row>
    <row r="982" spans="1:4" x14ac:dyDescent="0.25">
      <c r="A982"/>
      <c r="B982"/>
      <c r="C982"/>
      <c r="D982"/>
    </row>
    <row r="983" spans="1:4" x14ac:dyDescent="0.25">
      <c r="A983"/>
      <c r="B983"/>
      <c r="C983"/>
      <c r="D983"/>
    </row>
    <row r="984" spans="1:4" x14ac:dyDescent="0.25">
      <c r="A984"/>
      <c r="B984"/>
      <c r="C984"/>
      <c r="D984"/>
    </row>
    <row r="985" spans="1:4" x14ac:dyDescent="0.25">
      <c r="A985"/>
      <c r="B985"/>
      <c r="C985"/>
      <c r="D985"/>
    </row>
    <row r="986" spans="1:4" x14ac:dyDescent="0.25">
      <c r="A986"/>
      <c r="B986"/>
      <c r="C986"/>
      <c r="D986"/>
    </row>
    <row r="987" spans="1:4" x14ac:dyDescent="0.25">
      <c r="A987"/>
      <c r="B987"/>
      <c r="C987"/>
      <c r="D987"/>
    </row>
    <row r="988" spans="1:4" x14ac:dyDescent="0.25">
      <c r="A988"/>
      <c r="B988"/>
      <c r="C988"/>
      <c r="D988"/>
    </row>
    <row r="989" spans="1:4" x14ac:dyDescent="0.25">
      <c r="A989"/>
      <c r="B989"/>
      <c r="C989"/>
      <c r="D989"/>
    </row>
    <row r="990" spans="1:4" x14ac:dyDescent="0.25">
      <c r="A990"/>
      <c r="B990"/>
      <c r="C990"/>
      <c r="D990"/>
    </row>
    <row r="991" spans="1:4" x14ac:dyDescent="0.25">
      <c r="A991"/>
      <c r="B991"/>
      <c r="C991"/>
      <c r="D991"/>
    </row>
    <row r="992" spans="1:4" x14ac:dyDescent="0.25">
      <c r="A992"/>
      <c r="B992"/>
      <c r="C992"/>
      <c r="D992"/>
    </row>
    <row r="993" spans="1:4" x14ac:dyDescent="0.25">
      <c r="A993"/>
      <c r="B993"/>
      <c r="C993"/>
      <c r="D993"/>
    </row>
    <row r="994" spans="1:4" x14ac:dyDescent="0.25">
      <c r="A994"/>
      <c r="B994"/>
      <c r="C994"/>
      <c r="D994"/>
    </row>
    <row r="995" spans="1:4" x14ac:dyDescent="0.25">
      <c r="A995"/>
      <c r="B995"/>
      <c r="C995"/>
      <c r="D995"/>
    </row>
    <row r="996" spans="1:4" x14ac:dyDescent="0.25">
      <c r="A996"/>
      <c r="B996"/>
      <c r="C996"/>
      <c r="D996"/>
    </row>
    <row r="997" spans="1:4" x14ac:dyDescent="0.25">
      <c r="A997"/>
      <c r="B997"/>
      <c r="C997"/>
      <c r="D997"/>
    </row>
    <row r="998" spans="1:4" x14ac:dyDescent="0.25">
      <c r="A998"/>
      <c r="B998"/>
      <c r="C998"/>
      <c r="D998"/>
    </row>
    <row r="999" spans="1:4" x14ac:dyDescent="0.25">
      <c r="A999"/>
      <c r="B999"/>
      <c r="C999"/>
      <c r="D99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workbookViewId="0">
      <selection activeCell="A3" sqref="A3:XFD3"/>
    </sheetView>
  </sheetViews>
  <sheetFormatPr defaultRowHeight="15" x14ac:dyDescent="0.25"/>
  <cols>
    <col min="1" max="1" width="12" style="3" bestFit="1" customWidth="1"/>
    <col min="2" max="2" width="12" style="1" bestFit="1" customWidth="1"/>
    <col min="3" max="16384" width="9.140625" style="1"/>
  </cols>
  <sheetData>
    <row r="1" spans="1:4" x14ac:dyDescent="0.25">
      <c r="A1" s="3" t="s">
        <v>34</v>
      </c>
      <c r="B1" s="3" t="s">
        <v>35</v>
      </c>
      <c r="C1" s="3" t="s">
        <v>36</v>
      </c>
      <c r="D1" s="3" t="s">
        <v>37</v>
      </c>
    </row>
    <row r="2" spans="1:4" x14ac:dyDescent="0.25">
      <c r="A2" s="3">
        <f>SUM(Ebn_2[[#This Row],[a1]:[a15]])</f>
        <v>0</v>
      </c>
      <c r="B2" s="3">
        <f>SUM(Ebn_2[[#This Row],[e1]:[e15]])</f>
        <v>0</v>
      </c>
      <c r="C2" s="4" t="str">
        <f>IFERROR(ROUND((0.5 + (F_1[[#This Row],[Ea]] / (F_1[[#This Row],[Ea]] + F_1[[#This Row],[Ee]]) - 0.5) * 1.5) * 100,1),"")</f>
        <v/>
      </c>
      <c r="D2" s="4" t="str">
        <f>IF(F_1[[#This Row],[Wa]]="","",MAX(5,MIN(95,F_1[[#This Row],[Wa]])))</f>
        <v/>
      </c>
    </row>
    <row r="3" spans="1:4" x14ac:dyDescent="0.25">
      <c r="A3"/>
      <c r="B3"/>
      <c r="C3"/>
      <c r="D3"/>
    </row>
    <row r="4" spans="1:4" x14ac:dyDescent="0.25">
      <c r="A4"/>
      <c r="B4"/>
      <c r="C4"/>
      <c r="D4"/>
    </row>
    <row r="5" spans="1:4" x14ac:dyDescent="0.25">
      <c r="A5"/>
      <c r="B5"/>
      <c r="C5"/>
      <c r="D5"/>
    </row>
    <row r="6" spans="1:4" x14ac:dyDescent="0.25">
      <c r="A6"/>
      <c r="B6"/>
      <c r="C6"/>
      <c r="D6"/>
    </row>
    <row r="7" spans="1:4" x14ac:dyDescent="0.25">
      <c r="A7"/>
      <c r="B7"/>
      <c r="C7"/>
      <c r="D7"/>
    </row>
    <row r="8" spans="1:4" x14ac:dyDescent="0.25">
      <c r="A8"/>
      <c r="B8"/>
      <c r="C8"/>
      <c r="D8"/>
    </row>
    <row r="9" spans="1:4" x14ac:dyDescent="0.25">
      <c r="A9"/>
      <c r="B9"/>
      <c r="C9"/>
      <c r="D9"/>
    </row>
    <row r="10" spans="1:4" x14ac:dyDescent="0.25">
      <c r="A10"/>
      <c r="B10"/>
      <c r="C10"/>
      <c r="D10"/>
    </row>
    <row r="11" spans="1:4" x14ac:dyDescent="0.25">
      <c r="A11"/>
      <c r="B11"/>
      <c r="C11"/>
      <c r="D11"/>
    </row>
    <row r="12" spans="1:4" x14ac:dyDescent="0.25">
      <c r="A12"/>
      <c r="B12"/>
      <c r="C12"/>
      <c r="D12"/>
    </row>
    <row r="13" spans="1:4" x14ac:dyDescent="0.25">
      <c r="A13"/>
      <c r="B13"/>
      <c r="C13"/>
      <c r="D13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  <row r="225" spans="1:4" x14ac:dyDescent="0.25">
      <c r="A225"/>
      <c r="B225"/>
      <c r="C225"/>
      <c r="D225"/>
    </row>
    <row r="226" spans="1:4" x14ac:dyDescent="0.25">
      <c r="A226"/>
      <c r="B226"/>
      <c r="C226"/>
      <c r="D226"/>
    </row>
    <row r="227" spans="1:4" x14ac:dyDescent="0.25">
      <c r="A227"/>
      <c r="B227"/>
      <c r="C227"/>
      <c r="D227"/>
    </row>
    <row r="228" spans="1:4" x14ac:dyDescent="0.25">
      <c r="A228"/>
      <c r="B228"/>
      <c r="C228"/>
      <c r="D228"/>
    </row>
    <row r="229" spans="1:4" x14ac:dyDescent="0.25">
      <c r="A229"/>
      <c r="B229"/>
      <c r="C229"/>
      <c r="D229"/>
    </row>
    <row r="230" spans="1:4" x14ac:dyDescent="0.25">
      <c r="A230"/>
      <c r="B230"/>
      <c r="C230"/>
      <c r="D230"/>
    </row>
    <row r="231" spans="1:4" x14ac:dyDescent="0.25">
      <c r="A231"/>
      <c r="B231"/>
      <c r="C231"/>
      <c r="D231"/>
    </row>
    <row r="232" spans="1:4" x14ac:dyDescent="0.25">
      <c r="A232"/>
      <c r="B232"/>
      <c r="C232"/>
      <c r="D232"/>
    </row>
    <row r="233" spans="1:4" x14ac:dyDescent="0.25">
      <c r="A233"/>
      <c r="B233"/>
      <c r="C233"/>
      <c r="D233"/>
    </row>
    <row r="234" spans="1:4" x14ac:dyDescent="0.25">
      <c r="A234"/>
      <c r="B234"/>
      <c r="C234"/>
      <c r="D234"/>
    </row>
    <row r="235" spans="1:4" x14ac:dyDescent="0.25">
      <c r="A235"/>
      <c r="B235"/>
      <c r="C235"/>
      <c r="D235"/>
    </row>
    <row r="236" spans="1:4" x14ac:dyDescent="0.25">
      <c r="A236"/>
      <c r="B236"/>
      <c r="C236"/>
      <c r="D236"/>
    </row>
    <row r="237" spans="1:4" x14ac:dyDescent="0.25">
      <c r="A237"/>
      <c r="B237"/>
      <c r="C237"/>
      <c r="D237"/>
    </row>
    <row r="238" spans="1:4" x14ac:dyDescent="0.25">
      <c r="A238"/>
      <c r="B238"/>
      <c r="C238"/>
      <c r="D238"/>
    </row>
    <row r="239" spans="1:4" x14ac:dyDescent="0.25">
      <c r="A239"/>
      <c r="B239"/>
      <c r="C239"/>
      <c r="D239"/>
    </row>
    <row r="240" spans="1:4" x14ac:dyDescent="0.25">
      <c r="A240"/>
      <c r="B240"/>
      <c r="C240"/>
      <c r="D240"/>
    </row>
    <row r="241" spans="1:4" x14ac:dyDescent="0.25">
      <c r="A241"/>
      <c r="B241"/>
      <c r="C241"/>
      <c r="D241"/>
    </row>
    <row r="242" spans="1:4" x14ac:dyDescent="0.25">
      <c r="A242"/>
      <c r="B242"/>
      <c r="C242"/>
      <c r="D242"/>
    </row>
    <row r="243" spans="1:4" x14ac:dyDescent="0.25">
      <c r="A243"/>
      <c r="B243"/>
      <c r="C243"/>
      <c r="D243"/>
    </row>
    <row r="244" spans="1:4" x14ac:dyDescent="0.25">
      <c r="A244"/>
      <c r="B244"/>
      <c r="C244"/>
      <c r="D244"/>
    </row>
    <row r="245" spans="1:4" x14ac:dyDescent="0.25">
      <c r="A245"/>
      <c r="B245"/>
      <c r="C245"/>
      <c r="D245"/>
    </row>
    <row r="246" spans="1:4" x14ac:dyDescent="0.25">
      <c r="A246"/>
      <c r="B246"/>
      <c r="C246"/>
      <c r="D246"/>
    </row>
    <row r="247" spans="1:4" x14ac:dyDescent="0.25">
      <c r="A247"/>
      <c r="B247"/>
      <c r="C247"/>
      <c r="D247"/>
    </row>
    <row r="248" spans="1:4" x14ac:dyDescent="0.25">
      <c r="A248"/>
      <c r="B248"/>
      <c r="C248"/>
      <c r="D248"/>
    </row>
    <row r="249" spans="1:4" x14ac:dyDescent="0.25">
      <c r="A249"/>
      <c r="B249"/>
      <c r="C249"/>
      <c r="D249"/>
    </row>
    <row r="250" spans="1:4" x14ac:dyDescent="0.25">
      <c r="A250"/>
      <c r="B250"/>
      <c r="C250"/>
      <c r="D250"/>
    </row>
    <row r="251" spans="1:4" x14ac:dyDescent="0.25">
      <c r="A251"/>
      <c r="B251"/>
      <c r="C251"/>
      <c r="D251"/>
    </row>
    <row r="252" spans="1:4" x14ac:dyDescent="0.25">
      <c r="A252"/>
      <c r="B252"/>
      <c r="C252"/>
      <c r="D252"/>
    </row>
    <row r="253" spans="1:4" x14ac:dyDescent="0.25">
      <c r="A253"/>
      <c r="B253"/>
      <c r="C253"/>
      <c r="D253"/>
    </row>
    <row r="254" spans="1:4" x14ac:dyDescent="0.25">
      <c r="A254"/>
      <c r="B254"/>
      <c r="C254"/>
      <c r="D254"/>
    </row>
    <row r="255" spans="1:4" x14ac:dyDescent="0.25">
      <c r="A255"/>
      <c r="B255"/>
      <c r="C255"/>
      <c r="D255"/>
    </row>
    <row r="256" spans="1:4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  <row r="497" spans="1:4" x14ac:dyDescent="0.25">
      <c r="A497"/>
      <c r="B497"/>
      <c r="C497"/>
      <c r="D497"/>
    </row>
    <row r="498" spans="1:4" x14ac:dyDescent="0.25">
      <c r="A498"/>
      <c r="B498"/>
      <c r="C498"/>
      <c r="D498"/>
    </row>
    <row r="499" spans="1:4" x14ac:dyDescent="0.25">
      <c r="A499"/>
      <c r="B499"/>
      <c r="C499"/>
      <c r="D499"/>
    </row>
    <row r="500" spans="1:4" x14ac:dyDescent="0.25">
      <c r="A500"/>
      <c r="B500"/>
      <c r="C500"/>
      <c r="D500"/>
    </row>
    <row r="501" spans="1:4" x14ac:dyDescent="0.25">
      <c r="A501"/>
      <c r="B501"/>
      <c r="C501"/>
      <c r="D501"/>
    </row>
    <row r="502" spans="1:4" x14ac:dyDescent="0.25">
      <c r="A502"/>
      <c r="B502"/>
      <c r="C502"/>
      <c r="D502"/>
    </row>
    <row r="503" spans="1:4" x14ac:dyDescent="0.25">
      <c r="A503"/>
      <c r="B503"/>
      <c r="C503"/>
      <c r="D503"/>
    </row>
    <row r="504" spans="1:4" x14ac:dyDescent="0.25">
      <c r="A504"/>
      <c r="B504"/>
      <c r="C504"/>
      <c r="D504"/>
    </row>
    <row r="505" spans="1:4" x14ac:dyDescent="0.25">
      <c r="A505"/>
      <c r="B505"/>
      <c r="C505"/>
      <c r="D505"/>
    </row>
    <row r="506" spans="1:4" x14ac:dyDescent="0.25">
      <c r="A506"/>
      <c r="B506"/>
      <c r="C506"/>
      <c r="D506"/>
    </row>
    <row r="507" spans="1:4" x14ac:dyDescent="0.25">
      <c r="A507"/>
      <c r="B507"/>
      <c r="C507"/>
      <c r="D507"/>
    </row>
    <row r="508" spans="1:4" x14ac:dyDescent="0.25">
      <c r="A508"/>
      <c r="B508"/>
      <c r="C508"/>
      <c r="D508"/>
    </row>
    <row r="509" spans="1:4" x14ac:dyDescent="0.25">
      <c r="A509"/>
      <c r="B509"/>
      <c r="C509"/>
      <c r="D509"/>
    </row>
    <row r="510" spans="1:4" x14ac:dyDescent="0.25">
      <c r="A510"/>
      <c r="B510"/>
      <c r="C510"/>
      <c r="D510"/>
    </row>
    <row r="511" spans="1:4" x14ac:dyDescent="0.25">
      <c r="A511"/>
      <c r="B511"/>
      <c r="C511"/>
      <c r="D511"/>
    </row>
    <row r="512" spans="1:4" x14ac:dyDescent="0.25">
      <c r="A512"/>
      <c r="B512"/>
      <c r="C512"/>
      <c r="D512"/>
    </row>
    <row r="513" spans="1:4" x14ac:dyDescent="0.25">
      <c r="A513"/>
      <c r="B513"/>
      <c r="C513"/>
      <c r="D513"/>
    </row>
    <row r="514" spans="1:4" x14ac:dyDescent="0.25">
      <c r="A514"/>
      <c r="B514"/>
      <c r="C514"/>
      <c r="D514"/>
    </row>
    <row r="515" spans="1:4" x14ac:dyDescent="0.25">
      <c r="A515"/>
      <c r="B515"/>
      <c r="C515"/>
      <c r="D515"/>
    </row>
    <row r="516" spans="1:4" x14ac:dyDescent="0.25">
      <c r="A516"/>
      <c r="B516"/>
      <c r="C516"/>
      <c r="D516"/>
    </row>
    <row r="517" spans="1:4" x14ac:dyDescent="0.25">
      <c r="A517"/>
      <c r="B517"/>
      <c r="C517"/>
      <c r="D517"/>
    </row>
    <row r="518" spans="1:4" x14ac:dyDescent="0.25">
      <c r="A518"/>
      <c r="B518"/>
      <c r="C518"/>
      <c r="D518"/>
    </row>
    <row r="519" spans="1:4" x14ac:dyDescent="0.25">
      <c r="A519"/>
      <c r="B519"/>
      <c r="C519"/>
      <c r="D519"/>
    </row>
    <row r="520" spans="1:4" x14ac:dyDescent="0.25">
      <c r="A520"/>
      <c r="B520"/>
      <c r="C520"/>
      <c r="D520"/>
    </row>
    <row r="521" spans="1:4" x14ac:dyDescent="0.25">
      <c r="A521"/>
      <c r="B521"/>
      <c r="C521"/>
      <c r="D521"/>
    </row>
    <row r="522" spans="1:4" x14ac:dyDescent="0.25">
      <c r="A522"/>
      <c r="B522"/>
      <c r="C522"/>
      <c r="D522"/>
    </row>
    <row r="523" spans="1:4" x14ac:dyDescent="0.25">
      <c r="A523"/>
      <c r="B523"/>
      <c r="C523"/>
      <c r="D523"/>
    </row>
    <row r="524" spans="1:4" x14ac:dyDescent="0.25">
      <c r="A524"/>
      <c r="B524"/>
      <c r="C524"/>
      <c r="D524"/>
    </row>
    <row r="525" spans="1:4" x14ac:dyDescent="0.25">
      <c r="A525"/>
      <c r="B525"/>
      <c r="C525"/>
      <c r="D525"/>
    </row>
    <row r="526" spans="1:4" x14ac:dyDescent="0.25">
      <c r="A526"/>
      <c r="B526"/>
      <c r="C526"/>
      <c r="D526"/>
    </row>
    <row r="527" spans="1:4" x14ac:dyDescent="0.25">
      <c r="A527"/>
      <c r="B527"/>
      <c r="C527"/>
      <c r="D527"/>
    </row>
    <row r="528" spans="1:4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A535"/>
      <c r="B535"/>
      <c r="C535"/>
      <c r="D535"/>
    </row>
    <row r="536" spans="1:4" x14ac:dyDescent="0.25">
      <c r="A536"/>
      <c r="B536"/>
      <c r="C536"/>
      <c r="D536"/>
    </row>
    <row r="537" spans="1:4" x14ac:dyDescent="0.25">
      <c r="A537"/>
      <c r="B537"/>
      <c r="C537"/>
      <c r="D537"/>
    </row>
    <row r="538" spans="1:4" x14ac:dyDescent="0.25">
      <c r="A538"/>
      <c r="B538"/>
      <c r="C538"/>
      <c r="D538"/>
    </row>
    <row r="539" spans="1:4" x14ac:dyDescent="0.25">
      <c r="A539"/>
      <c r="B539"/>
      <c r="C539"/>
      <c r="D539"/>
    </row>
    <row r="540" spans="1:4" x14ac:dyDescent="0.25">
      <c r="A540"/>
      <c r="B540"/>
      <c r="C540"/>
      <c r="D540"/>
    </row>
    <row r="541" spans="1:4" x14ac:dyDescent="0.25">
      <c r="A541"/>
      <c r="B541"/>
      <c r="C541"/>
      <c r="D541"/>
    </row>
    <row r="542" spans="1:4" x14ac:dyDescent="0.25">
      <c r="A542"/>
      <c r="B542"/>
      <c r="C542"/>
      <c r="D542"/>
    </row>
    <row r="543" spans="1:4" x14ac:dyDescent="0.25">
      <c r="A543"/>
      <c r="B543"/>
      <c r="C543"/>
      <c r="D543"/>
    </row>
    <row r="544" spans="1:4" x14ac:dyDescent="0.25">
      <c r="A544"/>
      <c r="B544"/>
      <c r="C544"/>
      <c r="D544"/>
    </row>
    <row r="545" spans="1:4" x14ac:dyDescent="0.25">
      <c r="A545"/>
      <c r="B545"/>
      <c r="C545"/>
      <c r="D545"/>
    </row>
    <row r="546" spans="1:4" x14ac:dyDescent="0.25">
      <c r="A546"/>
      <c r="B546"/>
      <c r="C546"/>
      <c r="D546"/>
    </row>
    <row r="547" spans="1:4" x14ac:dyDescent="0.25">
      <c r="A547"/>
      <c r="B547"/>
      <c r="C547"/>
      <c r="D547"/>
    </row>
    <row r="548" spans="1:4" x14ac:dyDescent="0.25">
      <c r="A548"/>
      <c r="B548"/>
      <c r="C548"/>
      <c r="D548"/>
    </row>
    <row r="549" spans="1:4" x14ac:dyDescent="0.25">
      <c r="A549"/>
      <c r="B549"/>
      <c r="C549"/>
      <c r="D549"/>
    </row>
    <row r="550" spans="1:4" x14ac:dyDescent="0.25">
      <c r="A550"/>
      <c r="B550"/>
      <c r="C550"/>
      <c r="D550"/>
    </row>
    <row r="551" spans="1:4" x14ac:dyDescent="0.25">
      <c r="A551"/>
      <c r="B551"/>
      <c r="C551"/>
      <c r="D551"/>
    </row>
    <row r="552" spans="1:4" x14ac:dyDescent="0.25">
      <c r="A552"/>
      <c r="B552"/>
      <c r="C552"/>
      <c r="D552"/>
    </row>
    <row r="553" spans="1:4" x14ac:dyDescent="0.25">
      <c r="A553"/>
      <c r="B553"/>
      <c r="C553"/>
      <c r="D553"/>
    </row>
    <row r="554" spans="1:4" x14ac:dyDescent="0.25">
      <c r="A554"/>
      <c r="B554"/>
      <c r="C554"/>
      <c r="D554"/>
    </row>
    <row r="555" spans="1:4" x14ac:dyDescent="0.25">
      <c r="A555"/>
      <c r="B555"/>
      <c r="C555"/>
      <c r="D555"/>
    </row>
    <row r="556" spans="1:4" x14ac:dyDescent="0.25">
      <c r="A556"/>
      <c r="B556"/>
      <c r="C556"/>
      <c r="D556"/>
    </row>
    <row r="557" spans="1:4" x14ac:dyDescent="0.25">
      <c r="A557"/>
      <c r="B557"/>
      <c r="C557"/>
      <c r="D557"/>
    </row>
    <row r="558" spans="1:4" x14ac:dyDescent="0.25">
      <c r="A558"/>
      <c r="B558"/>
      <c r="C558"/>
      <c r="D558"/>
    </row>
    <row r="559" spans="1:4" x14ac:dyDescent="0.25">
      <c r="A559"/>
      <c r="B559"/>
      <c r="C559"/>
      <c r="D559"/>
    </row>
    <row r="560" spans="1:4" x14ac:dyDescent="0.25">
      <c r="A560"/>
      <c r="B560"/>
      <c r="C560"/>
      <c r="D560"/>
    </row>
    <row r="561" spans="1:4" x14ac:dyDescent="0.25">
      <c r="A561"/>
      <c r="B561"/>
      <c r="C561"/>
      <c r="D561"/>
    </row>
    <row r="562" spans="1:4" x14ac:dyDescent="0.25">
      <c r="A562"/>
      <c r="B562"/>
      <c r="C562"/>
      <c r="D562"/>
    </row>
    <row r="563" spans="1:4" x14ac:dyDescent="0.25">
      <c r="A563"/>
      <c r="B563"/>
      <c r="C563"/>
      <c r="D563"/>
    </row>
    <row r="564" spans="1:4" x14ac:dyDescent="0.25">
      <c r="A564"/>
      <c r="B564"/>
      <c r="C564"/>
      <c r="D564"/>
    </row>
    <row r="565" spans="1:4" x14ac:dyDescent="0.25">
      <c r="A565"/>
      <c r="B565"/>
      <c r="C565"/>
      <c r="D565"/>
    </row>
    <row r="566" spans="1:4" x14ac:dyDescent="0.25">
      <c r="A566"/>
      <c r="B566"/>
      <c r="C566"/>
      <c r="D566"/>
    </row>
    <row r="567" spans="1:4" x14ac:dyDescent="0.25">
      <c r="A567"/>
      <c r="B567"/>
      <c r="C567"/>
      <c r="D567"/>
    </row>
    <row r="568" spans="1:4" x14ac:dyDescent="0.25">
      <c r="A568"/>
      <c r="B568"/>
      <c r="C568"/>
      <c r="D568"/>
    </row>
    <row r="569" spans="1:4" x14ac:dyDescent="0.25">
      <c r="A569"/>
      <c r="B569"/>
      <c r="C569"/>
      <c r="D569"/>
    </row>
    <row r="570" spans="1:4" x14ac:dyDescent="0.25">
      <c r="A570"/>
      <c r="B570"/>
      <c r="C570"/>
      <c r="D570"/>
    </row>
    <row r="571" spans="1:4" x14ac:dyDescent="0.25">
      <c r="A571"/>
      <c r="B571"/>
      <c r="C571"/>
      <c r="D571"/>
    </row>
    <row r="572" spans="1:4" x14ac:dyDescent="0.25">
      <c r="A572"/>
      <c r="B572"/>
      <c r="C572"/>
      <c r="D572"/>
    </row>
    <row r="573" spans="1:4" x14ac:dyDescent="0.25">
      <c r="A573"/>
      <c r="B573"/>
      <c r="C573"/>
      <c r="D573"/>
    </row>
    <row r="574" spans="1:4" x14ac:dyDescent="0.25">
      <c r="A574"/>
      <c r="B574"/>
      <c r="C574"/>
      <c r="D574"/>
    </row>
    <row r="575" spans="1:4" x14ac:dyDescent="0.25">
      <c r="A575"/>
      <c r="B575"/>
      <c r="C575"/>
      <c r="D575"/>
    </row>
    <row r="576" spans="1:4" x14ac:dyDescent="0.25">
      <c r="A576"/>
      <c r="B576"/>
      <c r="C576"/>
      <c r="D576"/>
    </row>
    <row r="577" spans="1:4" x14ac:dyDescent="0.25">
      <c r="A577"/>
      <c r="B577"/>
      <c r="C577"/>
      <c r="D577"/>
    </row>
    <row r="578" spans="1:4" x14ac:dyDescent="0.25">
      <c r="A578"/>
      <c r="B578"/>
      <c r="C578"/>
      <c r="D578"/>
    </row>
    <row r="579" spans="1:4" x14ac:dyDescent="0.25">
      <c r="A579"/>
      <c r="B579"/>
      <c r="C579"/>
      <c r="D579"/>
    </row>
    <row r="580" spans="1:4" x14ac:dyDescent="0.25">
      <c r="A580"/>
      <c r="B580"/>
      <c r="C580"/>
      <c r="D580"/>
    </row>
    <row r="581" spans="1:4" x14ac:dyDescent="0.25">
      <c r="A581"/>
      <c r="B581"/>
      <c r="C581"/>
      <c r="D581"/>
    </row>
    <row r="582" spans="1:4" x14ac:dyDescent="0.25">
      <c r="A582"/>
      <c r="B582"/>
      <c r="C582"/>
      <c r="D582"/>
    </row>
    <row r="583" spans="1:4" x14ac:dyDescent="0.25">
      <c r="A583"/>
      <c r="B583"/>
      <c r="C583"/>
      <c r="D583"/>
    </row>
    <row r="584" spans="1:4" x14ac:dyDescent="0.25">
      <c r="A584"/>
      <c r="B584"/>
      <c r="C584"/>
      <c r="D584"/>
    </row>
    <row r="585" spans="1:4" x14ac:dyDescent="0.25">
      <c r="A585"/>
      <c r="B585"/>
      <c r="C585"/>
      <c r="D585"/>
    </row>
    <row r="586" spans="1:4" x14ac:dyDescent="0.25">
      <c r="A586"/>
      <c r="B586"/>
      <c r="C586"/>
      <c r="D586"/>
    </row>
    <row r="587" spans="1:4" x14ac:dyDescent="0.25">
      <c r="A587"/>
      <c r="B587"/>
      <c r="C587"/>
      <c r="D587"/>
    </row>
    <row r="588" spans="1:4" x14ac:dyDescent="0.25">
      <c r="A588"/>
      <c r="B588"/>
      <c r="C588"/>
      <c r="D588"/>
    </row>
    <row r="589" spans="1:4" x14ac:dyDescent="0.25">
      <c r="A589"/>
      <c r="B589"/>
      <c r="C589"/>
      <c r="D589"/>
    </row>
    <row r="590" spans="1:4" x14ac:dyDescent="0.25">
      <c r="A590"/>
      <c r="B590"/>
      <c r="C590"/>
      <c r="D590"/>
    </row>
    <row r="591" spans="1:4" x14ac:dyDescent="0.25">
      <c r="A591"/>
      <c r="B591"/>
      <c r="C591"/>
      <c r="D591"/>
    </row>
    <row r="592" spans="1:4" x14ac:dyDescent="0.25">
      <c r="A592"/>
      <c r="B592"/>
      <c r="C592"/>
      <c r="D592"/>
    </row>
    <row r="593" spans="1:4" x14ac:dyDescent="0.25">
      <c r="A593"/>
      <c r="B593"/>
      <c r="C593"/>
      <c r="D593"/>
    </row>
    <row r="594" spans="1:4" x14ac:dyDescent="0.25">
      <c r="A594"/>
      <c r="B594"/>
      <c r="C594"/>
      <c r="D594"/>
    </row>
    <row r="595" spans="1:4" x14ac:dyDescent="0.25">
      <c r="A595"/>
      <c r="B595"/>
      <c r="C595"/>
      <c r="D595"/>
    </row>
    <row r="596" spans="1:4" x14ac:dyDescent="0.25">
      <c r="A596"/>
      <c r="B596"/>
      <c r="C596"/>
      <c r="D596"/>
    </row>
    <row r="597" spans="1:4" x14ac:dyDescent="0.25">
      <c r="A597"/>
      <c r="B597"/>
      <c r="C597"/>
      <c r="D597"/>
    </row>
    <row r="598" spans="1:4" x14ac:dyDescent="0.25">
      <c r="A598"/>
      <c r="B598"/>
      <c r="C598"/>
      <c r="D598"/>
    </row>
    <row r="599" spans="1:4" x14ac:dyDescent="0.25">
      <c r="A599"/>
      <c r="B599"/>
      <c r="C599"/>
      <c r="D599"/>
    </row>
    <row r="600" spans="1:4" x14ac:dyDescent="0.25">
      <c r="A600"/>
      <c r="B600"/>
      <c r="C600"/>
      <c r="D600"/>
    </row>
    <row r="601" spans="1:4" x14ac:dyDescent="0.25">
      <c r="A601"/>
      <c r="B601"/>
      <c r="C601"/>
      <c r="D601"/>
    </row>
    <row r="602" spans="1:4" x14ac:dyDescent="0.25">
      <c r="A602"/>
      <c r="B602"/>
      <c r="C602"/>
      <c r="D602"/>
    </row>
    <row r="603" spans="1:4" x14ac:dyDescent="0.25">
      <c r="A603"/>
      <c r="B603"/>
      <c r="C603"/>
      <c r="D603"/>
    </row>
    <row r="604" spans="1:4" x14ac:dyDescent="0.25">
      <c r="A604"/>
      <c r="B604"/>
      <c r="C604"/>
      <c r="D604"/>
    </row>
    <row r="605" spans="1:4" x14ac:dyDescent="0.25">
      <c r="A605"/>
      <c r="B605"/>
      <c r="C605"/>
      <c r="D605"/>
    </row>
    <row r="606" spans="1:4" x14ac:dyDescent="0.25">
      <c r="A606"/>
      <c r="B606"/>
      <c r="C606"/>
      <c r="D606"/>
    </row>
    <row r="607" spans="1:4" x14ac:dyDescent="0.25">
      <c r="A607"/>
      <c r="B607"/>
      <c r="C607"/>
      <c r="D607"/>
    </row>
    <row r="608" spans="1:4" x14ac:dyDescent="0.25">
      <c r="A608"/>
      <c r="B608"/>
      <c r="C608"/>
      <c r="D608"/>
    </row>
    <row r="609" spans="1:4" x14ac:dyDescent="0.25">
      <c r="A609"/>
      <c r="B609"/>
      <c r="C609"/>
      <c r="D609"/>
    </row>
    <row r="610" spans="1:4" x14ac:dyDescent="0.25">
      <c r="A610"/>
      <c r="B610"/>
      <c r="C610"/>
      <c r="D610"/>
    </row>
    <row r="611" spans="1:4" x14ac:dyDescent="0.25">
      <c r="A611"/>
      <c r="B611"/>
      <c r="C611"/>
      <c r="D611"/>
    </row>
    <row r="612" spans="1:4" x14ac:dyDescent="0.25">
      <c r="A612"/>
      <c r="B612"/>
      <c r="C612"/>
      <c r="D612"/>
    </row>
    <row r="613" spans="1:4" x14ac:dyDescent="0.25">
      <c r="A613"/>
      <c r="B613"/>
      <c r="C613"/>
      <c r="D613"/>
    </row>
    <row r="614" spans="1:4" x14ac:dyDescent="0.25">
      <c r="A614"/>
      <c r="B614"/>
      <c r="C614"/>
      <c r="D614"/>
    </row>
    <row r="615" spans="1:4" x14ac:dyDescent="0.25">
      <c r="A615"/>
      <c r="B615"/>
      <c r="C615"/>
      <c r="D615"/>
    </row>
    <row r="616" spans="1:4" x14ac:dyDescent="0.25">
      <c r="A616"/>
      <c r="B616"/>
      <c r="C616"/>
      <c r="D616"/>
    </row>
    <row r="617" spans="1:4" x14ac:dyDescent="0.25">
      <c r="A617"/>
      <c r="B617"/>
      <c r="C617"/>
      <c r="D617"/>
    </row>
    <row r="618" spans="1:4" x14ac:dyDescent="0.25">
      <c r="A618"/>
      <c r="B618"/>
      <c r="C618"/>
      <c r="D618"/>
    </row>
    <row r="619" spans="1:4" x14ac:dyDescent="0.25">
      <c r="A619"/>
      <c r="B619"/>
      <c r="C619"/>
      <c r="D619"/>
    </row>
    <row r="620" spans="1:4" x14ac:dyDescent="0.25">
      <c r="A620"/>
      <c r="B620"/>
      <c r="C620"/>
      <c r="D620"/>
    </row>
    <row r="621" spans="1:4" x14ac:dyDescent="0.25">
      <c r="A621"/>
      <c r="B621"/>
      <c r="C621"/>
      <c r="D621"/>
    </row>
    <row r="622" spans="1:4" x14ac:dyDescent="0.25">
      <c r="A622"/>
      <c r="B622"/>
      <c r="C622"/>
      <c r="D622"/>
    </row>
    <row r="623" spans="1:4" x14ac:dyDescent="0.25">
      <c r="A623"/>
      <c r="B623"/>
      <c r="C623"/>
      <c r="D623"/>
    </row>
    <row r="624" spans="1:4" x14ac:dyDescent="0.25">
      <c r="A624"/>
      <c r="B624"/>
      <c r="C624"/>
      <c r="D624"/>
    </row>
    <row r="625" spans="1:4" x14ac:dyDescent="0.25">
      <c r="A625"/>
      <c r="B625"/>
      <c r="C625"/>
      <c r="D625"/>
    </row>
    <row r="626" spans="1:4" x14ac:dyDescent="0.25">
      <c r="A626"/>
      <c r="B626"/>
      <c r="C626"/>
      <c r="D626"/>
    </row>
    <row r="627" spans="1:4" x14ac:dyDescent="0.25">
      <c r="A627"/>
      <c r="B627"/>
      <c r="C627"/>
      <c r="D627"/>
    </row>
    <row r="628" spans="1:4" x14ac:dyDescent="0.25">
      <c r="A628"/>
      <c r="B628"/>
      <c r="C628"/>
      <c r="D628"/>
    </row>
    <row r="629" spans="1:4" x14ac:dyDescent="0.25">
      <c r="A629"/>
      <c r="B629"/>
      <c r="C629"/>
      <c r="D629"/>
    </row>
    <row r="630" spans="1:4" x14ac:dyDescent="0.25">
      <c r="A630"/>
      <c r="B630"/>
      <c r="C630"/>
      <c r="D630"/>
    </row>
    <row r="631" spans="1:4" x14ac:dyDescent="0.25">
      <c r="A631"/>
      <c r="B631"/>
      <c r="C631"/>
      <c r="D631"/>
    </row>
    <row r="632" spans="1:4" x14ac:dyDescent="0.25">
      <c r="A632"/>
      <c r="B632"/>
      <c r="C632"/>
      <c r="D632"/>
    </row>
    <row r="633" spans="1:4" x14ac:dyDescent="0.25">
      <c r="A633"/>
      <c r="B633"/>
      <c r="C633"/>
      <c r="D633"/>
    </row>
    <row r="634" spans="1:4" x14ac:dyDescent="0.25">
      <c r="A634"/>
      <c r="B634"/>
      <c r="C634"/>
      <c r="D634"/>
    </row>
    <row r="635" spans="1:4" x14ac:dyDescent="0.25">
      <c r="A635"/>
      <c r="B635"/>
      <c r="C635"/>
      <c r="D635"/>
    </row>
    <row r="636" spans="1:4" x14ac:dyDescent="0.25">
      <c r="A636"/>
      <c r="B636"/>
      <c r="C636"/>
      <c r="D636"/>
    </row>
    <row r="637" spans="1:4" x14ac:dyDescent="0.25">
      <c r="A637"/>
      <c r="B637"/>
      <c r="C637"/>
      <c r="D637"/>
    </row>
    <row r="638" spans="1:4" x14ac:dyDescent="0.25">
      <c r="A638"/>
      <c r="B638"/>
      <c r="C638"/>
      <c r="D638"/>
    </row>
    <row r="639" spans="1:4" x14ac:dyDescent="0.25">
      <c r="A639"/>
      <c r="B639"/>
      <c r="C639"/>
      <c r="D639"/>
    </row>
    <row r="640" spans="1:4" x14ac:dyDescent="0.25">
      <c r="A640"/>
      <c r="B640"/>
      <c r="C640"/>
      <c r="D640"/>
    </row>
    <row r="641" spans="1:4" x14ac:dyDescent="0.25">
      <c r="A641"/>
      <c r="B641"/>
      <c r="C641"/>
      <c r="D641"/>
    </row>
    <row r="642" spans="1:4" x14ac:dyDescent="0.25">
      <c r="A642"/>
      <c r="B642"/>
      <c r="C642"/>
      <c r="D642"/>
    </row>
    <row r="643" spans="1:4" x14ac:dyDescent="0.25">
      <c r="A643"/>
      <c r="B643"/>
      <c r="C643"/>
      <c r="D643"/>
    </row>
    <row r="644" spans="1:4" x14ac:dyDescent="0.25">
      <c r="A644"/>
      <c r="B644"/>
      <c r="C644"/>
      <c r="D644"/>
    </row>
    <row r="645" spans="1:4" x14ac:dyDescent="0.25">
      <c r="A645"/>
      <c r="B645"/>
      <c r="C645"/>
      <c r="D645"/>
    </row>
    <row r="646" spans="1:4" x14ac:dyDescent="0.25">
      <c r="A646"/>
      <c r="B646"/>
      <c r="C646"/>
      <c r="D646"/>
    </row>
    <row r="647" spans="1:4" x14ac:dyDescent="0.25">
      <c r="A647"/>
      <c r="B647"/>
      <c r="C647"/>
      <c r="D647"/>
    </row>
    <row r="648" spans="1:4" x14ac:dyDescent="0.25">
      <c r="A648"/>
      <c r="B648"/>
      <c r="C648"/>
      <c r="D648"/>
    </row>
    <row r="649" spans="1:4" x14ac:dyDescent="0.25">
      <c r="A649"/>
      <c r="B649"/>
      <c r="C649"/>
      <c r="D649"/>
    </row>
    <row r="650" spans="1:4" x14ac:dyDescent="0.25">
      <c r="A650"/>
      <c r="B650"/>
      <c r="C650"/>
      <c r="D650"/>
    </row>
    <row r="651" spans="1:4" x14ac:dyDescent="0.25">
      <c r="A651"/>
      <c r="B651"/>
      <c r="C651"/>
      <c r="D651"/>
    </row>
    <row r="652" spans="1:4" x14ac:dyDescent="0.25">
      <c r="A652"/>
      <c r="B652"/>
      <c r="C652"/>
      <c r="D652"/>
    </row>
    <row r="653" spans="1:4" x14ac:dyDescent="0.25">
      <c r="A653"/>
      <c r="B653"/>
      <c r="C653"/>
      <c r="D653"/>
    </row>
    <row r="654" spans="1:4" x14ac:dyDescent="0.25">
      <c r="A654"/>
      <c r="B654"/>
      <c r="C654"/>
      <c r="D654"/>
    </row>
    <row r="655" spans="1:4" x14ac:dyDescent="0.25">
      <c r="A655"/>
      <c r="B655"/>
      <c r="C655"/>
      <c r="D655"/>
    </row>
    <row r="656" spans="1:4" x14ac:dyDescent="0.25">
      <c r="A656"/>
      <c r="B656"/>
      <c r="C656"/>
      <c r="D656"/>
    </row>
    <row r="657" spans="1:4" x14ac:dyDescent="0.25">
      <c r="A657"/>
      <c r="B657"/>
      <c r="C657"/>
      <c r="D657"/>
    </row>
    <row r="658" spans="1:4" x14ac:dyDescent="0.25">
      <c r="A658"/>
      <c r="B658"/>
      <c r="C658"/>
      <c r="D658"/>
    </row>
    <row r="659" spans="1:4" x14ac:dyDescent="0.25">
      <c r="A659"/>
      <c r="B659"/>
      <c r="C659"/>
      <c r="D659"/>
    </row>
    <row r="660" spans="1:4" x14ac:dyDescent="0.25">
      <c r="A660"/>
      <c r="B660"/>
      <c r="C660"/>
      <c r="D660"/>
    </row>
    <row r="661" spans="1:4" x14ac:dyDescent="0.25">
      <c r="A661"/>
      <c r="B661"/>
      <c r="C661"/>
      <c r="D661"/>
    </row>
    <row r="662" spans="1:4" x14ac:dyDescent="0.25">
      <c r="A662"/>
      <c r="B662"/>
      <c r="C662"/>
      <c r="D662"/>
    </row>
    <row r="663" spans="1:4" x14ac:dyDescent="0.25">
      <c r="A663"/>
      <c r="B663"/>
      <c r="C663"/>
      <c r="D663"/>
    </row>
    <row r="664" spans="1:4" x14ac:dyDescent="0.25">
      <c r="A664"/>
      <c r="B664"/>
      <c r="C664"/>
      <c r="D664"/>
    </row>
    <row r="665" spans="1:4" x14ac:dyDescent="0.25">
      <c r="A665"/>
      <c r="B665"/>
      <c r="C665"/>
      <c r="D665"/>
    </row>
    <row r="666" spans="1:4" x14ac:dyDescent="0.25">
      <c r="A666"/>
      <c r="B666"/>
      <c r="C666"/>
      <c r="D666"/>
    </row>
    <row r="667" spans="1:4" x14ac:dyDescent="0.25">
      <c r="A667"/>
      <c r="B667"/>
      <c r="C667"/>
      <c r="D667"/>
    </row>
    <row r="668" spans="1:4" x14ac:dyDescent="0.25">
      <c r="A668"/>
      <c r="B668"/>
      <c r="C668"/>
      <c r="D668"/>
    </row>
    <row r="669" spans="1:4" x14ac:dyDescent="0.25">
      <c r="A669"/>
      <c r="B669"/>
      <c r="C669"/>
      <c r="D669"/>
    </row>
    <row r="670" spans="1:4" x14ac:dyDescent="0.25">
      <c r="A670"/>
      <c r="B670"/>
      <c r="C670"/>
      <c r="D670"/>
    </row>
    <row r="671" spans="1:4" x14ac:dyDescent="0.25">
      <c r="A671"/>
      <c r="B671"/>
      <c r="C671"/>
      <c r="D671"/>
    </row>
    <row r="672" spans="1:4" x14ac:dyDescent="0.25">
      <c r="A672"/>
      <c r="B672"/>
      <c r="C672"/>
      <c r="D672"/>
    </row>
    <row r="673" spans="1:4" x14ac:dyDescent="0.25">
      <c r="A673"/>
      <c r="B673"/>
      <c r="C673"/>
      <c r="D673"/>
    </row>
    <row r="674" spans="1:4" x14ac:dyDescent="0.25">
      <c r="A674"/>
      <c r="B674"/>
      <c r="C674"/>
      <c r="D674"/>
    </row>
    <row r="675" spans="1:4" x14ac:dyDescent="0.25">
      <c r="A675"/>
      <c r="B675"/>
      <c r="C675"/>
      <c r="D675"/>
    </row>
    <row r="676" spans="1:4" x14ac:dyDescent="0.25">
      <c r="A676"/>
      <c r="B676"/>
      <c r="C676"/>
      <c r="D676"/>
    </row>
    <row r="677" spans="1:4" x14ac:dyDescent="0.25">
      <c r="A677"/>
      <c r="B677"/>
      <c r="C677"/>
      <c r="D677"/>
    </row>
    <row r="678" spans="1:4" x14ac:dyDescent="0.25">
      <c r="A678"/>
      <c r="B678"/>
      <c r="C678"/>
      <c r="D678"/>
    </row>
    <row r="679" spans="1:4" x14ac:dyDescent="0.25">
      <c r="A679"/>
      <c r="B679"/>
      <c r="C679"/>
      <c r="D679"/>
    </row>
    <row r="680" spans="1:4" x14ac:dyDescent="0.25">
      <c r="A680"/>
      <c r="B680"/>
      <c r="C680"/>
      <c r="D680"/>
    </row>
    <row r="681" spans="1:4" x14ac:dyDescent="0.25">
      <c r="A681"/>
      <c r="B681"/>
      <c r="C681"/>
      <c r="D681"/>
    </row>
    <row r="682" spans="1:4" x14ac:dyDescent="0.25">
      <c r="A682"/>
      <c r="B682"/>
      <c r="C682"/>
      <c r="D682"/>
    </row>
    <row r="683" spans="1:4" x14ac:dyDescent="0.25">
      <c r="A683"/>
      <c r="B683"/>
      <c r="C683"/>
      <c r="D683"/>
    </row>
    <row r="684" spans="1:4" x14ac:dyDescent="0.25">
      <c r="A684"/>
      <c r="B684"/>
      <c r="C684"/>
      <c r="D684"/>
    </row>
    <row r="685" spans="1:4" x14ac:dyDescent="0.25">
      <c r="A685"/>
      <c r="B685"/>
      <c r="C685"/>
      <c r="D685"/>
    </row>
    <row r="686" spans="1:4" x14ac:dyDescent="0.25">
      <c r="A686"/>
      <c r="B686"/>
      <c r="C686"/>
      <c r="D686"/>
    </row>
    <row r="687" spans="1:4" x14ac:dyDescent="0.25">
      <c r="A687"/>
      <c r="B687"/>
      <c r="C687"/>
      <c r="D687"/>
    </row>
    <row r="688" spans="1:4" x14ac:dyDescent="0.25">
      <c r="A688"/>
      <c r="B688"/>
      <c r="C688"/>
      <c r="D688"/>
    </row>
    <row r="689" spans="1:4" x14ac:dyDescent="0.25">
      <c r="A689"/>
      <c r="B689"/>
      <c r="C689"/>
      <c r="D689"/>
    </row>
    <row r="690" spans="1:4" x14ac:dyDescent="0.25">
      <c r="A690"/>
      <c r="B690"/>
      <c r="C690"/>
      <c r="D690"/>
    </row>
    <row r="691" spans="1:4" x14ac:dyDescent="0.25">
      <c r="A691"/>
      <c r="B691"/>
      <c r="C691"/>
      <c r="D691"/>
    </row>
    <row r="692" spans="1:4" x14ac:dyDescent="0.25">
      <c r="A692"/>
      <c r="B692"/>
      <c r="C692"/>
      <c r="D692"/>
    </row>
    <row r="693" spans="1:4" x14ac:dyDescent="0.25">
      <c r="A693"/>
      <c r="B693"/>
      <c r="C693"/>
      <c r="D693"/>
    </row>
    <row r="694" spans="1:4" x14ac:dyDescent="0.25">
      <c r="A694"/>
      <c r="B694"/>
      <c r="C694"/>
      <c r="D694"/>
    </row>
    <row r="695" spans="1:4" x14ac:dyDescent="0.25">
      <c r="A695"/>
      <c r="B695"/>
      <c r="C695"/>
      <c r="D695"/>
    </row>
    <row r="696" spans="1:4" x14ac:dyDescent="0.25">
      <c r="A696"/>
      <c r="B696"/>
      <c r="C696"/>
      <c r="D696"/>
    </row>
    <row r="697" spans="1:4" x14ac:dyDescent="0.25">
      <c r="A697"/>
      <c r="B697"/>
      <c r="C697"/>
      <c r="D697"/>
    </row>
    <row r="698" spans="1:4" x14ac:dyDescent="0.25">
      <c r="A698"/>
      <c r="B698"/>
      <c r="C698"/>
      <c r="D698"/>
    </row>
    <row r="699" spans="1:4" x14ac:dyDescent="0.25">
      <c r="A699"/>
      <c r="B699"/>
      <c r="C699"/>
      <c r="D699"/>
    </row>
    <row r="700" spans="1:4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  <row r="705" spans="1:4" x14ac:dyDescent="0.25">
      <c r="A705"/>
      <c r="B705"/>
      <c r="C705"/>
      <c r="D705"/>
    </row>
    <row r="706" spans="1:4" x14ac:dyDescent="0.25">
      <c r="A706"/>
      <c r="B706"/>
      <c r="C706"/>
      <c r="D706"/>
    </row>
    <row r="707" spans="1:4" x14ac:dyDescent="0.25">
      <c r="A707"/>
      <c r="B707"/>
      <c r="C707"/>
      <c r="D707"/>
    </row>
    <row r="708" spans="1:4" x14ac:dyDescent="0.25">
      <c r="A708"/>
      <c r="B708"/>
      <c r="C708"/>
      <c r="D708"/>
    </row>
    <row r="709" spans="1:4" x14ac:dyDescent="0.25">
      <c r="A709"/>
      <c r="B709"/>
      <c r="C709"/>
      <c r="D709"/>
    </row>
    <row r="710" spans="1:4" x14ac:dyDescent="0.25">
      <c r="A710"/>
      <c r="B710"/>
      <c r="C710"/>
      <c r="D710"/>
    </row>
    <row r="711" spans="1:4" x14ac:dyDescent="0.25">
      <c r="A711"/>
      <c r="B711"/>
      <c r="C711"/>
      <c r="D711"/>
    </row>
    <row r="712" spans="1:4" x14ac:dyDescent="0.25">
      <c r="A712"/>
      <c r="B712"/>
      <c r="C712"/>
      <c r="D712"/>
    </row>
    <row r="713" spans="1:4" x14ac:dyDescent="0.25">
      <c r="A713"/>
      <c r="B713"/>
      <c r="C713"/>
      <c r="D713"/>
    </row>
    <row r="714" spans="1:4" x14ac:dyDescent="0.25">
      <c r="A714"/>
      <c r="B714"/>
      <c r="C714"/>
      <c r="D714"/>
    </row>
    <row r="715" spans="1:4" x14ac:dyDescent="0.25">
      <c r="A715"/>
      <c r="B715"/>
      <c r="C715"/>
      <c r="D715"/>
    </row>
    <row r="716" spans="1:4" x14ac:dyDescent="0.25">
      <c r="A716"/>
      <c r="B716"/>
      <c r="C716"/>
      <c r="D716"/>
    </row>
    <row r="717" spans="1:4" x14ac:dyDescent="0.25">
      <c r="A717"/>
      <c r="B717"/>
      <c r="C717"/>
      <c r="D717"/>
    </row>
    <row r="718" spans="1:4" x14ac:dyDescent="0.25">
      <c r="A718"/>
      <c r="B718"/>
      <c r="C718"/>
      <c r="D718"/>
    </row>
    <row r="719" spans="1:4" x14ac:dyDescent="0.25">
      <c r="A719"/>
      <c r="B719"/>
      <c r="C719"/>
      <c r="D719"/>
    </row>
    <row r="720" spans="1:4" x14ac:dyDescent="0.25">
      <c r="A720"/>
      <c r="B720"/>
      <c r="C720"/>
      <c r="D720"/>
    </row>
    <row r="721" spans="1:4" x14ac:dyDescent="0.25">
      <c r="A721"/>
      <c r="B721"/>
      <c r="C721"/>
      <c r="D721"/>
    </row>
    <row r="722" spans="1:4" x14ac:dyDescent="0.25">
      <c r="A722"/>
      <c r="B722"/>
      <c r="C722"/>
      <c r="D722"/>
    </row>
    <row r="723" spans="1:4" x14ac:dyDescent="0.25">
      <c r="A723"/>
      <c r="B723"/>
      <c r="C723"/>
      <c r="D723"/>
    </row>
    <row r="724" spans="1:4" x14ac:dyDescent="0.25">
      <c r="A724"/>
      <c r="B724"/>
      <c r="C724"/>
      <c r="D724"/>
    </row>
    <row r="725" spans="1:4" x14ac:dyDescent="0.25">
      <c r="A725"/>
      <c r="B725"/>
      <c r="C725"/>
      <c r="D725"/>
    </row>
    <row r="726" spans="1:4" x14ac:dyDescent="0.25">
      <c r="A726"/>
      <c r="B726"/>
      <c r="C726"/>
      <c r="D726"/>
    </row>
    <row r="727" spans="1:4" x14ac:dyDescent="0.25">
      <c r="A727"/>
      <c r="B727"/>
      <c r="C727"/>
      <c r="D727"/>
    </row>
    <row r="728" spans="1:4" x14ac:dyDescent="0.25">
      <c r="A728"/>
      <c r="B728"/>
      <c r="C728"/>
      <c r="D728"/>
    </row>
    <row r="729" spans="1:4" x14ac:dyDescent="0.25">
      <c r="A729"/>
      <c r="B729"/>
      <c r="C729"/>
      <c r="D729"/>
    </row>
    <row r="730" spans="1:4" x14ac:dyDescent="0.25">
      <c r="A730"/>
      <c r="B730"/>
      <c r="C730"/>
      <c r="D730"/>
    </row>
    <row r="731" spans="1:4" x14ac:dyDescent="0.25">
      <c r="A731"/>
      <c r="B731"/>
      <c r="C731"/>
      <c r="D731"/>
    </row>
    <row r="732" spans="1:4" x14ac:dyDescent="0.25">
      <c r="A732"/>
      <c r="B732"/>
      <c r="C732"/>
      <c r="D732"/>
    </row>
    <row r="733" spans="1:4" x14ac:dyDescent="0.25">
      <c r="A733"/>
      <c r="B733"/>
      <c r="C733"/>
      <c r="D733"/>
    </row>
    <row r="734" spans="1:4" x14ac:dyDescent="0.25">
      <c r="A734"/>
      <c r="B734"/>
      <c r="C734"/>
      <c r="D734"/>
    </row>
    <row r="735" spans="1:4" x14ac:dyDescent="0.25">
      <c r="A735"/>
      <c r="B735"/>
      <c r="C735"/>
      <c r="D735"/>
    </row>
    <row r="736" spans="1:4" x14ac:dyDescent="0.25">
      <c r="A736"/>
      <c r="B736"/>
      <c r="C736"/>
      <c r="D736"/>
    </row>
    <row r="737" spans="1:4" x14ac:dyDescent="0.25">
      <c r="A737"/>
      <c r="B737"/>
      <c r="C737"/>
      <c r="D737"/>
    </row>
    <row r="738" spans="1:4" x14ac:dyDescent="0.25">
      <c r="A738"/>
      <c r="B738"/>
      <c r="C738"/>
      <c r="D738"/>
    </row>
    <row r="739" spans="1:4" x14ac:dyDescent="0.25">
      <c r="A739"/>
      <c r="B739"/>
      <c r="C739"/>
      <c r="D739"/>
    </row>
    <row r="740" spans="1:4" x14ac:dyDescent="0.25">
      <c r="A740"/>
      <c r="B740"/>
      <c r="C740"/>
      <c r="D740"/>
    </row>
    <row r="741" spans="1:4" x14ac:dyDescent="0.25">
      <c r="A741"/>
      <c r="B741"/>
      <c r="C741"/>
      <c r="D741"/>
    </row>
    <row r="742" spans="1:4" x14ac:dyDescent="0.25">
      <c r="A742"/>
      <c r="B742"/>
      <c r="C742"/>
      <c r="D742"/>
    </row>
    <row r="743" spans="1:4" x14ac:dyDescent="0.25">
      <c r="A743"/>
      <c r="B743"/>
      <c r="C743"/>
      <c r="D743"/>
    </row>
    <row r="744" spans="1:4" x14ac:dyDescent="0.25">
      <c r="A744"/>
      <c r="B744"/>
      <c r="C744"/>
      <c r="D744"/>
    </row>
    <row r="745" spans="1:4" x14ac:dyDescent="0.25">
      <c r="A745"/>
      <c r="B745"/>
      <c r="C745"/>
      <c r="D745"/>
    </row>
    <row r="746" spans="1:4" x14ac:dyDescent="0.25">
      <c r="A746"/>
      <c r="B746"/>
      <c r="C746"/>
      <c r="D746"/>
    </row>
    <row r="747" spans="1:4" x14ac:dyDescent="0.25">
      <c r="A747"/>
      <c r="B747"/>
      <c r="C747"/>
      <c r="D747"/>
    </row>
    <row r="748" spans="1:4" x14ac:dyDescent="0.25">
      <c r="A748"/>
      <c r="B748"/>
      <c r="C748"/>
      <c r="D748"/>
    </row>
    <row r="749" spans="1:4" x14ac:dyDescent="0.25">
      <c r="A749"/>
      <c r="B749"/>
      <c r="C749"/>
      <c r="D749"/>
    </row>
    <row r="750" spans="1:4" x14ac:dyDescent="0.25">
      <c r="A750"/>
      <c r="B750"/>
      <c r="C750"/>
      <c r="D750"/>
    </row>
    <row r="751" spans="1:4" x14ac:dyDescent="0.25">
      <c r="A751"/>
      <c r="B751"/>
      <c r="C751"/>
      <c r="D751"/>
    </row>
    <row r="752" spans="1:4" x14ac:dyDescent="0.25">
      <c r="A752"/>
      <c r="B752"/>
      <c r="C752"/>
      <c r="D752"/>
    </row>
    <row r="753" spans="1:4" x14ac:dyDescent="0.25">
      <c r="A753"/>
      <c r="B753"/>
      <c r="C753"/>
      <c r="D753"/>
    </row>
    <row r="754" spans="1:4" x14ac:dyDescent="0.25">
      <c r="A754"/>
      <c r="B754"/>
      <c r="C754"/>
      <c r="D754"/>
    </row>
    <row r="755" spans="1:4" x14ac:dyDescent="0.25">
      <c r="A755"/>
      <c r="B755"/>
      <c r="C755"/>
      <c r="D755"/>
    </row>
    <row r="756" spans="1:4" x14ac:dyDescent="0.25">
      <c r="A756"/>
      <c r="B756"/>
      <c r="C756"/>
      <c r="D756"/>
    </row>
    <row r="757" spans="1:4" x14ac:dyDescent="0.25">
      <c r="A757"/>
      <c r="B757"/>
      <c r="C757"/>
      <c r="D757"/>
    </row>
    <row r="758" spans="1:4" x14ac:dyDescent="0.25">
      <c r="A758"/>
      <c r="B758"/>
      <c r="C758"/>
      <c r="D758"/>
    </row>
    <row r="759" spans="1:4" x14ac:dyDescent="0.25">
      <c r="A759"/>
      <c r="B759"/>
      <c r="C759"/>
      <c r="D759"/>
    </row>
    <row r="760" spans="1:4" x14ac:dyDescent="0.25">
      <c r="A760"/>
      <c r="B760"/>
      <c r="C760"/>
      <c r="D760"/>
    </row>
    <row r="761" spans="1:4" x14ac:dyDescent="0.25">
      <c r="A761"/>
      <c r="B761"/>
      <c r="C761"/>
      <c r="D761"/>
    </row>
    <row r="762" spans="1:4" x14ac:dyDescent="0.25">
      <c r="A762"/>
      <c r="B762"/>
      <c r="C762"/>
      <c r="D762"/>
    </row>
    <row r="763" spans="1:4" x14ac:dyDescent="0.25">
      <c r="A763"/>
      <c r="B763"/>
      <c r="C763"/>
      <c r="D763"/>
    </row>
    <row r="764" spans="1:4" x14ac:dyDescent="0.25">
      <c r="A764"/>
      <c r="B764"/>
      <c r="C764"/>
      <c r="D764"/>
    </row>
    <row r="765" spans="1:4" x14ac:dyDescent="0.25">
      <c r="A765"/>
      <c r="B765"/>
      <c r="C765"/>
      <c r="D765"/>
    </row>
    <row r="766" spans="1:4" x14ac:dyDescent="0.25">
      <c r="A766"/>
      <c r="B766"/>
      <c r="C766"/>
      <c r="D766"/>
    </row>
    <row r="767" spans="1:4" x14ac:dyDescent="0.25">
      <c r="A767"/>
      <c r="B767"/>
      <c r="C767"/>
      <c r="D767"/>
    </row>
    <row r="768" spans="1:4" x14ac:dyDescent="0.25">
      <c r="A768"/>
      <c r="B768"/>
      <c r="C768"/>
      <c r="D768"/>
    </row>
    <row r="769" spans="1:4" x14ac:dyDescent="0.25">
      <c r="A769"/>
      <c r="B769"/>
      <c r="C769"/>
      <c r="D769"/>
    </row>
    <row r="770" spans="1:4" x14ac:dyDescent="0.25">
      <c r="A770"/>
      <c r="B770"/>
      <c r="C770"/>
      <c r="D770"/>
    </row>
    <row r="771" spans="1:4" x14ac:dyDescent="0.25">
      <c r="A771"/>
      <c r="B771"/>
      <c r="C771"/>
      <c r="D771"/>
    </row>
    <row r="772" spans="1:4" x14ac:dyDescent="0.25">
      <c r="A772"/>
      <c r="B772"/>
      <c r="C772"/>
      <c r="D772"/>
    </row>
    <row r="773" spans="1:4" x14ac:dyDescent="0.25">
      <c r="A773"/>
      <c r="B773"/>
      <c r="C773"/>
      <c r="D773"/>
    </row>
    <row r="774" spans="1:4" x14ac:dyDescent="0.25">
      <c r="A774"/>
      <c r="B774"/>
      <c r="C774"/>
      <c r="D774"/>
    </row>
    <row r="775" spans="1:4" x14ac:dyDescent="0.25">
      <c r="A775"/>
      <c r="B775"/>
      <c r="C775"/>
      <c r="D775"/>
    </row>
    <row r="776" spans="1:4" x14ac:dyDescent="0.25">
      <c r="A776"/>
      <c r="B776"/>
      <c r="C776"/>
      <c r="D776"/>
    </row>
    <row r="777" spans="1:4" x14ac:dyDescent="0.25">
      <c r="A777"/>
      <c r="B777"/>
      <c r="C777"/>
      <c r="D777"/>
    </row>
    <row r="778" spans="1:4" x14ac:dyDescent="0.25">
      <c r="A778"/>
      <c r="B778"/>
      <c r="C778"/>
      <c r="D778"/>
    </row>
    <row r="779" spans="1:4" x14ac:dyDescent="0.25">
      <c r="A779"/>
      <c r="B779"/>
      <c r="C779"/>
      <c r="D779"/>
    </row>
    <row r="780" spans="1:4" x14ac:dyDescent="0.25">
      <c r="A780"/>
      <c r="B780"/>
      <c r="C780"/>
      <c r="D780"/>
    </row>
    <row r="781" spans="1:4" x14ac:dyDescent="0.25">
      <c r="A781"/>
      <c r="B781"/>
      <c r="C781"/>
      <c r="D781"/>
    </row>
    <row r="782" spans="1:4" x14ac:dyDescent="0.25">
      <c r="A782"/>
      <c r="B782"/>
      <c r="C782"/>
      <c r="D782"/>
    </row>
    <row r="783" spans="1:4" x14ac:dyDescent="0.25">
      <c r="A783"/>
      <c r="B783"/>
      <c r="C783"/>
      <c r="D783"/>
    </row>
    <row r="784" spans="1:4" x14ac:dyDescent="0.25">
      <c r="A784"/>
      <c r="B784"/>
      <c r="C784"/>
      <c r="D784"/>
    </row>
    <row r="785" spans="1:4" x14ac:dyDescent="0.25">
      <c r="A785"/>
      <c r="B785"/>
      <c r="C785"/>
      <c r="D785"/>
    </row>
    <row r="786" spans="1:4" x14ac:dyDescent="0.25">
      <c r="A786"/>
      <c r="B786"/>
      <c r="C786"/>
      <c r="D786"/>
    </row>
    <row r="787" spans="1:4" x14ac:dyDescent="0.25">
      <c r="A787"/>
      <c r="B787"/>
      <c r="C787"/>
      <c r="D787"/>
    </row>
    <row r="788" spans="1:4" x14ac:dyDescent="0.25">
      <c r="A788"/>
      <c r="B788"/>
      <c r="C788"/>
      <c r="D788"/>
    </row>
    <row r="789" spans="1:4" x14ac:dyDescent="0.25">
      <c r="A789"/>
      <c r="B789"/>
      <c r="C789"/>
      <c r="D789"/>
    </row>
    <row r="790" spans="1:4" x14ac:dyDescent="0.25">
      <c r="A790"/>
      <c r="B790"/>
      <c r="C790"/>
      <c r="D790"/>
    </row>
    <row r="791" spans="1:4" x14ac:dyDescent="0.25">
      <c r="A791"/>
      <c r="B791"/>
      <c r="C791"/>
      <c r="D791"/>
    </row>
    <row r="792" spans="1:4" x14ac:dyDescent="0.25">
      <c r="A792"/>
      <c r="B792"/>
      <c r="C792"/>
      <c r="D792"/>
    </row>
    <row r="793" spans="1:4" x14ac:dyDescent="0.25">
      <c r="A793"/>
      <c r="B793"/>
      <c r="C793"/>
      <c r="D793"/>
    </row>
    <row r="794" spans="1:4" x14ac:dyDescent="0.25">
      <c r="A794"/>
      <c r="B794"/>
      <c r="C794"/>
      <c r="D794"/>
    </row>
    <row r="795" spans="1:4" x14ac:dyDescent="0.25">
      <c r="A795"/>
      <c r="B795"/>
      <c r="C795"/>
      <c r="D795"/>
    </row>
    <row r="796" spans="1:4" x14ac:dyDescent="0.25">
      <c r="A796"/>
      <c r="B796"/>
      <c r="C796"/>
      <c r="D796"/>
    </row>
    <row r="797" spans="1:4" x14ac:dyDescent="0.25">
      <c r="A797"/>
      <c r="B797"/>
      <c r="C797"/>
      <c r="D797"/>
    </row>
    <row r="798" spans="1:4" x14ac:dyDescent="0.25">
      <c r="A798"/>
      <c r="B798"/>
      <c r="C798"/>
      <c r="D798"/>
    </row>
    <row r="799" spans="1:4" x14ac:dyDescent="0.25">
      <c r="A799"/>
      <c r="B799"/>
      <c r="C799"/>
      <c r="D799"/>
    </row>
    <row r="800" spans="1:4" x14ac:dyDescent="0.25">
      <c r="A800"/>
      <c r="B800"/>
      <c r="C800"/>
      <c r="D800"/>
    </row>
    <row r="801" spans="1:4" x14ac:dyDescent="0.25">
      <c r="A801"/>
      <c r="B801"/>
      <c r="C801"/>
      <c r="D801"/>
    </row>
    <row r="802" spans="1:4" x14ac:dyDescent="0.25">
      <c r="A802"/>
      <c r="B802"/>
      <c r="C802"/>
      <c r="D802"/>
    </row>
    <row r="803" spans="1:4" x14ac:dyDescent="0.25">
      <c r="A803"/>
      <c r="B803"/>
      <c r="C803"/>
      <c r="D803"/>
    </row>
    <row r="804" spans="1:4" x14ac:dyDescent="0.25">
      <c r="A804"/>
      <c r="B804"/>
      <c r="C804"/>
      <c r="D804"/>
    </row>
    <row r="805" spans="1:4" x14ac:dyDescent="0.25">
      <c r="A805"/>
      <c r="B805"/>
      <c r="C805"/>
      <c r="D805"/>
    </row>
    <row r="806" spans="1:4" x14ac:dyDescent="0.25">
      <c r="A806"/>
      <c r="B806"/>
      <c r="C806"/>
      <c r="D806"/>
    </row>
    <row r="807" spans="1:4" x14ac:dyDescent="0.25">
      <c r="A807"/>
      <c r="B807"/>
      <c r="C807"/>
      <c r="D807"/>
    </row>
    <row r="808" spans="1:4" x14ac:dyDescent="0.25">
      <c r="A808"/>
      <c r="B808"/>
      <c r="C808"/>
      <c r="D808"/>
    </row>
    <row r="809" spans="1:4" x14ac:dyDescent="0.25">
      <c r="A809"/>
      <c r="B809"/>
      <c r="C809"/>
      <c r="D809"/>
    </row>
    <row r="810" spans="1:4" x14ac:dyDescent="0.25">
      <c r="A810"/>
      <c r="B810"/>
      <c r="C810"/>
      <c r="D810"/>
    </row>
    <row r="811" spans="1:4" x14ac:dyDescent="0.25">
      <c r="A811"/>
      <c r="B811"/>
      <c r="C811"/>
      <c r="D811"/>
    </row>
    <row r="812" spans="1:4" x14ac:dyDescent="0.25">
      <c r="A812"/>
      <c r="B812"/>
      <c r="C812"/>
      <c r="D812"/>
    </row>
    <row r="813" spans="1:4" x14ac:dyDescent="0.25">
      <c r="A813"/>
      <c r="B813"/>
      <c r="C813"/>
      <c r="D813"/>
    </row>
    <row r="814" spans="1:4" x14ac:dyDescent="0.25">
      <c r="A814"/>
      <c r="B814"/>
      <c r="C814"/>
      <c r="D814"/>
    </row>
    <row r="815" spans="1:4" x14ac:dyDescent="0.25">
      <c r="A815"/>
      <c r="B815"/>
      <c r="C815"/>
      <c r="D815"/>
    </row>
    <row r="816" spans="1:4" x14ac:dyDescent="0.25">
      <c r="A816"/>
      <c r="B816"/>
      <c r="C816"/>
      <c r="D816"/>
    </row>
    <row r="817" spans="1:4" x14ac:dyDescent="0.25">
      <c r="A817"/>
      <c r="B817"/>
      <c r="C817"/>
      <c r="D817"/>
    </row>
    <row r="818" spans="1:4" x14ac:dyDescent="0.25">
      <c r="A818"/>
      <c r="B818"/>
      <c r="C818"/>
      <c r="D818"/>
    </row>
    <row r="819" spans="1:4" x14ac:dyDescent="0.25">
      <c r="A819"/>
      <c r="B819"/>
      <c r="C819"/>
      <c r="D819"/>
    </row>
    <row r="820" spans="1:4" x14ac:dyDescent="0.25">
      <c r="A820"/>
      <c r="B820"/>
      <c r="C820"/>
      <c r="D820"/>
    </row>
    <row r="821" spans="1:4" x14ac:dyDescent="0.25">
      <c r="A821"/>
      <c r="B821"/>
      <c r="C821"/>
      <c r="D821"/>
    </row>
    <row r="822" spans="1:4" x14ac:dyDescent="0.25">
      <c r="A822"/>
      <c r="B822"/>
      <c r="C822"/>
      <c r="D822"/>
    </row>
    <row r="823" spans="1:4" x14ac:dyDescent="0.25">
      <c r="A823"/>
      <c r="B823"/>
      <c r="C823"/>
      <c r="D823"/>
    </row>
    <row r="824" spans="1:4" x14ac:dyDescent="0.25">
      <c r="A824"/>
      <c r="B824"/>
      <c r="C824"/>
      <c r="D824"/>
    </row>
    <row r="825" spans="1:4" x14ac:dyDescent="0.25">
      <c r="A825"/>
      <c r="B825"/>
      <c r="C825"/>
      <c r="D825"/>
    </row>
    <row r="826" spans="1:4" x14ac:dyDescent="0.25">
      <c r="A826"/>
      <c r="B826"/>
      <c r="C826"/>
      <c r="D826"/>
    </row>
    <row r="827" spans="1:4" x14ac:dyDescent="0.25">
      <c r="A827"/>
      <c r="B827"/>
      <c r="C827"/>
      <c r="D827"/>
    </row>
    <row r="828" spans="1:4" x14ac:dyDescent="0.25">
      <c r="A828"/>
      <c r="B828"/>
      <c r="C828"/>
      <c r="D828"/>
    </row>
    <row r="829" spans="1:4" x14ac:dyDescent="0.25">
      <c r="A829"/>
      <c r="B829"/>
      <c r="C829"/>
      <c r="D829"/>
    </row>
    <row r="830" spans="1:4" x14ac:dyDescent="0.25">
      <c r="A830"/>
      <c r="B830"/>
      <c r="C830"/>
      <c r="D830"/>
    </row>
    <row r="831" spans="1:4" x14ac:dyDescent="0.25">
      <c r="A831"/>
      <c r="B831"/>
      <c r="C831"/>
      <c r="D831"/>
    </row>
    <row r="832" spans="1:4" x14ac:dyDescent="0.25">
      <c r="A832"/>
      <c r="B832"/>
      <c r="C832"/>
      <c r="D832"/>
    </row>
    <row r="833" spans="1:4" x14ac:dyDescent="0.25">
      <c r="A833"/>
      <c r="B833"/>
      <c r="C833"/>
      <c r="D833"/>
    </row>
    <row r="834" spans="1:4" x14ac:dyDescent="0.25">
      <c r="A834"/>
      <c r="B834"/>
      <c r="C834"/>
      <c r="D834"/>
    </row>
    <row r="835" spans="1:4" x14ac:dyDescent="0.25">
      <c r="A835"/>
      <c r="B835"/>
      <c r="C835"/>
      <c r="D835"/>
    </row>
    <row r="836" spans="1:4" x14ac:dyDescent="0.25">
      <c r="A836"/>
      <c r="B836"/>
      <c r="C836"/>
      <c r="D836"/>
    </row>
    <row r="837" spans="1:4" x14ac:dyDescent="0.25">
      <c r="A837"/>
      <c r="B837"/>
      <c r="C837"/>
      <c r="D837"/>
    </row>
    <row r="838" spans="1:4" x14ac:dyDescent="0.25">
      <c r="A838"/>
      <c r="B838"/>
      <c r="C838"/>
      <c r="D838"/>
    </row>
    <row r="839" spans="1:4" x14ac:dyDescent="0.25">
      <c r="A839"/>
      <c r="B839"/>
      <c r="C839"/>
      <c r="D839"/>
    </row>
    <row r="840" spans="1:4" x14ac:dyDescent="0.25">
      <c r="A840"/>
      <c r="B840"/>
      <c r="C840"/>
      <c r="D840"/>
    </row>
    <row r="841" spans="1:4" x14ac:dyDescent="0.25">
      <c r="A841"/>
      <c r="B841"/>
      <c r="C841"/>
      <c r="D841"/>
    </row>
    <row r="842" spans="1:4" x14ac:dyDescent="0.25">
      <c r="A842"/>
      <c r="B842"/>
      <c r="C842"/>
      <c r="D842"/>
    </row>
    <row r="843" spans="1:4" x14ac:dyDescent="0.25">
      <c r="A843"/>
      <c r="B843"/>
      <c r="C843"/>
      <c r="D843"/>
    </row>
    <row r="844" spans="1:4" x14ac:dyDescent="0.25">
      <c r="A844"/>
      <c r="B844"/>
      <c r="C844"/>
      <c r="D844"/>
    </row>
    <row r="845" spans="1:4" x14ac:dyDescent="0.25">
      <c r="A845"/>
      <c r="B845"/>
      <c r="C845"/>
      <c r="D845"/>
    </row>
    <row r="846" spans="1:4" x14ac:dyDescent="0.25">
      <c r="A846"/>
      <c r="B846"/>
      <c r="C846"/>
      <c r="D846"/>
    </row>
    <row r="847" spans="1:4" x14ac:dyDescent="0.25">
      <c r="A847"/>
      <c r="B847"/>
      <c r="C847"/>
      <c r="D847"/>
    </row>
    <row r="848" spans="1:4" x14ac:dyDescent="0.25">
      <c r="A848"/>
      <c r="B848"/>
      <c r="C848"/>
      <c r="D848"/>
    </row>
    <row r="849" spans="1:4" x14ac:dyDescent="0.25">
      <c r="A849"/>
      <c r="B849"/>
      <c r="C849"/>
      <c r="D849"/>
    </row>
    <row r="850" spans="1:4" x14ac:dyDescent="0.25">
      <c r="A850"/>
      <c r="B850"/>
      <c r="C850"/>
      <c r="D850"/>
    </row>
    <row r="851" spans="1:4" x14ac:dyDescent="0.25">
      <c r="A851"/>
      <c r="B851"/>
      <c r="C851"/>
      <c r="D851"/>
    </row>
    <row r="852" spans="1:4" x14ac:dyDescent="0.25">
      <c r="A852"/>
      <c r="B852"/>
      <c r="C852"/>
      <c r="D852"/>
    </row>
    <row r="853" spans="1:4" x14ac:dyDescent="0.25">
      <c r="A853"/>
      <c r="B853"/>
      <c r="C853"/>
      <c r="D853"/>
    </row>
    <row r="854" spans="1:4" x14ac:dyDescent="0.25">
      <c r="A854"/>
      <c r="B854"/>
      <c r="C854"/>
      <c r="D854"/>
    </row>
    <row r="855" spans="1:4" x14ac:dyDescent="0.25">
      <c r="A855"/>
      <c r="B855"/>
      <c r="C855"/>
      <c r="D855"/>
    </row>
    <row r="856" spans="1:4" x14ac:dyDescent="0.25">
      <c r="A856"/>
      <c r="B856"/>
      <c r="C856"/>
      <c r="D856"/>
    </row>
    <row r="857" spans="1:4" x14ac:dyDescent="0.25">
      <c r="A857"/>
      <c r="B857"/>
      <c r="C857"/>
      <c r="D857"/>
    </row>
    <row r="858" spans="1:4" x14ac:dyDescent="0.25">
      <c r="A858"/>
      <c r="B858"/>
      <c r="C858"/>
      <c r="D858"/>
    </row>
    <row r="859" spans="1:4" x14ac:dyDescent="0.25">
      <c r="A859"/>
      <c r="B859"/>
      <c r="C859"/>
      <c r="D859"/>
    </row>
    <row r="860" spans="1:4" x14ac:dyDescent="0.25">
      <c r="A860"/>
      <c r="B860"/>
      <c r="C860"/>
      <c r="D860"/>
    </row>
    <row r="861" spans="1:4" x14ac:dyDescent="0.25">
      <c r="A861"/>
      <c r="B861"/>
      <c r="C861"/>
      <c r="D861"/>
    </row>
    <row r="862" spans="1:4" x14ac:dyDescent="0.25">
      <c r="A862"/>
      <c r="B862"/>
      <c r="C862"/>
      <c r="D862"/>
    </row>
    <row r="863" spans="1:4" x14ac:dyDescent="0.25">
      <c r="A863"/>
      <c r="B863"/>
      <c r="C863"/>
      <c r="D863"/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  <row r="894" spans="1:4" x14ac:dyDescent="0.25">
      <c r="A894"/>
      <c r="B894"/>
      <c r="C894"/>
      <c r="D894"/>
    </row>
    <row r="895" spans="1:4" x14ac:dyDescent="0.25">
      <c r="A895"/>
      <c r="B895"/>
      <c r="C895"/>
      <c r="D895"/>
    </row>
    <row r="896" spans="1:4" x14ac:dyDescent="0.25">
      <c r="A896"/>
      <c r="B896"/>
      <c r="C896"/>
      <c r="D896"/>
    </row>
    <row r="897" spans="1:4" x14ac:dyDescent="0.25">
      <c r="A897"/>
      <c r="B897"/>
      <c r="C897"/>
      <c r="D897"/>
    </row>
    <row r="898" spans="1:4" x14ac:dyDescent="0.25">
      <c r="A898"/>
      <c r="B898"/>
      <c r="C898"/>
      <c r="D898"/>
    </row>
    <row r="899" spans="1:4" x14ac:dyDescent="0.25">
      <c r="A899"/>
      <c r="B899"/>
      <c r="C899"/>
      <c r="D899"/>
    </row>
    <row r="900" spans="1:4" x14ac:dyDescent="0.25">
      <c r="A900"/>
      <c r="B900"/>
      <c r="C900"/>
      <c r="D900"/>
    </row>
    <row r="901" spans="1:4" x14ac:dyDescent="0.25">
      <c r="A901"/>
      <c r="B901"/>
      <c r="C901"/>
      <c r="D901"/>
    </row>
    <row r="902" spans="1:4" x14ac:dyDescent="0.25">
      <c r="A902"/>
      <c r="B902"/>
      <c r="C902"/>
      <c r="D902"/>
    </row>
    <row r="903" spans="1:4" x14ac:dyDescent="0.25">
      <c r="A903"/>
      <c r="B903"/>
      <c r="C903"/>
      <c r="D903"/>
    </row>
    <row r="904" spans="1:4" x14ac:dyDescent="0.25">
      <c r="A904"/>
      <c r="B904"/>
      <c r="C904"/>
      <c r="D904"/>
    </row>
    <row r="905" spans="1:4" x14ac:dyDescent="0.25">
      <c r="A905"/>
      <c r="B905"/>
      <c r="C905"/>
      <c r="D905"/>
    </row>
    <row r="906" spans="1:4" x14ac:dyDescent="0.25">
      <c r="A906"/>
      <c r="B906"/>
      <c r="C906"/>
      <c r="D906"/>
    </row>
    <row r="907" spans="1:4" x14ac:dyDescent="0.25">
      <c r="A907"/>
      <c r="B907"/>
      <c r="C907"/>
      <c r="D907"/>
    </row>
    <row r="908" spans="1:4" x14ac:dyDescent="0.25">
      <c r="A908"/>
      <c r="B908"/>
      <c r="C908"/>
      <c r="D908"/>
    </row>
    <row r="909" spans="1:4" x14ac:dyDescent="0.25">
      <c r="A909"/>
      <c r="B909"/>
      <c r="C909"/>
      <c r="D909"/>
    </row>
    <row r="910" spans="1:4" x14ac:dyDescent="0.25">
      <c r="A910"/>
      <c r="B910"/>
      <c r="C910"/>
      <c r="D910"/>
    </row>
    <row r="911" spans="1:4" x14ac:dyDescent="0.25">
      <c r="A911"/>
      <c r="B911"/>
      <c r="C911"/>
      <c r="D911"/>
    </row>
    <row r="912" spans="1:4" x14ac:dyDescent="0.25">
      <c r="A912"/>
      <c r="B912"/>
      <c r="C912"/>
      <c r="D912"/>
    </row>
    <row r="913" spans="1:4" x14ac:dyDescent="0.25">
      <c r="A913"/>
      <c r="B913"/>
      <c r="C913"/>
      <c r="D913"/>
    </row>
    <row r="914" spans="1:4" x14ac:dyDescent="0.25">
      <c r="A914"/>
      <c r="B914"/>
      <c r="C914"/>
      <c r="D914"/>
    </row>
    <row r="915" spans="1:4" x14ac:dyDescent="0.25">
      <c r="A915"/>
      <c r="B915"/>
      <c r="C915"/>
      <c r="D915"/>
    </row>
    <row r="916" spans="1:4" x14ac:dyDescent="0.25">
      <c r="A916"/>
      <c r="B916"/>
      <c r="C916"/>
      <c r="D916"/>
    </row>
    <row r="917" spans="1:4" x14ac:dyDescent="0.25">
      <c r="A917"/>
      <c r="B917"/>
      <c r="C917"/>
      <c r="D917"/>
    </row>
    <row r="918" spans="1:4" x14ac:dyDescent="0.25">
      <c r="A918"/>
      <c r="B918"/>
      <c r="C918"/>
      <c r="D918"/>
    </row>
    <row r="919" spans="1:4" x14ac:dyDescent="0.25">
      <c r="A919"/>
      <c r="B919"/>
      <c r="C919"/>
      <c r="D919"/>
    </row>
    <row r="920" spans="1:4" x14ac:dyDescent="0.25">
      <c r="A920"/>
      <c r="B920"/>
      <c r="C920"/>
      <c r="D920"/>
    </row>
    <row r="921" spans="1:4" x14ac:dyDescent="0.25">
      <c r="A921"/>
      <c r="B921"/>
      <c r="C921"/>
      <c r="D921"/>
    </row>
    <row r="922" spans="1:4" x14ac:dyDescent="0.25">
      <c r="A922"/>
      <c r="B922"/>
      <c r="C922"/>
      <c r="D922"/>
    </row>
    <row r="923" spans="1:4" x14ac:dyDescent="0.25">
      <c r="A923"/>
      <c r="B923"/>
      <c r="C923"/>
      <c r="D923"/>
    </row>
    <row r="924" spans="1:4" x14ac:dyDescent="0.25">
      <c r="A924"/>
      <c r="B924"/>
      <c r="C924"/>
      <c r="D924"/>
    </row>
    <row r="925" spans="1:4" x14ac:dyDescent="0.25">
      <c r="A925"/>
      <c r="B925"/>
      <c r="C925"/>
      <c r="D925"/>
    </row>
    <row r="926" spans="1:4" x14ac:dyDescent="0.25">
      <c r="A926"/>
      <c r="B926"/>
      <c r="C926"/>
      <c r="D926"/>
    </row>
    <row r="927" spans="1:4" x14ac:dyDescent="0.25">
      <c r="A927"/>
      <c r="B927"/>
      <c r="C927"/>
      <c r="D927"/>
    </row>
    <row r="928" spans="1:4" x14ac:dyDescent="0.25">
      <c r="A928"/>
      <c r="B928"/>
      <c r="C928"/>
      <c r="D928"/>
    </row>
    <row r="929" spans="1:4" x14ac:dyDescent="0.25">
      <c r="A929"/>
      <c r="B929"/>
      <c r="C929"/>
      <c r="D929"/>
    </row>
    <row r="930" spans="1:4" x14ac:dyDescent="0.25">
      <c r="A930"/>
      <c r="B930"/>
      <c r="C930"/>
      <c r="D930"/>
    </row>
    <row r="931" spans="1:4" x14ac:dyDescent="0.25">
      <c r="A931"/>
      <c r="B931"/>
      <c r="C931"/>
      <c r="D931"/>
    </row>
    <row r="932" spans="1:4" x14ac:dyDescent="0.25">
      <c r="A932"/>
      <c r="B932"/>
      <c r="C932"/>
      <c r="D932"/>
    </row>
    <row r="933" spans="1:4" x14ac:dyDescent="0.25">
      <c r="A933"/>
      <c r="B933"/>
      <c r="C933"/>
      <c r="D933"/>
    </row>
    <row r="934" spans="1:4" x14ac:dyDescent="0.25">
      <c r="A934"/>
      <c r="B934"/>
      <c r="C934"/>
      <c r="D934"/>
    </row>
    <row r="935" spans="1:4" x14ac:dyDescent="0.25">
      <c r="A935"/>
      <c r="B935"/>
      <c r="C935"/>
      <c r="D935"/>
    </row>
    <row r="936" spans="1:4" x14ac:dyDescent="0.25">
      <c r="A936"/>
      <c r="B936"/>
      <c r="C936"/>
      <c r="D936"/>
    </row>
    <row r="937" spans="1:4" x14ac:dyDescent="0.25">
      <c r="A937"/>
      <c r="B937"/>
      <c r="C937"/>
      <c r="D937"/>
    </row>
    <row r="938" spans="1:4" x14ac:dyDescent="0.25">
      <c r="A938"/>
      <c r="B938"/>
      <c r="C938"/>
      <c r="D938"/>
    </row>
    <row r="939" spans="1:4" x14ac:dyDescent="0.25">
      <c r="A939"/>
      <c r="B939"/>
      <c r="C939"/>
      <c r="D939"/>
    </row>
    <row r="940" spans="1:4" x14ac:dyDescent="0.25">
      <c r="A940"/>
      <c r="B940"/>
      <c r="C940"/>
      <c r="D940"/>
    </row>
    <row r="941" spans="1:4" x14ac:dyDescent="0.25">
      <c r="A941"/>
      <c r="B941"/>
      <c r="C941"/>
      <c r="D941"/>
    </row>
    <row r="942" spans="1:4" x14ac:dyDescent="0.25">
      <c r="A942"/>
      <c r="B942"/>
      <c r="C942"/>
      <c r="D942"/>
    </row>
    <row r="943" spans="1:4" x14ac:dyDescent="0.25">
      <c r="A943"/>
      <c r="B943"/>
      <c r="C943"/>
      <c r="D943"/>
    </row>
    <row r="944" spans="1:4" x14ac:dyDescent="0.25">
      <c r="A944"/>
      <c r="B944"/>
      <c r="C944"/>
      <c r="D944"/>
    </row>
    <row r="945" spans="1:4" x14ac:dyDescent="0.25">
      <c r="A945"/>
      <c r="B945"/>
      <c r="C945"/>
      <c r="D945"/>
    </row>
    <row r="946" spans="1:4" x14ac:dyDescent="0.25">
      <c r="A946"/>
      <c r="B946"/>
      <c r="C946"/>
      <c r="D946"/>
    </row>
    <row r="947" spans="1:4" x14ac:dyDescent="0.25">
      <c r="A947"/>
      <c r="B947"/>
      <c r="C947"/>
      <c r="D947"/>
    </row>
    <row r="948" spans="1:4" x14ac:dyDescent="0.25">
      <c r="A948"/>
      <c r="B948"/>
      <c r="C948"/>
      <c r="D948"/>
    </row>
    <row r="949" spans="1:4" x14ac:dyDescent="0.25">
      <c r="A949"/>
      <c r="B949"/>
      <c r="C949"/>
      <c r="D949"/>
    </row>
    <row r="950" spans="1:4" x14ac:dyDescent="0.25">
      <c r="A950"/>
      <c r="B950"/>
      <c r="C950"/>
      <c r="D950"/>
    </row>
    <row r="951" spans="1:4" x14ac:dyDescent="0.25">
      <c r="A951"/>
      <c r="B951"/>
      <c r="C951"/>
      <c r="D951"/>
    </row>
    <row r="952" spans="1:4" x14ac:dyDescent="0.25">
      <c r="A952"/>
      <c r="B952"/>
      <c r="C952"/>
      <c r="D952"/>
    </row>
    <row r="953" spans="1:4" x14ac:dyDescent="0.25">
      <c r="A953"/>
      <c r="B953"/>
      <c r="C953"/>
      <c r="D953"/>
    </row>
    <row r="954" spans="1:4" x14ac:dyDescent="0.25">
      <c r="A954"/>
      <c r="B954"/>
      <c r="C954"/>
      <c r="D954"/>
    </row>
    <row r="955" spans="1:4" x14ac:dyDescent="0.25">
      <c r="A955"/>
      <c r="B955"/>
      <c r="C955"/>
      <c r="D955"/>
    </row>
    <row r="956" spans="1:4" x14ac:dyDescent="0.25">
      <c r="A956"/>
      <c r="B956"/>
      <c r="C956"/>
      <c r="D956"/>
    </row>
    <row r="957" spans="1:4" x14ac:dyDescent="0.25">
      <c r="A957"/>
      <c r="B957"/>
      <c r="C957"/>
      <c r="D957"/>
    </row>
    <row r="958" spans="1:4" x14ac:dyDescent="0.25">
      <c r="A958"/>
      <c r="B958"/>
      <c r="C958"/>
      <c r="D958"/>
    </row>
    <row r="959" spans="1:4" x14ac:dyDescent="0.25">
      <c r="A959"/>
      <c r="B959"/>
      <c r="C959"/>
      <c r="D959"/>
    </row>
    <row r="960" spans="1:4" x14ac:dyDescent="0.25">
      <c r="A960"/>
      <c r="B960"/>
      <c r="C960"/>
      <c r="D960"/>
    </row>
    <row r="961" spans="1:4" x14ac:dyDescent="0.25">
      <c r="A961"/>
      <c r="B961"/>
      <c r="C961"/>
      <c r="D961"/>
    </row>
    <row r="962" spans="1:4" x14ac:dyDescent="0.25">
      <c r="A962"/>
      <c r="B962"/>
      <c r="C962"/>
      <c r="D962"/>
    </row>
    <row r="963" spans="1:4" x14ac:dyDescent="0.25">
      <c r="A963"/>
      <c r="B963"/>
      <c r="C963"/>
      <c r="D963"/>
    </row>
    <row r="964" spans="1:4" x14ac:dyDescent="0.25">
      <c r="A964"/>
      <c r="B964"/>
      <c r="C964"/>
      <c r="D964"/>
    </row>
    <row r="965" spans="1:4" x14ac:dyDescent="0.25">
      <c r="A965"/>
      <c r="B965"/>
      <c r="C965"/>
      <c r="D965"/>
    </row>
    <row r="966" spans="1:4" x14ac:dyDescent="0.25">
      <c r="A966"/>
      <c r="B966"/>
      <c r="C966"/>
      <c r="D966"/>
    </row>
    <row r="967" spans="1:4" x14ac:dyDescent="0.25">
      <c r="A967"/>
      <c r="B967"/>
      <c r="C967"/>
      <c r="D967"/>
    </row>
    <row r="968" spans="1:4" x14ac:dyDescent="0.25">
      <c r="A968"/>
      <c r="B968"/>
      <c r="C968"/>
      <c r="D968"/>
    </row>
    <row r="969" spans="1:4" x14ac:dyDescent="0.25">
      <c r="A969"/>
      <c r="B969"/>
      <c r="C969"/>
      <c r="D969"/>
    </row>
    <row r="970" spans="1:4" x14ac:dyDescent="0.25">
      <c r="A970"/>
      <c r="B970"/>
      <c r="C970"/>
      <c r="D970"/>
    </row>
    <row r="971" spans="1:4" x14ac:dyDescent="0.25">
      <c r="A971"/>
      <c r="B971"/>
      <c r="C971"/>
      <c r="D971"/>
    </row>
    <row r="972" spans="1:4" x14ac:dyDescent="0.25">
      <c r="A972"/>
      <c r="B972"/>
      <c r="C972"/>
      <c r="D972"/>
    </row>
    <row r="973" spans="1:4" x14ac:dyDescent="0.25">
      <c r="A973"/>
      <c r="B973"/>
      <c r="C973"/>
      <c r="D973"/>
    </row>
    <row r="974" spans="1:4" x14ac:dyDescent="0.25">
      <c r="A974"/>
      <c r="B974"/>
      <c r="C974"/>
      <c r="D974"/>
    </row>
    <row r="975" spans="1:4" x14ac:dyDescent="0.25">
      <c r="A975"/>
      <c r="B975"/>
      <c r="C975"/>
      <c r="D975"/>
    </row>
    <row r="976" spans="1:4" x14ac:dyDescent="0.25">
      <c r="A976"/>
      <c r="B976"/>
      <c r="C976"/>
      <c r="D976"/>
    </row>
    <row r="977" spans="1:4" x14ac:dyDescent="0.25">
      <c r="A977"/>
      <c r="B977"/>
      <c r="C977"/>
      <c r="D977"/>
    </row>
    <row r="978" spans="1:4" x14ac:dyDescent="0.25">
      <c r="A978"/>
      <c r="B978"/>
      <c r="C978"/>
      <c r="D978"/>
    </row>
    <row r="979" spans="1:4" x14ac:dyDescent="0.25">
      <c r="A979"/>
      <c r="B979"/>
      <c r="C979"/>
      <c r="D979"/>
    </row>
    <row r="980" spans="1:4" x14ac:dyDescent="0.25">
      <c r="A980"/>
      <c r="B980"/>
      <c r="C980"/>
      <c r="D980"/>
    </row>
    <row r="981" spans="1:4" x14ac:dyDescent="0.25">
      <c r="A981"/>
      <c r="B981"/>
      <c r="C981"/>
      <c r="D981"/>
    </row>
    <row r="982" spans="1:4" x14ac:dyDescent="0.25">
      <c r="A982"/>
      <c r="B982"/>
      <c r="C982"/>
      <c r="D982"/>
    </row>
    <row r="983" spans="1:4" x14ac:dyDescent="0.25">
      <c r="A983"/>
      <c r="B983"/>
      <c r="C983"/>
      <c r="D983"/>
    </row>
    <row r="984" spans="1:4" x14ac:dyDescent="0.25">
      <c r="A984"/>
      <c r="B984"/>
      <c r="C984"/>
      <c r="D984"/>
    </row>
    <row r="985" spans="1:4" x14ac:dyDescent="0.25">
      <c r="A985"/>
      <c r="B985"/>
      <c r="C985"/>
      <c r="D985"/>
    </row>
    <row r="986" spans="1:4" x14ac:dyDescent="0.25">
      <c r="A986"/>
      <c r="B986"/>
      <c r="C986"/>
      <c r="D986"/>
    </row>
    <row r="987" spans="1:4" x14ac:dyDescent="0.25">
      <c r="A987"/>
      <c r="B987"/>
      <c r="C987"/>
      <c r="D987"/>
    </row>
    <row r="988" spans="1:4" x14ac:dyDescent="0.25">
      <c r="A988"/>
      <c r="B988"/>
      <c r="C988"/>
      <c r="D988"/>
    </row>
    <row r="989" spans="1:4" x14ac:dyDescent="0.25">
      <c r="A989"/>
      <c r="B989"/>
      <c r="C989"/>
      <c r="D989"/>
    </row>
    <row r="990" spans="1:4" x14ac:dyDescent="0.25">
      <c r="A990"/>
      <c r="B990"/>
      <c r="C990"/>
      <c r="D990"/>
    </row>
    <row r="991" spans="1:4" x14ac:dyDescent="0.25">
      <c r="A991"/>
      <c r="B991"/>
      <c r="C991"/>
      <c r="D991"/>
    </row>
    <row r="992" spans="1:4" x14ac:dyDescent="0.25">
      <c r="A992"/>
      <c r="B992"/>
      <c r="C992"/>
      <c r="D992"/>
    </row>
    <row r="993" spans="1:4" x14ac:dyDescent="0.25">
      <c r="A993"/>
      <c r="B993"/>
      <c r="C993"/>
      <c r="D993"/>
    </row>
    <row r="994" spans="1:4" x14ac:dyDescent="0.25">
      <c r="A994"/>
      <c r="B994"/>
      <c r="C994"/>
      <c r="D994"/>
    </row>
    <row r="995" spans="1:4" x14ac:dyDescent="0.25">
      <c r="A995"/>
      <c r="B995"/>
      <c r="C995"/>
      <c r="D995"/>
    </row>
    <row r="996" spans="1:4" x14ac:dyDescent="0.25">
      <c r="A996"/>
      <c r="B996"/>
      <c r="C996"/>
      <c r="D996"/>
    </row>
    <row r="997" spans="1:4" x14ac:dyDescent="0.25">
      <c r="A997"/>
      <c r="B997"/>
      <c r="C997"/>
      <c r="D997"/>
    </row>
    <row r="998" spans="1:4" x14ac:dyDescent="0.25">
      <c r="A998"/>
      <c r="B998"/>
      <c r="C998"/>
      <c r="D998"/>
    </row>
    <row r="999" spans="1:4" x14ac:dyDescent="0.25">
      <c r="A999"/>
      <c r="B999"/>
      <c r="C999"/>
      <c r="D999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workbookViewId="0">
      <selection activeCell="A2" sqref="A2"/>
    </sheetView>
  </sheetViews>
  <sheetFormatPr defaultRowHeight="15" x14ac:dyDescent="0.25"/>
  <cols>
    <col min="1" max="1" width="12" style="3" bestFit="1" customWidth="1"/>
    <col min="2" max="2" width="12" style="1" bestFit="1" customWidth="1"/>
    <col min="3" max="16384" width="9.140625" style="1"/>
  </cols>
  <sheetData>
    <row r="1" spans="1:4" x14ac:dyDescent="0.25">
      <c r="A1" s="3" t="s">
        <v>34</v>
      </c>
      <c r="B1" s="3" t="s">
        <v>35</v>
      </c>
      <c r="C1" s="3" t="s">
        <v>36</v>
      </c>
      <c r="D1" s="3" t="s">
        <v>37</v>
      </c>
    </row>
    <row r="2" spans="1:4" x14ac:dyDescent="0.25">
      <c r="A2" s="3">
        <f>SUM(Ebn[[#This Row],[a1]:[a15]])</f>
        <v>0</v>
      </c>
      <c r="B2" s="3">
        <f>SUM(Ebn[[#This Row],[e1]:[e15]])</f>
        <v>0</v>
      </c>
      <c r="C2" s="4" t="str">
        <f>IFERROR(ROUND((0.5 + (F_1[[#This Row],[Ea]] / (F_1[[#This Row],[Ea]] + F_1[[#This Row],[Ee]]) - 0.5) * 1.5) * 100,1),"")</f>
        <v/>
      </c>
      <c r="D2" s="4" t="str">
        <f>IF(F_1[[#This Row],[Wa]]="","",MAX(5,MIN(95,F_1[[#This Row],[Wa]])))</f>
        <v/>
      </c>
    </row>
    <row r="3" spans="1:4" x14ac:dyDescent="0.25">
      <c r="A3"/>
      <c r="B3"/>
      <c r="C3"/>
      <c r="D3"/>
    </row>
    <row r="4" spans="1:4" x14ac:dyDescent="0.25">
      <c r="A4"/>
      <c r="B4"/>
      <c r="C4"/>
      <c r="D4"/>
    </row>
    <row r="5" spans="1:4" x14ac:dyDescent="0.25">
      <c r="A5"/>
      <c r="B5"/>
      <c r="C5"/>
      <c r="D5"/>
    </row>
    <row r="6" spans="1:4" x14ac:dyDescent="0.25">
      <c r="A6"/>
      <c r="B6"/>
      <c r="C6"/>
      <c r="D6"/>
    </row>
    <row r="7" spans="1:4" x14ac:dyDescent="0.25">
      <c r="A7"/>
      <c r="B7"/>
      <c r="C7"/>
      <c r="D7"/>
    </row>
    <row r="8" spans="1:4" x14ac:dyDescent="0.25">
      <c r="A8"/>
      <c r="B8"/>
      <c r="C8"/>
      <c r="D8"/>
    </row>
    <row r="9" spans="1:4" x14ac:dyDescent="0.25">
      <c r="A9"/>
      <c r="B9"/>
      <c r="C9"/>
      <c r="D9"/>
    </row>
    <row r="10" spans="1:4" x14ac:dyDescent="0.25">
      <c r="A10"/>
      <c r="B10"/>
      <c r="C10"/>
      <c r="D10"/>
    </row>
    <row r="11" spans="1:4" x14ac:dyDescent="0.25">
      <c r="A11"/>
      <c r="B11"/>
      <c r="C11"/>
      <c r="D11"/>
    </row>
    <row r="12" spans="1:4" x14ac:dyDescent="0.25">
      <c r="A12"/>
      <c r="B12"/>
      <c r="C12"/>
      <c r="D12"/>
    </row>
    <row r="13" spans="1:4" x14ac:dyDescent="0.25">
      <c r="A13"/>
      <c r="B13"/>
      <c r="C13"/>
      <c r="D13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  <row r="225" spans="1:4" x14ac:dyDescent="0.25">
      <c r="A225"/>
      <c r="B225"/>
      <c r="C225"/>
      <c r="D225"/>
    </row>
    <row r="226" spans="1:4" x14ac:dyDescent="0.25">
      <c r="A226"/>
      <c r="B226"/>
      <c r="C226"/>
      <c r="D226"/>
    </row>
    <row r="227" spans="1:4" x14ac:dyDescent="0.25">
      <c r="A227"/>
      <c r="B227"/>
      <c r="C227"/>
      <c r="D227"/>
    </row>
    <row r="228" spans="1:4" x14ac:dyDescent="0.25">
      <c r="A228"/>
      <c r="B228"/>
      <c r="C228"/>
      <c r="D228"/>
    </row>
    <row r="229" spans="1:4" x14ac:dyDescent="0.25">
      <c r="A229"/>
      <c r="B229"/>
      <c r="C229"/>
      <c r="D229"/>
    </row>
    <row r="230" spans="1:4" x14ac:dyDescent="0.25">
      <c r="A230"/>
      <c r="B230"/>
      <c r="C230"/>
      <c r="D230"/>
    </row>
    <row r="231" spans="1:4" x14ac:dyDescent="0.25">
      <c r="A231"/>
      <c r="B231"/>
      <c r="C231"/>
      <c r="D231"/>
    </row>
    <row r="232" spans="1:4" x14ac:dyDescent="0.25">
      <c r="A232"/>
      <c r="B232"/>
      <c r="C232"/>
      <c r="D232"/>
    </row>
    <row r="233" spans="1:4" x14ac:dyDescent="0.25">
      <c r="A233"/>
      <c r="B233"/>
      <c r="C233"/>
      <c r="D233"/>
    </row>
    <row r="234" spans="1:4" x14ac:dyDescent="0.25">
      <c r="A234"/>
      <c r="B234"/>
      <c r="C234"/>
      <c r="D234"/>
    </row>
    <row r="235" spans="1:4" x14ac:dyDescent="0.25">
      <c r="A235"/>
      <c r="B235"/>
      <c r="C235"/>
      <c r="D235"/>
    </row>
    <row r="236" spans="1:4" x14ac:dyDescent="0.25">
      <c r="A236"/>
      <c r="B236"/>
      <c r="C236"/>
      <c r="D236"/>
    </row>
    <row r="237" spans="1:4" x14ac:dyDescent="0.25">
      <c r="A237"/>
      <c r="B237"/>
      <c r="C237"/>
      <c r="D237"/>
    </row>
    <row r="238" spans="1:4" x14ac:dyDescent="0.25">
      <c r="A238"/>
      <c r="B238"/>
      <c r="C238"/>
      <c r="D238"/>
    </row>
    <row r="239" spans="1:4" x14ac:dyDescent="0.25">
      <c r="A239"/>
      <c r="B239"/>
      <c r="C239"/>
      <c r="D239"/>
    </row>
    <row r="240" spans="1:4" x14ac:dyDescent="0.25">
      <c r="A240"/>
      <c r="B240"/>
      <c r="C240"/>
      <c r="D240"/>
    </row>
    <row r="241" spans="1:4" x14ac:dyDescent="0.25">
      <c r="A241"/>
      <c r="B241"/>
      <c r="C241"/>
      <c r="D241"/>
    </row>
    <row r="242" spans="1:4" x14ac:dyDescent="0.25">
      <c r="A242"/>
      <c r="B242"/>
      <c r="C242"/>
      <c r="D242"/>
    </row>
    <row r="243" spans="1:4" x14ac:dyDescent="0.25">
      <c r="A243"/>
      <c r="B243"/>
      <c r="C243"/>
      <c r="D243"/>
    </row>
    <row r="244" spans="1:4" x14ac:dyDescent="0.25">
      <c r="A244"/>
      <c r="B244"/>
      <c r="C244"/>
      <c r="D244"/>
    </row>
    <row r="245" spans="1:4" x14ac:dyDescent="0.25">
      <c r="A245"/>
      <c r="B245"/>
      <c r="C245"/>
      <c r="D245"/>
    </row>
    <row r="246" spans="1:4" x14ac:dyDescent="0.25">
      <c r="A246"/>
      <c r="B246"/>
      <c r="C246"/>
      <c r="D246"/>
    </row>
    <row r="247" spans="1:4" x14ac:dyDescent="0.25">
      <c r="A247"/>
      <c r="B247"/>
      <c r="C247"/>
      <c r="D247"/>
    </row>
    <row r="248" spans="1:4" x14ac:dyDescent="0.25">
      <c r="A248"/>
      <c r="B248"/>
      <c r="C248"/>
      <c r="D248"/>
    </row>
    <row r="249" spans="1:4" x14ac:dyDescent="0.25">
      <c r="A249"/>
      <c r="B249"/>
      <c r="C249"/>
      <c r="D249"/>
    </row>
    <row r="250" spans="1:4" x14ac:dyDescent="0.25">
      <c r="A250"/>
      <c r="B250"/>
      <c r="C250"/>
      <c r="D250"/>
    </row>
    <row r="251" spans="1:4" x14ac:dyDescent="0.25">
      <c r="A251"/>
      <c r="B251"/>
      <c r="C251"/>
      <c r="D251"/>
    </row>
    <row r="252" spans="1:4" x14ac:dyDescent="0.25">
      <c r="A252"/>
      <c r="B252"/>
      <c r="C252"/>
      <c r="D252"/>
    </row>
    <row r="253" spans="1:4" x14ac:dyDescent="0.25">
      <c r="A253"/>
      <c r="B253"/>
      <c r="C253"/>
      <c r="D253"/>
    </row>
    <row r="254" spans="1:4" x14ac:dyDescent="0.25">
      <c r="A254"/>
      <c r="B254"/>
      <c r="C254"/>
      <c r="D254"/>
    </row>
    <row r="255" spans="1:4" x14ac:dyDescent="0.25">
      <c r="A255"/>
      <c r="B255"/>
      <c r="C255"/>
      <c r="D255"/>
    </row>
    <row r="256" spans="1:4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  <row r="497" spans="1:4" x14ac:dyDescent="0.25">
      <c r="A497"/>
      <c r="B497"/>
      <c r="C497"/>
      <c r="D497"/>
    </row>
    <row r="498" spans="1:4" x14ac:dyDescent="0.25">
      <c r="A498"/>
      <c r="B498"/>
      <c r="C498"/>
      <c r="D498"/>
    </row>
    <row r="499" spans="1:4" x14ac:dyDescent="0.25">
      <c r="A499"/>
      <c r="B499"/>
      <c r="C499"/>
      <c r="D499"/>
    </row>
    <row r="500" spans="1:4" x14ac:dyDescent="0.25">
      <c r="A500"/>
      <c r="B500"/>
      <c r="C500"/>
      <c r="D500"/>
    </row>
    <row r="501" spans="1:4" x14ac:dyDescent="0.25">
      <c r="A501"/>
      <c r="B501"/>
      <c r="C501"/>
      <c r="D501"/>
    </row>
    <row r="502" spans="1:4" x14ac:dyDescent="0.25">
      <c r="A502"/>
      <c r="B502"/>
      <c r="C502"/>
      <c r="D502"/>
    </row>
    <row r="503" spans="1:4" x14ac:dyDescent="0.25">
      <c r="A503"/>
      <c r="B503"/>
      <c r="C503"/>
      <c r="D503"/>
    </row>
    <row r="504" spans="1:4" x14ac:dyDescent="0.25">
      <c r="A504"/>
      <c r="B504"/>
      <c r="C504"/>
      <c r="D504"/>
    </row>
    <row r="505" spans="1:4" x14ac:dyDescent="0.25">
      <c r="A505"/>
      <c r="B505"/>
      <c r="C505"/>
      <c r="D505"/>
    </row>
    <row r="506" spans="1:4" x14ac:dyDescent="0.25">
      <c r="A506"/>
      <c r="B506"/>
      <c r="C506"/>
      <c r="D506"/>
    </row>
    <row r="507" spans="1:4" x14ac:dyDescent="0.25">
      <c r="A507"/>
      <c r="B507"/>
      <c r="C507"/>
      <c r="D507"/>
    </row>
    <row r="508" spans="1:4" x14ac:dyDescent="0.25">
      <c r="A508"/>
      <c r="B508"/>
      <c r="C508"/>
      <c r="D508"/>
    </row>
    <row r="509" spans="1:4" x14ac:dyDescent="0.25">
      <c r="A509"/>
      <c r="B509"/>
      <c r="C509"/>
      <c r="D509"/>
    </row>
    <row r="510" spans="1:4" x14ac:dyDescent="0.25">
      <c r="A510"/>
      <c r="B510"/>
      <c r="C510"/>
      <c r="D510"/>
    </row>
    <row r="511" spans="1:4" x14ac:dyDescent="0.25">
      <c r="A511"/>
      <c r="B511"/>
      <c r="C511"/>
      <c r="D511"/>
    </row>
    <row r="512" spans="1:4" x14ac:dyDescent="0.25">
      <c r="A512"/>
      <c r="B512"/>
      <c r="C512"/>
      <c r="D512"/>
    </row>
    <row r="513" spans="1:4" x14ac:dyDescent="0.25">
      <c r="A513"/>
      <c r="B513"/>
      <c r="C513"/>
      <c r="D513"/>
    </row>
    <row r="514" spans="1:4" x14ac:dyDescent="0.25">
      <c r="A514"/>
      <c r="B514"/>
      <c r="C514"/>
      <c r="D514"/>
    </row>
    <row r="515" spans="1:4" x14ac:dyDescent="0.25">
      <c r="A515"/>
      <c r="B515"/>
      <c r="C515"/>
      <c r="D515"/>
    </row>
    <row r="516" spans="1:4" x14ac:dyDescent="0.25">
      <c r="A516"/>
      <c r="B516"/>
      <c r="C516"/>
      <c r="D516"/>
    </row>
    <row r="517" spans="1:4" x14ac:dyDescent="0.25">
      <c r="A517"/>
      <c r="B517"/>
      <c r="C517"/>
      <c r="D517"/>
    </row>
    <row r="518" spans="1:4" x14ac:dyDescent="0.25">
      <c r="A518"/>
      <c r="B518"/>
      <c r="C518"/>
      <c r="D518"/>
    </row>
    <row r="519" spans="1:4" x14ac:dyDescent="0.25">
      <c r="A519"/>
      <c r="B519"/>
      <c r="C519"/>
      <c r="D519"/>
    </row>
    <row r="520" spans="1:4" x14ac:dyDescent="0.25">
      <c r="A520"/>
      <c r="B520"/>
      <c r="C520"/>
      <c r="D520"/>
    </row>
    <row r="521" spans="1:4" x14ac:dyDescent="0.25">
      <c r="A521"/>
      <c r="B521"/>
      <c r="C521"/>
      <c r="D521"/>
    </row>
    <row r="522" spans="1:4" x14ac:dyDescent="0.25">
      <c r="A522"/>
      <c r="B522"/>
      <c r="C522"/>
      <c r="D522"/>
    </row>
    <row r="523" spans="1:4" x14ac:dyDescent="0.25">
      <c r="A523"/>
      <c r="B523"/>
      <c r="C523"/>
      <c r="D523"/>
    </row>
    <row r="524" spans="1:4" x14ac:dyDescent="0.25">
      <c r="A524"/>
      <c r="B524"/>
      <c r="C524"/>
      <c r="D524"/>
    </row>
    <row r="525" spans="1:4" x14ac:dyDescent="0.25">
      <c r="A525"/>
      <c r="B525"/>
      <c r="C525"/>
      <c r="D525"/>
    </row>
    <row r="526" spans="1:4" x14ac:dyDescent="0.25">
      <c r="A526"/>
      <c r="B526"/>
      <c r="C526"/>
      <c r="D526"/>
    </row>
    <row r="527" spans="1:4" x14ac:dyDescent="0.25">
      <c r="A527"/>
      <c r="B527"/>
      <c r="C527"/>
      <c r="D527"/>
    </row>
    <row r="528" spans="1:4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A535"/>
      <c r="B535"/>
      <c r="C535"/>
      <c r="D535"/>
    </row>
    <row r="536" spans="1:4" x14ac:dyDescent="0.25">
      <c r="A536"/>
      <c r="B536"/>
      <c r="C536"/>
      <c r="D536"/>
    </row>
    <row r="537" spans="1:4" x14ac:dyDescent="0.25">
      <c r="A537"/>
      <c r="B537"/>
      <c r="C537"/>
      <c r="D537"/>
    </row>
    <row r="538" spans="1:4" x14ac:dyDescent="0.25">
      <c r="A538"/>
      <c r="B538"/>
      <c r="C538"/>
      <c r="D538"/>
    </row>
    <row r="539" spans="1:4" x14ac:dyDescent="0.25">
      <c r="A539"/>
      <c r="B539"/>
      <c r="C539"/>
      <c r="D539"/>
    </row>
    <row r="540" spans="1:4" x14ac:dyDescent="0.25">
      <c r="A540"/>
      <c r="B540"/>
      <c r="C540"/>
      <c r="D540"/>
    </row>
    <row r="541" spans="1:4" x14ac:dyDescent="0.25">
      <c r="A541"/>
      <c r="B541"/>
      <c r="C541"/>
      <c r="D541"/>
    </row>
    <row r="542" spans="1:4" x14ac:dyDescent="0.25">
      <c r="A542"/>
      <c r="B542"/>
      <c r="C542"/>
      <c r="D542"/>
    </row>
    <row r="543" spans="1:4" x14ac:dyDescent="0.25">
      <c r="A543"/>
      <c r="B543"/>
      <c r="C543"/>
      <c r="D543"/>
    </row>
    <row r="544" spans="1:4" x14ac:dyDescent="0.25">
      <c r="A544"/>
      <c r="B544"/>
      <c r="C544"/>
      <c r="D544"/>
    </row>
    <row r="545" spans="1:4" x14ac:dyDescent="0.25">
      <c r="A545"/>
      <c r="B545"/>
      <c r="C545"/>
      <c r="D545"/>
    </row>
    <row r="546" spans="1:4" x14ac:dyDescent="0.25">
      <c r="A546"/>
      <c r="B546"/>
      <c r="C546"/>
      <c r="D546"/>
    </row>
    <row r="547" spans="1:4" x14ac:dyDescent="0.25">
      <c r="A547"/>
      <c r="B547"/>
      <c r="C547"/>
      <c r="D547"/>
    </row>
    <row r="548" spans="1:4" x14ac:dyDescent="0.25">
      <c r="A548"/>
      <c r="B548"/>
      <c r="C548"/>
      <c r="D548"/>
    </row>
    <row r="549" spans="1:4" x14ac:dyDescent="0.25">
      <c r="A549"/>
      <c r="B549"/>
      <c r="C549"/>
      <c r="D549"/>
    </row>
    <row r="550" spans="1:4" x14ac:dyDescent="0.25">
      <c r="A550"/>
      <c r="B550"/>
      <c r="C550"/>
      <c r="D550"/>
    </row>
    <row r="551" spans="1:4" x14ac:dyDescent="0.25">
      <c r="A551"/>
      <c r="B551"/>
      <c r="C551"/>
      <c r="D551"/>
    </row>
    <row r="552" spans="1:4" x14ac:dyDescent="0.25">
      <c r="A552"/>
      <c r="B552"/>
      <c r="C552"/>
      <c r="D552"/>
    </row>
    <row r="553" spans="1:4" x14ac:dyDescent="0.25">
      <c r="A553"/>
      <c r="B553"/>
      <c r="C553"/>
      <c r="D553"/>
    </row>
    <row r="554" spans="1:4" x14ac:dyDescent="0.25">
      <c r="A554"/>
      <c r="B554"/>
      <c r="C554"/>
      <c r="D554"/>
    </row>
    <row r="555" spans="1:4" x14ac:dyDescent="0.25">
      <c r="A555"/>
      <c r="B555"/>
      <c r="C555"/>
      <c r="D555"/>
    </row>
    <row r="556" spans="1:4" x14ac:dyDescent="0.25">
      <c r="A556"/>
      <c r="B556"/>
      <c r="C556"/>
      <c r="D556"/>
    </row>
    <row r="557" spans="1:4" x14ac:dyDescent="0.25">
      <c r="A557"/>
      <c r="B557"/>
      <c r="C557"/>
      <c r="D557"/>
    </row>
    <row r="558" spans="1:4" x14ac:dyDescent="0.25">
      <c r="A558"/>
      <c r="B558"/>
      <c r="C558"/>
      <c r="D558"/>
    </row>
    <row r="559" spans="1:4" x14ac:dyDescent="0.25">
      <c r="A559"/>
      <c r="B559"/>
      <c r="C559"/>
      <c r="D559"/>
    </row>
    <row r="560" spans="1:4" x14ac:dyDescent="0.25">
      <c r="A560"/>
      <c r="B560"/>
      <c r="C560"/>
      <c r="D560"/>
    </row>
    <row r="561" spans="1:4" x14ac:dyDescent="0.25">
      <c r="A561"/>
      <c r="B561"/>
      <c r="C561"/>
      <c r="D561"/>
    </row>
    <row r="562" spans="1:4" x14ac:dyDescent="0.25">
      <c r="A562"/>
      <c r="B562"/>
      <c r="C562"/>
      <c r="D562"/>
    </row>
    <row r="563" spans="1:4" x14ac:dyDescent="0.25">
      <c r="A563"/>
      <c r="B563"/>
      <c r="C563"/>
      <c r="D563"/>
    </row>
    <row r="564" spans="1:4" x14ac:dyDescent="0.25">
      <c r="A564"/>
      <c r="B564"/>
      <c r="C564"/>
      <c r="D564"/>
    </row>
    <row r="565" spans="1:4" x14ac:dyDescent="0.25">
      <c r="A565"/>
      <c r="B565"/>
      <c r="C565"/>
      <c r="D565"/>
    </row>
    <row r="566" spans="1:4" x14ac:dyDescent="0.25">
      <c r="A566"/>
      <c r="B566"/>
      <c r="C566"/>
      <c r="D566"/>
    </row>
    <row r="567" spans="1:4" x14ac:dyDescent="0.25">
      <c r="A567"/>
      <c r="B567"/>
      <c r="C567"/>
      <c r="D567"/>
    </row>
    <row r="568" spans="1:4" x14ac:dyDescent="0.25">
      <c r="A568"/>
      <c r="B568"/>
      <c r="C568"/>
      <c r="D568"/>
    </row>
    <row r="569" spans="1:4" x14ac:dyDescent="0.25">
      <c r="A569"/>
      <c r="B569"/>
      <c r="C569"/>
      <c r="D569"/>
    </row>
    <row r="570" spans="1:4" x14ac:dyDescent="0.25">
      <c r="A570"/>
      <c r="B570"/>
      <c r="C570"/>
      <c r="D570"/>
    </row>
    <row r="571" spans="1:4" x14ac:dyDescent="0.25">
      <c r="A571"/>
      <c r="B571"/>
      <c r="C571"/>
      <c r="D571"/>
    </row>
    <row r="572" spans="1:4" x14ac:dyDescent="0.25">
      <c r="A572"/>
      <c r="B572"/>
      <c r="C572"/>
      <c r="D572"/>
    </row>
    <row r="573" spans="1:4" x14ac:dyDescent="0.25">
      <c r="A573"/>
      <c r="B573"/>
      <c r="C573"/>
      <c r="D573"/>
    </row>
    <row r="574" spans="1:4" x14ac:dyDescent="0.25">
      <c r="A574"/>
      <c r="B574"/>
      <c r="C574"/>
      <c r="D574"/>
    </row>
    <row r="575" spans="1:4" x14ac:dyDescent="0.25">
      <c r="A575"/>
      <c r="B575"/>
      <c r="C575"/>
      <c r="D575"/>
    </row>
    <row r="576" spans="1:4" x14ac:dyDescent="0.25">
      <c r="A576"/>
      <c r="B576"/>
      <c r="C576"/>
      <c r="D576"/>
    </row>
    <row r="577" spans="1:4" x14ac:dyDescent="0.25">
      <c r="A577"/>
      <c r="B577"/>
      <c r="C577"/>
      <c r="D577"/>
    </row>
    <row r="578" spans="1:4" x14ac:dyDescent="0.25">
      <c r="A578"/>
      <c r="B578"/>
      <c r="C578"/>
      <c r="D578"/>
    </row>
    <row r="579" spans="1:4" x14ac:dyDescent="0.25">
      <c r="A579"/>
      <c r="B579"/>
      <c r="C579"/>
      <c r="D579"/>
    </row>
    <row r="580" spans="1:4" x14ac:dyDescent="0.25">
      <c r="A580"/>
      <c r="B580"/>
      <c r="C580"/>
      <c r="D580"/>
    </row>
    <row r="581" spans="1:4" x14ac:dyDescent="0.25">
      <c r="A581"/>
      <c r="B581"/>
      <c r="C581"/>
      <c r="D581"/>
    </row>
    <row r="582" spans="1:4" x14ac:dyDescent="0.25">
      <c r="A582"/>
      <c r="B582"/>
      <c r="C582"/>
      <c r="D582"/>
    </row>
    <row r="583" spans="1:4" x14ac:dyDescent="0.25">
      <c r="A583"/>
      <c r="B583"/>
      <c r="C583"/>
      <c r="D583"/>
    </row>
    <row r="584" spans="1:4" x14ac:dyDescent="0.25">
      <c r="A584"/>
      <c r="B584"/>
      <c r="C584"/>
      <c r="D584"/>
    </row>
    <row r="585" spans="1:4" x14ac:dyDescent="0.25">
      <c r="A585"/>
      <c r="B585"/>
      <c r="C585"/>
      <c r="D585"/>
    </row>
    <row r="586" spans="1:4" x14ac:dyDescent="0.25">
      <c r="A586"/>
      <c r="B586"/>
      <c r="C586"/>
      <c r="D586"/>
    </row>
    <row r="587" spans="1:4" x14ac:dyDescent="0.25">
      <c r="A587"/>
      <c r="B587"/>
      <c r="C587"/>
      <c r="D587"/>
    </row>
    <row r="588" spans="1:4" x14ac:dyDescent="0.25">
      <c r="A588"/>
      <c r="B588"/>
      <c r="C588"/>
      <c r="D588"/>
    </row>
    <row r="589" spans="1:4" x14ac:dyDescent="0.25">
      <c r="A589"/>
      <c r="B589"/>
      <c r="C589"/>
      <c r="D589"/>
    </row>
    <row r="590" spans="1:4" x14ac:dyDescent="0.25">
      <c r="A590"/>
      <c r="B590"/>
      <c r="C590"/>
      <c r="D590"/>
    </row>
    <row r="591" spans="1:4" x14ac:dyDescent="0.25">
      <c r="A591"/>
      <c r="B591"/>
      <c r="C591"/>
      <c r="D591"/>
    </row>
    <row r="592" spans="1:4" x14ac:dyDescent="0.25">
      <c r="A592"/>
      <c r="B592"/>
      <c r="C592"/>
      <c r="D592"/>
    </row>
    <row r="593" spans="1:4" x14ac:dyDescent="0.25">
      <c r="A593"/>
      <c r="B593"/>
      <c r="C593"/>
      <c r="D593"/>
    </row>
    <row r="594" spans="1:4" x14ac:dyDescent="0.25">
      <c r="A594"/>
      <c r="B594"/>
      <c r="C594"/>
      <c r="D594"/>
    </row>
    <row r="595" spans="1:4" x14ac:dyDescent="0.25">
      <c r="A595"/>
      <c r="B595"/>
      <c r="C595"/>
      <c r="D595"/>
    </row>
    <row r="596" spans="1:4" x14ac:dyDescent="0.25">
      <c r="A596"/>
      <c r="B596"/>
      <c r="C596"/>
      <c r="D596"/>
    </row>
    <row r="597" spans="1:4" x14ac:dyDescent="0.25">
      <c r="A597"/>
      <c r="B597"/>
      <c r="C597"/>
      <c r="D597"/>
    </row>
    <row r="598" spans="1:4" x14ac:dyDescent="0.25">
      <c r="A598"/>
      <c r="B598"/>
      <c r="C598"/>
      <c r="D598"/>
    </row>
    <row r="599" spans="1:4" x14ac:dyDescent="0.25">
      <c r="A599"/>
      <c r="B599"/>
      <c r="C599"/>
      <c r="D599"/>
    </row>
    <row r="600" spans="1:4" x14ac:dyDescent="0.25">
      <c r="A600"/>
      <c r="B600"/>
      <c r="C600"/>
      <c r="D600"/>
    </row>
    <row r="601" spans="1:4" x14ac:dyDescent="0.25">
      <c r="A601"/>
      <c r="B601"/>
      <c r="C601"/>
      <c r="D601"/>
    </row>
    <row r="602" spans="1:4" x14ac:dyDescent="0.25">
      <c r="A602"/>
      <c r="B602"/>
      <c r="C602"/>
      <c r="D602"/>
    </row>
    <row r="603" spans="1:4" x14ac:dyDescent="0.25">
      <c r="A603"/>
      <c r="B603"/>
      <c r="C603"/>
      <c r="D603"/>
    </row>
    <row r="604" spans="1:4" x14ac:dyDescent="0.25">
      <c r="A604"/>
      <c r="B604"/>
      <c r="C604"/>
      <c r="D604"/>
    </row>
    <row r="605" spans="1:4" x14ac:dyDescent="0.25">
      <c r="A605"/>
      <c r="B605"/>
      <c r="C605"/>
      <c r="D605"/>
    </row>
    <row r="606" spans="1:4" x14ac:dyDescent="0.25">
      <c r="A606"/>
      <c r="B606"/>
      <c r="C606"/>
      <c r="D606"/>
    </row>
    <row r="607" spans="1:4" x14ac:dyDescent="0.25">
      <c r="A607"/>
      <c r="B607"/>
      <c r="C607"/>
      <c r="D607"/>
    </row>
    <row r="608" spans="1:4" x14ac:dyDescent="0.25">
      <c r="A608"/>
      <c r="B608"/>
      <c r="C608"/>
      <c r="D608"/>
    </row>
    <row r="609" spans="1:4" x14ac:dyDescent="0.25">
      <c r="A609"/>
      <c r="B609"/>
      <c r="C609"/>
      <c r="D609"/>
    </row>
    <row r="610" spans="1:4" x14ac:dyDescent="0.25">
      <c r="A610"/>
      <c r="B610"/>
      <c r="C610"/>
      <c r="D610"/>
    </row>
    <row r="611" spans="1:4" x14ac:dyDescent="0.25">
      <c r="A611"/>
      <c r="B611"/>
      <c r="C611"/>
      <c r="D611"/>
    </row>
    <row r="612" spans="1:4" x14ac:dyDescent="0.25">
      <c r="A612"/>
      <c r="B612"/>
      <c r="C612"/>
      <c r="D612"/>
    </row>
    <row r="613" spans="1:4" x14ac:dyDescent="0.25">
      <c r="A613"/>
      <c r="B613"/>
      <c r="C613"/>
      <c r="D613"/>
    </row>
    <row r="614" spans="1:4" x14ac:dyDescent="0.25">
      <c r="A614"/>
      <c r="B614"/>
      <c r="C614"/>
      <c r="D614"/>
    </row>
    <row r="615" spans="1:4" x14ac:dyDescent="0.25">
      <c r="A615"/>
      <c r="B615"/>
      <c r="C615"/>
      <c r="D615"/>
    </row>
    <row r="616" spans="1:4" x14ac:dyDescent="0.25">
      <c r="A616"/>
      <c r="B616"/>
      <c r="C616"/>
      <c r="D616"/>
    </row>
    <row r="617" spans="1:4" x14ac:dyDescent="0.25">
      <c r="A617"/>
      <c r="B617"/>
      <c r="C617"/>
      <c r="D617"/>
    </row>
    <row r="618" spans="1:4" x14ac:dyDescent="0.25">
      <c r="A618"/>
      <c r="B618"/>
      <c r="C618"/>
      <c r="D618"/>
    </row>
    <row r="619" spans="1:4" x14ac:dyDescent="0.25">
      <c r="A619"/>
      <c r="B619"/>
      <c r="C619"/>
      <c r="D619"/>
    </row>
    <row r="620" spans="1:4" x14ac:dyDescent="0.25">
      <c r="A620"/>
      <c r="B620"/>
      <c r="C620"/>
      <c r="D620"/>
    </row>
    <row r="621" spans="1:4" x14ac:dyDescent="0.25">
      <c r="A621"/>
      <c r="B621"/>
      <c r="C621"/>
      <c r="D621"/>
    </row>
    <row r="622" spans="1:4" x14ac:dyDescent="0.25">
      <c r="A622"/>
      <c r="B622"/>
      <c r="C622"/>
      <c r="D622"/>
    </row>
    <row r="623" spans="1:4" x14ac:dyDescent="0.25">
      <c r="A623"/>
      <c r="B623"/>
      <c r="C623"/>
      <c r="D623"/>
    </row>
    <row r="624" spans="1:4" x14ac:dyDescent="0.25">
      <c r="A624"/>
      <c r="B624"/>
      <c r="C624"/>
      <c r="D624"/>
    </row>
    <row r="625" spans="1:4" x14ac:dyDescent="0.25">
      <c r="A625"/>
      <c r="B625"/>
      <c r="C625"/>
      <c r="D625"/>
    </row>
    <row r="626" spans="1:4" x14ac:dyDescent="0.25">
      <c r="A626"/>
      <c r="B626"/>
      <c r="C626"/>
      <c r="D626"/>
    </row>
    <row r="627" spans="1:4" x14ac:dyDescent="0.25">
      <c r="A627"/>
      <c r="B627"/>
      <c r="C627"/>
      <c r="D627"/>
    </row>
    <row r="628" spans="1:4" x14ac:dyDescent="0.25">
      <c r="A628"/>
      <c r="B628"/>
      <c r="C628"/>
      <c r="D628"/>
    </row>
    <row r="629" spans="1:4" x14ac:dyDescent="0.25">
      <c r="A629"/>
      <c r="B629"/>
      <c r="C629"/>
      <c r="D629"/>
    </row>
    <row r="630" spans="1:4" x14ac:dyDescent="0.25">
      <c r="A630"/>
      <c r="B630"/>
      <c r="C630"/>
      <c r="D630"/>
    </row>
    <row r="631" spans="1:4" x14ac:dyDescent="0.25">
      <c r="A631"/>
      <c r="B631"/>
      <c r="C631"/>
      <c r="D631"/>
    </row>
    <row r="632" spans="1:4" x14ac:dyDescent="0.25">
      <c r="A632"/>
      <c r="B632"/>
      <c r="C632"/>
      <c r="D632"/>
    </row>
    <row r="633" spans="1:4" x14ac:dyDescent="0.25">
      <c r="A633"/>
      <c r="B633"/>
      <c r="C633"/>
      <c r="D633"/>
    </row>
    <row r="634" spans="1:4" x14ac:dyDescent="0.25">
      <c r="A634"/>
      <c r="B634"/>
      <c r="C634"/>
      <c r="D634"/>
    </row>
    <row r="635" spans="1:4" x14ac:dyDescent="0.25">
      <c r="A635"/>
      <c r="B635"/>
      <c r="C635"/>
      <c r="D635"/>
    </row>
    <row r="636" spans="1:4" x14ac:dyDescent="0.25">
      <c r="A636"/>
      <c r="B636"/>
      <c r="C636"/>
      <c r="D636"/>
    </row>
    <row r="637" spans="1:4" x14ac:dyDescent="0.25">
      <c r="A637"/>
      <c r="B637"/>
      <c r="C637"/>
      <c r="D637"/>
    </row>
    <row r="638" spans="1:4" x14ac:dyDescent="0.25">
      <c r="A638"/>
      <c r="B638"/>
      <c r="C638"/>
      <c r="D638"/>
    </row>
    <row r="639" spans="1:4" x14ac:dyDescent="0.25">
      <c r="A639"/>
      <c r="B639"/>
      <c r="C639"/>
      <c r="D639"/>
    </row>
    <row r="640" spans="1:4" x14ac:dyDescent="0.25">
      <c r="A640"/>
      <c r="B640"/>
      <c r="C640"/>
      <c r="D640"/>
    </row>
    <row r="641" spans="1:4" x14ac:dyDescent="0.25">
      <c r="A641"/>
      <c r="B641"/>
      <c r="C641"/>
      <c r="D641"/>
    </row>
    <row r="642" spans="1:4" x14ac:dyDescent="0.25">
      <c r="A642"/>
      <c r="B642"/>
      <c r="C642"/>
      <c r="D642"/>
    </row>
    <row r="643" spans="1:4" x14ac:dyDescent="0.25">
      <c r="A643"/>
      <c r="B643"/>
      <c r="C643"/>
      <c r="D643"/>
    </row>
    <row r="644" spans="1:4" x14ac:dyDescent="0.25">
      <c r="A644"/>
      <c r="B644"/>
      <c r="C644"/>
      <c r="D644"/>
    </row>
    <row r="645" spans="1:4" x14ac:dyDescent="0.25">
      <c r="A645"/>
      <c r="B645"/>
      <c r="C645"/>
      <c r="D645"/>
    </row>
    <row r="646" spans="1:4" x14ac:dyDescent="0.25">
      <c r="A646"/>
      <c r="B646"/>
      <c r="C646"/>
      <c r="D646"/>
    </row>
    <row r="647" spans="1:4" x14ac:dyDescent="0.25">
      <c r="A647"/>
      <c r="B647"/>
      <c r="C647"/>
      <c r="D647"/>
    </row>
    <row r="648" spans="1:4" x14ac:dyDescent="0.25">
      <c r="A648"/>
      <c r="B648"/>
      <c r="C648"/>
      <c r="D648"/>
    </row>
    <row r="649" spans="1:4" x14ac:dyDescent="0.25">
      <c r="A649"/>
      <c r="B649"/>
      <c r="C649"/>
      <c r="D649"/>
    </row>
    <row r="650" spans="1:4" x14ac:dyDescent="0.25">
      <c r="A650"/>
      <c r="B650"/>
      <c r="C650"/>
      <c r="D650"/>
    </row>
    <row r="651" spans="1:4" x14ac:dyDescent="0.25">
      <c r="A651"/>
      <c r="B651"/>
      <c r="C651"/>
      <c r="D651"/>
    </row>
    <row r="652" spans="1:4" x14ac:dyDescent="0.25">
      <c r="A652"/>
      <c r="B652"/>
      <c r="C652"/>
      <c r="D652"/>
    </row>
    <row r="653" spans="1:4" x14ac:dyDescent="0.25">
      <c r="A653"/>
      <c r="B653"/>
      <c r="C653"/>
      <c r="D653"/>
    </row>
    <row r="654" spans="1:4" x14ac:dyDescent="0.25">
      <c r="A654"/>
      <c r="B654"/>
      <c r="C654"/>
      <c r="D654"/>
    </row>
    <row r="655" spans="1:4" x14ac:dyDescent="0.25">
      <c r="A655"/>
      <c r="B655"/>
      <c r="C655"/>
      <c r="D655"/>
    </row>
    <row r="656" spans="1:4" x14ac:dyDescent="0.25">
      <c r="A656"/>
      <c r="B656"/>
      <c r="C656"/>
      <c r="D656"/>
    </row>
    <row r="657" spans="1:4" x14ac:dyDescent="0.25">
      <c r="A657"/>
      <c r="B657"/>
      <c r="C657"/>
      <c r="D657"/>
    </row>
    <row r="658" spans="1:4" x14ac:dyDescent="0.25">
      <c r="A658"/>
      <c r="B658"/>
      <c r="C658"/>
      <c r="D658"/>
    </row>
    <row r="659" spans="1:4" x14ac:dyDescent="0.25">
      <c r="A659"/>
      <c r="B659"/>
      <c r="C659"/>
      <c r="D659"/>
    </row>
    <row r="660" spans="1:4" x14ac:dyDescent="0.25">
      <c r="A660"/>
      <c r="B660"/>
      <c r="C660"/>
      <c r="D660"/>
    </row>
    <row r="661" spans="1:4" x14ac:dyDescent="0.25">
      <c r="A661"/>
      <c r="B661"/>
      <c r="C661"/>
      <c r="D661"/>
    </row>
    <row r="662" spans="1:4" x14ac:dyDescent="0.25">
      <c r="A662"/>
      <c r="B662"/>
      <c r="C662"/>
      <c r="D662"/>
    </row>
    <row r="663" spans="1:4" x14ac:dyDescent="0.25">
      <c r="A663"/>
      <c r="B663"/>
      <c r="C663"/>
      <c r="D663"/>
    </row>
    <row r="664" spans="1:4" x14ac:dyDescent="0.25">
      <c r="A664"/>
      <c r="B664"/>
      <c r="C664"/>
      <c r="D664"/>
    </row>
    <row r="665" spans="1:4" x14ac:dyDescent="0.25">
      <c r="A665"/>
      <c r="B665"/>
      <c r="C665"/>
      <c r="D665"/>
    </row>
    <row r="666" spans="1:4" x14ac:dyDescent="0.25">
      <c r="A666"/>
      <c r="B666"/>
      <c r="C666"/>
      <c r="D666"/>
    </row>
    <row r="667" spans="1:4" x14ac:dyDescent="0.25">
      <c r="A667"/>
      <c r="B667"/>
      <c r="C667"/>
      <c r="D667"/>
    </row>
    <row r="668" spans="1:4" x14ac:dyDescent="0.25">
      <c r="A668"/>
      <c r="B668"/>
      <c r="C668"/>
      <c r="D668"/>
    </row>
    <row r="669" spans="1:4" x14ac:dyDescent="0.25">
      <c r="A669"/>
      <c r="B669"/>
      <c r="C669"/>
      <c r="D669"/>
    </row>
    <row r="670" spans="1:4" x14ac:dyDescent="0.25">
      <c r="A670"/>
      <c r="B670"/>
      <c r="C670"/>
      <c r="D670"/>
    </row>
    <row r="671" spans="1:4" x14ac:dyDescent="0.25">
      <c r="A671"/>
      <c r="B671"/>
      <c r="C671"/>
      <c r="D671"/>
    </row>
    <row r="672" spans="1:4" x14ac:dyDescent="0.25">
      <c r="A672"/>
      <c r="B672"/>
      <c r="C672"/>
      <c r="D672"/>
    </row>
    <row r="673" spans="1:4" x14ac:dyDescent="0.25">
      <c r="A673"/>
      <c r="B673"/>
      <c r="C673"/>
      <c r="D673"/>
    </row>
    <row r="674" spans="1:4" x14ac:dyDescent="0.25">
      <c r="A674"/>
      <c r="B674"/>
      <c r="C674"/>
      <c r="D674"/>
    </row>
    <row r="675" spans="1:4" x14ac:dyDescent="0.25">
      <c r="A675"/>
      <c r="B675"/>
      <c r="C675"/>
      <c r="D675"/>
    </row>
    <row r="676" spans="1:4" x14ac:dyDescent="0.25">
      <c r="A676"/>
      <c r="B676"/>
      <c r="C676"/>
      <c r="D676"/>
    </row>
    <row r="677" spans="1:4" x14ac:dyDescent="0.25">
      <c r="A677"/>
      <c r="B677"/>
      <c r="C677"/>
      <c r="D677"/>
    </row>
    <row r="678" spans="1:4" x14ac:dyDescent="0.25">
      <c r="A678"/>
      <c r="B678"/>
      <c r="C678"/>
      <c r="D678"/>
    </row>
    <row r="679" spans="1:4" x14ac:dyDescent="0.25">
      <c r="A679"/>
      <c r="B679"/>
      <c r="C679"/>
      <c r="D679"/>
    </row>
    <row r="680" spans="1:4" x14ac:dyDescent="0.25">
      <c r="A680"/>
      <c r="B680"/>
      <c r="C680"/>
      <c r="D680"/>
    </row>
    <row r="681" spans="1:4" x14ac:dyDescent="0.25">
      <c r="A681"/>
      <c r="B681"/>
      <c r="C681"/>
      <c r="D681"/>
    </row>
    <row r="682" spans="1:4" x14ac:dyDescent="0.25">
      <c r="A682"/>
      <c r="B682"/>
      <c r="C682"/>
      <c r="D682"/>
    </row>
    <row r="683" spans="1:4" x14ac:dyDescent="0.25">
      <c r="A683"/>
      <c r="B683"/>
      <c r="C683"/>
      <c r="D683"/>
    </row>
    <row r="684" spans="1:4" x14ac:dyDescent="0.25">
      <c r="A684"/>
      <c r="B684"/>
      <c r="C684"/>
      <c r="D684"/>
    </row>
    <row r="685" spans="1:4" x14ac:dyDescent="0.25">
      <c r="A685"/>
      <c r="B685"/>
      <c r="C685"/>
      <c r="D685"/>
    </row>
    <row r="686" spans="1:4" x14ac:dyDescent="0.25">
      <c r="A686"/>
      <c r="B686"/>
      <c r="C686"/>
      <c r="D686"/>
    </row>
    <row r="687" spans="1:4" x14ac:dyDescent="0.25">
      <c r="A687"/>
      <c r="B687"/>
      <c r="C687"/>
      <c r="D687"/>
    </row>
    <row r="688" spans="1:4" x14ac:dyDescent="0.25">
      <c r="A688"/>
      <c r="B688"/>
      <c r="C688"/>
      <c r="D688"/>
    </row>
    <row r="689" spans="1:4" x14ac:dyDescent="0.25">
      <c r="A689"/>
      <c r="B689"/>
      <c r="C689"/>
      <c r="D689"/>
    </row>
    <row r="690" spans="1:4" x14ac:dyDescent="0.25">
      <c r="A690"/>
      <c r="B690"/>
      <c r="C690"/>
      <c r="D690"/>
    </row>
    <row r="691" spans="1:4" x14ac:dyDescent="0.25">
      <c r="A691"/>
      <c r="B691"/>
      <c r="C691"/>
      <c r="D691"/>
    </row>
    <row r="692" spans="1:4" x14ac:dyDescent="0.25">
      <c r="A692"/>
      <c r="B692"/>
      <c r="C692"/>
      <c r="D692"/>
    </row>
    <row r="693" spans="1:4" x14ac:dyDescent="0.25">
      <c r="A693"/>
      <c r="B693"/>
      <c r="C693"/>
      <c r="D693"/>
    </row>
    <row r="694" spans="1:4" x14ac:dyDescent="0.25">
      <c r="A694"/>
      <c r="B694"/>
      <c r="C694"/>
      <c r="D694"/>
    </row>
    <row r="695" spans="1:4" x14ac:dyDescent="0.25">
      <c r="A695"/>
      <c r="B695"/>
      <c r="C695"/>
      <c r="D695"/>
    </row>
    <row r="696" spans="1:4" x14ac:dyDescent="0.25">
      <c r="A696"/>
      <c r="B696"/>
      <c r="C696"/>
      <c r="D696"/>
    </row>
    <row r="697" spans="1:4" x14ac:dyDescent="0.25">
      <c r="A697"/>
      <c r="B697"/>
      <c r="C697"/>
      <c r="D697"/>
    </row>
    <row r="698" spans="1:4" x14ac:dyDescent="0.25">
      <c r="A698"/>
      <c r="B698"/>
      <c r="C698"/>
      <c r="D698"/>
    </row>
    <row r="699" spans="1:4" x14ac:dyDescent="0.25">
      <c r="A699"/>
      <c r="B699"/>
      <c r="C699"/>
      <c r="D699"/>
    </row>
    <row r="700" spans="1:4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  <row r="705" spans="1:4" x14ac:dyDescent="0.25">
      <c r="A705"/>
      <c r="B705"/>
      <c r="C705"/>
      <c r="D705"/>
    </row>
    <row r="706" spans="1:4" x14ac:dyDescent="0.25">
      <c r="A706"/>
      <c r="B706"/>
      <c r="C706"/>
      <c r="D706"/>
    </row>
    <row r="707" spans="1:4" x14ac:dyDescent="0.25">
      <c r="A707"/>
      <c r="B707"/>
      <c r="C707"/>
      <c r="D707"/>
    </row>
    <row r="708" spans="1:4" x14ac:dyDescent="0.25">
      <c r="A708"/>
      <c r="B708"/>
      <c r="C708"/>
      <c r="D708"/>
    </row>
    <row r="709" spans="1:4" x14ac:dyDescent="0.25">
      <c r="A709"/>
      <c r="B709"/>
      <c r="C709"/>
      <c r="D709"/>
    </row>
    <row r="710" spans="1:4" x14ac:dyDescent="0.25">
      <c r="A710"/>
      <c r="B710"/>
      <c r="C710"/>
      <c r="D710"/>
    </row>
    <row r="711" spans="1:4" x14ac:dyDescent="0.25">
      <c r="A711"/>
      <c r="B711"/>
      <c r="C711"/>
      <c r="D711"/>
    </row>
    <row r="712" spans="1:4" x14ac:dyDescent="0.25">
      <c r="A712"/>
      <c r="B712"/>
      <c r="C712"/>
      <c r="D712"/>
    </row>
    <row r="713" spans="1:4" x14ac:dyDescent="0.25">
      <c r="A713"/>
      <c r="B713"/>
      <c r="C713"/>
      <c r="D713"/>
    </row>
    <row r="714" spans="1:4" x14ac:dyDescent="0.25">
      <c r="A714"/>
      <c r="B714"/>
      <c r="C714"/>
      <c r="D714"/>
    </row>
    <row r="715" spans="1:4" x14ac:dyDescent="0.25">
      <c r="A715"/>
      <c r="B715"/>
      <c r="C715"/>
      <c r="D715"/>
    </row>
    <row r="716" spans="1:4" x14ac:dyDescent="0.25">
      <c r="A716"/>
      <c r="B716"/>
      <c r="C716"/>
      <c r="D716"/>
    </row>
    <row r="717" spans="1:4" x14ac:dyDescent="0.25">
      <c r="A717"/>
      <c r="B717"/>
      <c r="C717"/>
      <c r="D717"/>
    </row>
    <row r="718" spans="1:4" x14ac:dyDescent="0.25">
      <c r="A718"/>
      <c r="B718"/>
      <c r="C718"/>
      <c r="D718"/>
    </row>
    <row r="719" spans="1:4" x14ac:dyDescent="0.25">
      <c r="A719"/>
      <c r="B719"/>
      <c r="C719"/>
      <c r="D719"/>
    </row>
    <row r="720" spans="1:4" x14ac:dyDescent="0.25">
      <c r="A720"/>
      <c r="B720"/>
      <c r="C720"/>
      <c r="D720"/>
    </row>
    <row r="721" spans="1:4" x14ac:dyDescent="0.25">
      <c r="A721"/>
      <c r="B721"/>
      <c r="C721"/>
      <c r="D721"/>
    </row>
    <row r="722" spans="1:4" x14ac:dyDescent="0.25">
      <c r="A722"/>
      <c r="B722"/>
      <c r="C722"/>
      <c r="D722"/>
    </row>
    <row r="723" spans="1:4" x14ac:dyDescent="0.25">
      <c r="A723"/>
      <c r="B723"/>
      <c r="C723"/>
      <c r="D723"/>
    </row>
    <row r="724" spans="1:4" x14ac:dyDescent="0.25">
      <c r="A724"/>
      <c r="B724"/>
      <c r="C724"/>
      <c r="D724"/>
    </row>
    <row r="725" spans="1:4" x14ac:dyDescent="0.25">
      <c r="A725"/>
      <c r="B725"/>
      <c r="C725"/>
      <c r="D725"/>
    </row>
    <row r="726" spans="1:4" x14ac:dyDescent="0.25">
      <c r="A726"/>
      <c r="B726"/>
      <c r="C726"/>
      <c r="D726"/>
    </row>
    <row r="727" spans="1:4" x14ac:dyDescent="0.25">
      <c r="A727"/>
      <c r="B727"/>
      <c r="C727"/>
      <c r="D727"/>
    </row>
    <row r="728" spans="1:4" x14ac:dyDescent="0.25">
      <c r="A728"/>
      <c r="B728"/>
      <c r="C728"/>
      <c r="D728"/>
    </row>
    <row r="729" spans="1:4" x14ac:dyDescent="0.25">
      <c r="A729"/>
      <c r="B729"/>
      <c r="C729"/>
      <c r="D729"/>
    </row>
    <row r="730" spans="1:4" x14ac:dyDescent="0.25">
      <c r="A730"/>
      <c r="B730"/>
      <c r="C730"/>
      <c r="D730"/>
    </row>
    <row r="731" spans="1:4" x14ac:dyDescent="0.25">
      <c r="A731"/>
      <c r="B731"/>
      <c r="C731"/>
      <c r="D731"/>
    </row>
    <row r="732" spans="1:4" x14ac:dyDescent="0.25">
      <c r="A732"/>
      <c r="B732"/>
      <c r="C732"/>
      <c r="D732"/>
    </row>
    <row r="733" spans="1:4" x14ac:dyDescent="0.25">
      <c r="A733"/>
      <c r="B733"/>
      <c r="C733"/>
      <c r="D733"/>
    </row>
    <row r="734" spans="1:4" x14ac:dyDescent="0.25">
      <c r="A734"/>
      <c r="B734"/>
      <c r="C734"/>
      <c r="D734"/>
    </row>
    <row r="735" spans="1:4" x14ac:dyDescent="0.25">
      <c r="A735"/>
      <c r="B735"/>
      <c r="C735"/>
      <c r="D735"/>
    </row>
    <row r="736" spans="1:4" x14ac:dyDescent="0.25">
      <c r="A736"/>
      <c r="B736"/>
      <c r="C736"/>
      <c r="D736"/>
    </row>
    <row r="737" spans="1:4" x14ac:dyDescent="0.25">
      <c r="A737"/>
      <c r="B737"/>
      <c r="C737"/>
      <c r="D737"/>
    </row>
    <row r="738" spans="1:4" x14ac:dyDescent="0.25">
      <c r="A738"/>
      <c r="B738"/>
      <c r="C738"/>
      <c r="D738"/>
    </row>
    <row r="739" spans="1:4" x14ac:dyDescent="0.25">
      <c r="A739"/>
      <c r="B739"/>
      <c r="C739"/>
      <c r="D739"/>
    </row>
    <row r="740" spans="1:4" x14ac:dyDescent="0.25">
      <c r="A740"/>
      <c r="B740"/>
      <c r="C740"/>
      <c r="D740"/>
    </row>
    <row r="741" spans="1:4" x14ac:dyDescent="0.25">
      <c r="A741"/>
      <c r="B741"/>
      <c r="C741"/>
      <c r="D741"/>
    </row>
    <row r="742" spans="1:4" x14ac:dyDescent="0.25">
      <c r="A742"/>
      <c r="B742"/>
      <c r="C742"/>
      <c r="D742"/>
    </row>
    <row r="743" spans="1:4" x14ac:dyDescent="0.25">
      <c r="A743"/>
      <c r="B743"/>
      <c r="C743"/>
      <c r="D743"/>
    </row>
    <row r="744" spans="1:4" x14ac:dyDescent="0.25">
      <c r="A744"/>
      <c r="B744"/>
      <c r="C744"/>
      <c r="D744"/>
    </row>
    <row r="745" spans="1:4" x14ac:dyDescent="0.25">
      <c r="A745"/>
      <c r="B745"/>
      <c r="C745"/>
      <c r="D745"/>
    </row>
    <row r="746" spans="1:4" x14ac:dyDescent="0.25">
      <c r="A746"/>
      <c r="B746"/>
      <c r="C746"/>
      <c r="D746"/>
    </row>
    <row r="747" spans="1:4" x14ac:dyDescent="0.25">
      <c r="A747"/>
      <c r="B747"/>
      <c r="C747"/>
      <c r="D747"/>
    </row>
    <row r="748" spans="1:4" x14ac:dyDescent="0.25">
      <c r="A748"/>
      <c r="B748"/>
      <c r="C748"/>
      <c r="D748"/>
    </row>
    <row r="749" spans="1:4" x14ac:dyDescent="0.25">
      <c r="A749"/>
      <c r="B749"/>
      <c r="C749"/>
      <c r="D749"/>
    </row>
    <row r="750" spans="1:4" x14ac:dyDescent="0.25">
      <c r="A750"/>
      <c r="B750"/>
      <c r="C750"/>
      <c r="D750"/>
    </row>
    <row r="751" spans="1:4" x14ac:dyDescent="0.25">
      <c r="A751"/>
      <c r="B751"/>
      <c r="C751"/>
      <c r="D751"/>
    </row>
    <row r="752" spans="1:4" x14ac:dyDescent="0.25">
      <c r="A752"/>
      <c r="B752"/>
      <c r="C752"/>
      <c r="D752"/>
    </row>
    <row r="753" spans="1:4" x14ac:dyDescent="0.25">
      <c r="A753"/>
      <c r="B753"/>
      <c r="C753"/>
      <c r="D753"/>
    </row>
    <row r="754" spans="1:4" x14ac:dyDescent="0.25">
      <c r="A754"/>
      <c r="B754"/>
      <c r="C754"/>
      <c r="D754"/>
    </row>
    <row r="755" spans="1:4" x14ac:dyDescent="0.25">
      <c r="A755"/>
      <c r="B755"/>
      <c r="C755"/>
      <c r="D755"/>
    </row>
    <row r="756" spans="1:4" x14ac:dyDescent="0.25">
      <c r="A756"/>
      <c r="B756"/>
      <c r="C756"/>
      <c r="D756"/>
    </row>
    <row r="757" spans="1:4" x14ac:dyDescent="0.25">
      <c r="A757"/>
      <c r="B757"/>
      <c r="C757"/>
      <c r="D757"/>
    </row>
    <row r="758" spans="1:4" x14ac:dyDescent="0.25">
      <c r="A758"/>
      <c r="B758"/>
      <c r="C758"/>
      <c r="D758"/>
    </row>
    <row r="759" spans="1:4" x14ac:dyDescent="0.25">
      <c r="A759"/>
      <c r="B759"/>
      <c r="C759"/>
      <c r="D759"/>
    </row>
    <row r="760" spans="1:4" x14ac:dyDescent="0.25">
      <c r="A760"/>
      <c r="B760"/>
      <c r="C760"/>
      <c r="D760"/>
    </row>
    <row r="761" spans="1:4" x14ac:dyDescent="0.25">
      <c r="A761"/>
      <c r="B761"/>
      <c r="C761"/>
      <c r="D761"/>
    </row>
    <row r="762" spans="1:4" x14ac:dyDescent="0.25">
      <c r="A762"/>
      <c r="B762"/>
      <c r="C762"/>
      <c r="D762"/>
    </row>
    <row r="763" spans="1:4" x14ac:dyDescent="0.25">
      <c r="A763"/>
      <c r="B763"/>
      <c r="C763"/>
      <c r="D763"/>
    </row>
    <row r="764" spans="1:4" x14ac:dyDescent="0.25">
      <c r="A764"/>
      <c r="B764"/>
      <c r="C764"/>
      <c r="D764"/>
    </row>
    <row r="765" spans="1:4" x14ac:dyDescent="0.25">
      <c r="A765"/>
      <c r="B765"/>
      <c r="C765"/>
      <c r="D765"/>
    </row>
    <row r="766" spans="1:4" x14ac:dyDescent="0.25">
      <c r="A766"/>
      <c r="B766"/>
      <c r="C766"/>
      <c r="D766"/>
    </row>
    <row r="767" spans="1:4" x14ac:dyDescent="0.25">
      <c r="A767"/>
      <c r="B767"/>
      <c r="C767"/>
      <c r="D767"/>
    </row>
    <row r="768" spans="1:4" x14ac:dyDescent="0.25">
      <c r="A768"/>
      <c r="B768"/>
      <c r="C768"/>
      <c r="D768"/>
    </row>
    <row r="769" spans="1:4" x14ac:dyDescent="0.25">
      <c r="A769"/>
      <c r="B769"/>
      <c r="C769"/>
      <c r="D769"/>
    </row>
    <row r="770" spans="1:4" x14ac:dyDescent="0.25">
      <c r="A770"/>
      <c r="B770"/>
      <c r="C770"/>
      <c r="D770"/>
    </row>
    <row r="771" spans="1:4" x14ac:dyDescent="0.25">
      <c r="A771"/>
      <c r="B771"/>
      <c r="C771"/>
      <c r="D771"/>
    </row>
    <row r="772" spans="1:4" x14ac:dyDescent="0.25">
      <c r="A772"/>
      <c r="B772"/>
      <c r="C772"/>
      <c r="D772"/>
    </row>
    <row r="773" spans="1:4" x14ac:dyDescent="0.25">
      <c r="A773"/>
      <c r="B773"/>
      <c r="C773"/>
      <c r="D773"/>
    </row>
    <row r="774" spans="1:4" x14ac:dyDescent="0.25">
      <c r="A774"/>
      <c r="B774"/>
      <c r="C774"/>
      <c r="D774"/>
    </row>
    <row r="775" spans="1:4" x14ac:dyDescent="0.25">
      <c r="A775"/>
      <c r="B775"/>
      <c r="C775"/>
      <c r="D775"/>
    </row>
    <row r="776" spans="1:4" x14ac:dyDescent="0.25">
      <c r="A776"/>
      <c r="B776"/>
      <c r="C776"/>
      <c r="D776"/>
    </row>
    <row r="777" spans="1:4" x14ac:dyDescent="0.25">
      <c r="A777"/>
      <c r="B777"/>
      <c r="C777"/>
      <c r="D777"/>
    </row>
    <row r="778" spans="1:4" x14ac:dyDescent="0.25">
      <c r="A778"/>
      <c r="B778"/>
      <c r="C778"/>
      <c r="D778"/>
    </row>
    <row r="779" spans="1:4" x14ac:dyDescent="0.25">
      <c r="A779"/>
      <c r="B779"/>
      <c r="C779"/>
      <c r="D779"/>
    </row>
    <row r="780" spans="1:4" x14ac:dyDescent="0.25">
      <c r="A780"/>
      <c r="B780"/>
      <c r="C780"/>
      <c r="D780"/>
    </row>
    <row r="781" spans="1:4" x14ac:dyDescent="0.25">
      <c r="A781"/>
      <c r="B781"/>
      <c r="C781"/>
      <c r="D781"/>
    </row>
    <row r="782" spans="1:4" x14ac:dyDescent="0.25">
      <c r="A782"/>
      <c r="B782"/>
      <c r="C782"/>
      <c r="D782"/>
    </row>
    <row r="783" spans="1:4" x14ac:dyDescent="0.25">
      <c r="A783"/>
      <c r="B783"/>
      <c r="C783"/>
      <c r="D783"/>
    </row>
    <row r="784" spans="1:4" x14ac:dyDescent="0.25">
      <c r="A784"/>
      <c r="B784"/>
      <c r="C784"/>
      <c r="D784"/>
    </row>
    <row r="785" spans="1:4" x14ac:dyDescent="0.25">
      <c r="A785"/>
      <c r="B785"/>
      <c r="C785"/>
      <c r="D785"/>
    </row>
    <row r="786" spans="1:4" x14ac:dyDescent="0.25">
      <c r="A786"/>
      <c r="B786"/>
      <c r="C786"/>
      <c r="D786"/>
    </row>
    <row r="787" spans="1:4" x14ac:dyDescent="0.25">
      <c r="A787"/>
      <c r="B787"/>
      <c r="C787"/>
      <c r="D787"/>
    </row>
    <row r="788" spans="1:4" x14ac:dyDescent="0.25">
      <c r="A788"/>
      <c r="B788"/>
      <c r="C788"/>
      <c r="D788"/>
    </row>
    <row r="789" spans="1:4" x14ac:dyDescent="0.25">
      <c r="A789"/>
      <c r="B789"/>
      <c r="C789"/>
      <c r="D789"/>
    </row>
    <row r="790" spans="1:4" x14ac:dyDescent="0.25">
      <c r="A790"/>
      <c r="B790"/>
      <c r="C790"/>
      <c r="D790"/>
    </row>
    <row r="791" spans="1:4" x14ac:dyDescent="0.25">
      <c r="A791"/>
      <c r="B791"/>
      <c r="C791"/>
      <c r="D791"/>
    </row>
    <row r="792" spans="1:4" x14ac:dyDescent="0.25">
      <c r="A792"/>
      <c r="B792"/>
      <c r="C792"/>
      <c r="D792"/>
    </row>
    <row r="793" spans="1:4" x14ac:dyDescent="0.25">
      <c r="A793"/>
      <c r="B793"/>
      <c r="C793"/>
      <c r="D793"/>
    </row>
    <row r="794" spans="1:4" x14ac:dyDescent="0.25">
      <c r="A794"/>
      <c r="B794"/>
      <c r="C794"/>
      <c r="D794"/>
    </row>
    <row r="795" spans="1:4" x14ac:dyDescent="0.25">
      <c r="A795"/>
      <c r="B795"/>
      <c r="C795"/>
      <c r="D795"/>
    </row>
    <row r="796" spans="1:4" x14ac:dyDescent="0.25">
      <c r="A796"/>
      <c r="B796"/>
      <c r="C796"/>
      <c r="D796"/>
    </row>
    <row r="797" spans="1:4" x14ac:dyDescent="0.25">
      <c r="A797"/>
      <c r="B797"/>
      <c r="C797"/>
      <c r="D797"/>
    </row>
    <row r="798" spans="1:4" x14ac:dyDescent="0.25">
      <c r="A798"/>
      <c r="B798"/>
      <c r="C798"/>
      <c r="D798"/>
    </row>
    <row r="799" spans="1:4" x14ac:dyDescent="0.25">
      <c r="A799"/>
      <c r="B799"/>
      <c r="C799"/>
      <c r="D799"/>
    </row>
    <row r="800" spans="1:4" x14ac:dyDescent="0.25">
      <c r="A800"/>
      <c r="B800"/>
      <c r="C800"/>
      <c r="D800"/>
    </row>
    <row r="801" spans="1:4" x14ac:dyDescent="0.25">
      <c r="A801"/>
      <c r="B801"/>
      <c r="C801"/>
      <c r="D801"/>
    </row>
    <row r="802" spans="1:4" x14ac:dyDescent="0.25">
      <c r="A802"/>
      <c r="B802"/>
      <c r="C802"/>
      <c r="D802"/>
    </row>
    <row r="803" spans="1:4" x14ac:dyDescent="0.25">
      <c r="A803"/>
      <c r="B803"/>
      <c r="C803"/>
      <c r="D803"/>
    </row>
    <row r="804" spans="1:4" x14ac:dyDescent="0.25">
      <c r="A804"/>
      <c r="B804"/>
      <c r="C804"/>
      <c r="D804"/>
    </row>
    <row r="805" spans="1:4" x14ac:dyDescent="0.25">
      <c r="A805"/>
      <c r="B805"/>
      <c r="C805"/>
      <c r="D805"/>
    </row>
    <row r="806" spans="1:4" x14ac:dyDescent="0.25">
      <c r="A806"/>
      <c r="B806"/>
      <c r="C806"/>
      <c r="D806"/>
    </row>
    <row r="807" spans="1:4" x14ac:dyDescent="0.25">
      <c r="A807"/>
      <c r="B807"/>
      <c r="C807"/>
      <c r="D807"/>
    </row>
    <row r="808" spans="1:4" x14ac:dyDescent="0.25">
      <c r="A808"/>
      <c r="B808"/>
      <c r="C808"/>
      <c r="D808"/>
    </row>
    <row r="809" spans="1:4" x14ac:dyDescent="0.25">
      <c r="A809"/>
      <c r="B809"/>
      <c r="C809"/>
      <c r="D809"/>
    </row>
    <row r="810" spans="1:4" x14ac:dyDescent="0.25">
      <c r="A810"/>
      <c r="B810"/>
      <c r="C810"/>
      <c r="D810"/>
    </row>
    <row r="811" spans="1:4" x14ac:dyDescent="0.25">
      <c r="A811"/>
      <c r="B811"/>
      <c r="C811"/>
      <c r="D811"/>
    </row>
    <row r="812" spans="1:4" x14ac:dyDescent="0.25">
      <c r="A812"/>
      <c r="B812"/>
      <c r="C812"/>
      <c r="D812"/>
    </row>
    <row r="813" spans="1:4" x14ac:dyDescent="0.25">
      <c r="A813"/>
      <c r="B813"/>
      <c r="C813"/>
      <c r="D813"/>
    </row>
    <row r="814" spans="1:4" x14ac:dyDescent="0.25">
      <c r="A814"/>
      <c r="B814"/>
      <c r="C814"/>
      <c r="D814"/>
    </row>
    <row r="815" spans="1:4" x14ac:dyDescent="0.25">
      <c r="A815"/>
      <c r="B815"/>
      <c r="C815"/>
      <c r="D815"/>
    </row>
    <row r="816" spans="1:4" x14ac:dyDescent="0.25">
      <c r="A816"/>
      <c r="B816"/>
      <c r="C816"/>
      <c r="D816"/>
    </row>
    <row r="817" spans="1:4" x14ac:dyDescent="0.25">
      <c r="A817"/>
      <c r="B817"/>
      <c r="C817"/>
      <c r="D817"/>
    </row>
    <row r="818" spans="1:4" x14ac:dyDescent="0.25">
      <c r="A818"/>
      <c r="B818"/>
      <c r="C818"/>
      <c r="D818"/>
    </row>
    <row r="819" spans="1:4" x14ac:dyDescent="0.25">
      <c r="A819"/>
      <c r="B819"/>
      <c r="C819"/>
      <c r="D819"/>
    </row>
    <row r="820" spans="1:4" x14ac:dyDescent="0.25">
      <c r="A820"/>
      <c r="B820"/>
      <c r="C820"/>
      <c r="D820"/>
    </row>
    <row r="821" spans="1:4" x14ac:dyDescent="0.25">
      <c r="A821"/>
      <c r="B821"/>
      <c r="C821"/>
      <c r="D821"/>
    </row>
    <row r="822" spans="1:4" x14ac:dyDescent="0.25">
      <c r="A822"/>
      <c r="B822"/>
      <c r="C822"/>
      <c r="D822"/>
    </row>
    <row r="823" spans="1:4" x14ac:dyDescent="0.25">
      <c r="A823"/>
      <c r="B823"/>
      <c r="C823"/>
      <c r="D823"/>
    </row>
    <row r="824" spans="1:4" x14ac:dyDescent="0.25">
      <c r="A824"/>
      <c r="B824"/>
      <c r="C824"/>
      <c r="D824"/>
    </row>
    <row r="825" spans="1:4" x14ac:dyDescent="0.25">
      <c r="A825"/>
      <c r="B825"/>
      <c r="C825"/>
      <c r="D825"/>
    </row>
    <row r="826" spans="1:4" x14ac:dyDescent="0.25">
      <c r="A826"/>
      <c r="B826"/>
      <c r="C826"/>
      <c r="D826"/>
    </row>
    <row r="827" spans="1:4" x14ac:dyDescent="0.25">
      <c r="A827"/>
      <c r="B827"/>
      <c r="C827"/>
      <c r="D827"/>
    </row>
    <row r="828" spans="1:4" x14ac:dyDescent="0.25">
      <c r="A828"/>
      <c r="B828"/>
      <c r="C828"/>
      <c r="D828"/>
    </row>
    <row r="829" spans="1:4" x14ac:dyDescent="0.25">
      <c r="A829"/>
      <c r="B829"/>
      <c r="C829"/>
      <c r="D829"/>
    </row>
    <row r="830" spans="1:4" x14ac:dyDescent="0.25">
      <c r="A830"/>
      <c r="B830"/>
      <c r="C830"/>
      <c r="D830"/>
    </row>
    <row r="831" spans="1:4" x14ac:dyDescent="0.25">
      <c r="A831"/>
      <c r="B831"/>
      <c r="C831"/>
      <c r="D831"/>
    </row>
    <row r="832" spans="1:4" x14ac:dyDescent="0.25">
      <c r="A832"/>
      <c r="B832"/>
      <c r="C832"/>
      <c r="D832"/>
    </row>
    <row r="833" spans="1:4" x14ac:dyDescent="0.25">
      <c r="A833"/>
      <c r="B833"/>
      <c r="C833"/>
      <c r="D833"/>
    </row>
    <row r="834" spans="1:4" x14ac:dyDescent="0.25">
      <c r="A834"/>
      <c r="B834"/>
      <c r="C834"/>
      <c r="D834"/>
    </row>
    <row r="835" spans="1:4" x14ac:dyDescent="0.25">
      <c r="A835"/>
      <c r="B835"/>
      <c r="C835"/>
      <c r="D835"/>
    </row>
    <row r="836" spans="1:4" x14ac:dyDescent="0.25">
      <c r="A836"/>
      <c r="B836"/>
      <c r="C836"/>
      <c r="D836"/>
    </row>
    <row r="837" spans="1:4" x14ac:dyDescent="0.25">
      <c r="A837"/>
      <c r="B837"/>
      <c r="C837"/>
      <c r="D837"/>
    </row>
    <row r="838" spans="1:4" x14ac:dyDescent="0.25">
      <c r="A838"/>
      <c r="B838"/>
      <c r="C838"/>
      <c r="D838"/>
    </row>
    <row r="839" spans="1:4" x14ac:dyDescent="0.25">
      <c r="A839"/>
      <c r="B839"/>
      <c r="C839"/>
      <c r="D839"/>
    </row>
    <row r="840" spans="1:4" x14ac:dyDescent="0.25">
      <c r="A840"/>
      <c r="B840"/>
      <c r="C840"/>
      <c r="D840"/>
    </row>
    <row r="841" spans="1:4" x14ac:dyDescent="0.25">
      <c r="A841"/>
      <c r="B841"/>
      <c r="C841"/>
      <c r="D841"/>
    </row>
    <row r="842" spans="1:4" x14ac:dyDescent="0.25">
      <c r="A842"/>
      <c r="B842"/>
      <c r="C842"/>
      <c r="D842"/>
    </row>
    <row r="843" spans="1:4" x14ac:dyDescent="0.25">
      <c r="A843"/>
      <c r="B843"/>
      <c r="C843"/>
      <c r="D843"/>
    </row>
    <row r="844" spans="1:4" x14ac:dyDescent="0.25">
      <c r="A844"/>
      <c r="B844"/>
      <c r="C844"/>
      <c r="D844"/>
    </row>
    <row r="845" spans="1:4" x14ac:dyDescent="0.25">
      <c r="A845"/>
      <c r="B845"/>
      <c r="C845"/>
      <c r="D845"/>
    </row>
    <row r="846" spans="1:4" x14ac:dyDescent="0.25">
      <c r="A846"/>
      <c r="B846"/>
      <c r="C846"/>
      <c r="D846"/>
    </row>
    <row r="847" spans="1:4" x14ac:dyDescent="0.25">
      <c r="A847"/>
      <c r="B847"/>
      <c r="C847"/>
      <c r="D847"/>
    </row>
    <row r="848" spans="1:4" x14ac:dyDescent="0.25">
      <c r="A848"/>
      <c r="B848"/>
      <c r="C848"/>
      <c r="D848"/>
    </row>
    <row r="849" spans="1:4" x14ac:dyDescent="0.25">
      <c r="A849"/>
      <c r="B849"/>
      <c r="C849"/>
      <c r="D849"/>
    </row>
    <row r="850" spans="1:4" x14ac:dyDescent="0.25">
      <c r="A850"/>
      <c r="B850"/>
      <c r="C850"/>
      <c r="D850"/>
    </row>
    <row r="851" spans="1:4" x14ac:dyDescent="0.25">
      <c r="A851"/>
      <c r="B851"/>
      <c r="C851"/>
      <c r="D851"/>
    </row>
    <row r="852" spans="1:4" x14ac:dyDescent="0.25">
      <c r="A852"/>
      <c r="B852"/>
      <c r="C852"/>
      <c r="D852"/>
    </row>
    <row r="853" spans="1:4" x14ac:dyDescent="0.25">
      <c r="A853"/>
      <c r="B853"/>
      <c r="C853"/>
      <c r="D853"/>
    </row>
    <row r="854" spans="1:4" x14ac:dyDescent="0.25">
      <c r="A854"/>
      <c r="B854"/>
      <c r="C854"/>
      <c r="D854"/>
    </row>
    <row r="855" spans="1:4" x14ac:dyDescent="0.25">
      <c r="A855"/>
      <c r="B855"/>
      <c r="C855"/>
      <c r="D855"/>
    </row>
    <row r="856" spans="1:4" x14ac:dyDescent="0.25">
      <c r="A856"/>
      <c r="B856"/>
      <c r="C856"/>
      <c r="D856"/>
    </row>
    <row r="857" spans="1:4" x14ac:dyDescent="0.25">
      <c r="A857"/>
      <c r="B857"/>
      <c r="C857"/>
      <c r="D857"/>
    </row>
    <row r="858" spans="1:4" x14ac:dyDescent="0.25">
      <c r="A858"/>
      <c r="B858"/>
      <c r="C858"/>
      <c r="D858"/>
    </row>
    <row r="859" spans="1:4" x14ac:dyDescent="0.25">
      <c r="A859"/>
      <c r="B859"/>
      <c r="C859"/>
      <c r="D859"/>
    </row>
    <row r="860" spans="1:4" x14ac:dyDescent="0.25">
      <c r="A860"/>
      <c r="B860"/>
      <c r="C860"/>
      <c r="D860"/>
    </row>
    <row r="861" spans="1:4" x14ac:dyDescent="0.25">
      <c r="A861"/>
      <c r="B861"/>
      <c r="C861"/>
      <c r="D861"/>
    </row>
    <row r="862" spans="1:4" x14ac:dyDescent="0.25">
      <c r="A862"/>
      <c r="B862"/>
      <c r="C862"/>
      <c r="D862"/>
    </row>
    <row r="863" spans="1:4" x14ac:dyDescent="0.25">
      <c r="A863"/>
      <c r="B863"/>
      <c r="C863"/>
      <c r="D863"/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  <row r="894" spans="1:4" x14ac:dyDescent="0.25">
      <c r="A894"/>
      <c r="B894"/>
      <c r="C894"/>
      <c r="D894"/>
    </row>
    <row r="895" spans="1:4" x14ac:dyDescent="0.25">
      <c r="A895"/>
      <c r="B895"/>
      <c r="C895"/>
      <c r="D895"/>
    </row>
    <row r="896" spans="1:4" x14ac:dyDescent="0.25">
      <c r="A896"/>
      <c r="B896"/>
      <c r="C896"/>
      <c r="D896"/>
    </row>
    <row r="897" spans="1:4" x14ac:dyDescent="0.25">
      <c r="A897"/>
      <c r="B897"/>
      <c r="C897"/>
      <c r="D897"/>
    </row>
    <row r="898" spans="1:4" x14ac:dyDescent="0.25">
      <c r="A898"/>
      <c r="B898"/>
      <c r="C898"/>
      <c r="D898"/>
    </row>
    <row r="899" spans="1:4" x14ac:dyDescent="0.25">
      <c r="A899"/>
      <c r="B899"/>
      <c r="C899"/>
      <c r="D899"/>
    </row>
    <row r="900" spans="1:4" x14ac:dyDescent="0.25">
      <c r="A900"/>
      <c r="B900"/>
      <c r="C900"/>
      <c r="D900"/>
    </row>
    <row r="901" spans="1:4" x14ac:dyDescent="0.25">
      <c r="A901"/>
      <c r="B901"/>
      <c r="C901"/>
      <c r="D901"/>
    </row>
    <row r="902" spans="1:4" x14ac:dyDescent="0.25">
      <c r="A902"/>
      <c r="B902"/>
      <c r="C902"/>
      <c r="D902"/>
    </row>
    <row r="903" spans="1:4" x14ac:dyDescent="0.25">
      <c r="A903"/>
      <c r="B903"/>
      <c r="C903"/>
      <c r="D903"/>
    </row>
    <row r="904" spans="1:4" x14ac:dyDescent="0.25">
      <c r="A904"/>
      <c r="B904"/>
      <c r="C904"/>
      <c r="D904"/>
    </row>
    <row r="905" spans="1:4" x14ac:dyDescent="0.25">
      <c r="A905"/>
      <c r="B905"/>
      <c r="C905"/>
      <c r="D905"/>
    </row>
    <row r="906" spans="1:4" x14ac:dyDescent="0.25">
      <c r="A906"/>
      <c r="B906"/>
      <c r="C906"/>
      <c r="D906"/>
    </row>
    <row r="907" spans="1:4" x14ac:dyDescent="0.25">
      <c r="A907"/>
      <c r="B907"/>
      <c r="C907"/>
      <c r="D907"/>
    </row>
    <row r="908" spans="1:4" x14ac:dyDescent="0.25">
      <c r="A908"/>
      <c r="B908"/>
      <c r="C908"/>
      <c r="D908"/>
    </row>
    <row r="909" spans="1:4" x14ac:dyDescent="0.25">
      <c r="A909"/>
      <c r="B909"/>
      <c r="C909"/>
      <c r="D909"/>
    </row>
    <row r="910" spans="1:4" x14ac:dyDescent="0.25">
      <c r="A910"/>
      <c r="B910"/>
      <c r="C910"/>
      <c r="D910"/>
    </row>
    <row r="911" spans="1:4" x14ac:dyDescent="0.25">
      <c r="A911"/>
      <c r="B911"/>
      <c r="C911"/>
      <c r="D911"/>
    </row>
    <row r="912" spans="1:4" x14ac:dyDescent="0.25">
      <c r="A912"/>
      <c r="B912"/>
      <c r="C912"/>
      <c r="D912"/>
    </row>
    <row r="913" spans="1:4" x14ac:dyDescent="0.25">
      <c r="A913"/>
      <c r="B913"/>
      <c r="C913"/>
      <c r="D913"/>
    </row>
    <row r="914" spans="1:4" x14ac:dyDescent="0.25">
      <c r="A914"/>
      <c r="B914"/>
      <c r="C914"/>
      <c r="D914"/>
    </row>
    <row r="915" spans="1:4" x14ac:dyDescent="0.25">
      <c r="A915"/>
      <c r="B915"/>
      <c r="C915"/>
      <c r="D915"/>
    </row>
    <row r="916" spans="1:4" x14ac:dyDescent="0.25">
      <c r="A916"/>
      <c r="B916"/>
      <c r="C916"/>
      <c r="D916"/>
    </row>
    <row r="917" spans="1:4" x14ac:dyDescent="0.25">
      <c r="A917"/>
      <c r="B917"/>
      <c r="C917"/>
      <c r="D917"/>
    </row>
    <row r="918" spans="1:4" x14ac:dyDescent="0.25">
      <c r="A918"/>
      <c r="B918"/>
      <c r="C918"/>
      <c r="D918"/>
    </row>
    <row r="919" spans="1:4" x14ac:dyDescent="0.25">
      <c r="A919"/>
      <c r="B919"/>
      <c r="C919"/>
      <c r="D919"/>
    </row>
    <row r="920" spans="1:4" x14ac:dyDescent="0.25">
      <c r="A920"/>
      <c r="B920"/>
      <c r="C920"/>
      <c r="D920"/>
    </row>
    <row r="921" spans="1:4" x14ac:dyDescent="0.25">
      <c r="A921"/>
      <c r="B921"/>
      <c r="C921"/>
      <c r="D921"/>
    </row>
    <row r="922" spans="1:4" x14ac:dyDescent="0.25">
      <c r="A922"/>
      <c r="B922"/>
      <c r="C922"/>
      <c r="D922"/>
    </row>
    <row r="923" spans="1:4" x14ac:dyDescent="0.25">
      <c r="A923"/>
      <c r="B923"/>
      <c r="C923"/>
      <c r="D923"/>
    </row>
    <row r="924" spans="1:4" x14ac:dyDescent="0.25">
      <c r="A924"/>
      <c r="B924"/>
      <c r="C924"/>
      <c r="D924"/>
    </row>
    <row r="925" spans="1:4" x14ac:dyDescent="0.25">
      <c r="A925"/>
      <c r="B925"/>
      <c r="C925"/>
      <c r="D925"/>
    </row>
    <row r="926" spans="1:4" x14ac:dyDescent="0.25">
      <c r="A926"/>
      <c r="B926"/>
      <c r="C926"/>
      <c r="D926"/>
    </row>
    <row r="927" spans="1:4" x14ac:dyDescent="0.25">
      <c r="A927"/>
      <c r="B927"/>
      <c r="C927"/>
      <c r="D927"/>
    </row>
    <row r="928" spans="1:4" x14ac:dyDescent="0.25">
      <c r="A928"/>
      <c r="B928"/>
      <c r="C928"/>
      <c r="D928"/>
    </row>
    <row r="929" spans="1:4" x14ac:dyDescent="0.25">
      <c r="A929"/>
      <c r="B929"/>
      <c r="C929"/>
      <c r="D929"/>
    </row>
    <row r="930" spans="1:4" x14ac:dyDescent="0.25">
      <c r="A930"/>
      <c r="B930"/>
      <c r="C930"/>
      <c r="D930"/>
    </row>
    <row r="931" spans="1:4" x14ac:dyDescent="0.25">
      <c r="A931"/>
      <c r="B931"/>
      <c r="C931"/>
      <c r="D931"/>
    </row>
    <row r="932" spans="1:4" x14ac:dyDescent="0.25">
      <c r="A932"/>
      <c r="B932"/>
      <c r="C932"/>
      <c r="D932"/>
    </row>
    <row r="933" spans="1:4" x14ac:dyDescent="0.25">
      <c r="A933"/>
      <c r="B933"/>
      <c r="C933"/>
      <c r="D933"/>
    </row>
    <row r="934" spans="1:4" x14ac:dyDescent="0.25">
      <c r="A934"/>
      <c r="B934"/>
      <c r="C934"/>
      <c r="D934"/>
    </row>
    <row r="935" spans="1:4" x14ac:dyDescent="0.25">
      <c r="A935"/>
      <c r="B935"/>
      <c r="C935"/>
      <c r="D935"/>
    </row>
    <row r="936" spans="1:4" x14ac:dyDescent="0.25">
      <c r="A936"/>
      <c r="B936"/>
      <c r="C936"/>
      <c r="D936"/>
    </row>
    <row r="937" spans="1:4" x14ac:dyDescent="0.25">
      <c r="A937"/>
      <c r="B937"/>
      <c r="C937"/>
      <c r="D937"/>
    </row>
    <row r="938" spans="1:4" x14ac:dyDescent="0.25">
      <c r="A938"/>
      <c r="B938"/>
      <c r="C938"/>
      <c r="D938"/>
    </row>
    <row r="939" spans="1:4" x14ac:dyDescent="0.25">
      <c r="A939"/>
      <c r="B939"/>
      <c r="C939"/>
      <c r="D939"/>
    </row>
    <row r="940" spans="1:4" x14ac:dyDescent="0.25">
      <c r="A940"/>
      <c r="B940"/>
      <c r="C940"/>
      <c r="D940"/>
    </row>
    <row r="941" spans="1:4" x14ac:dyDescent="0.25">
      <c r="A941"/>
      <c r="B941"/>
      <c r="C941"/>
      <c r="D941"/>
    </row>
    <row r="942" spans="1:4" x14ac:dyDescent="0.25">
      <c r="A942"/>
      <c r="B942"/>
      <c r="C942"/>
      <c r="D942"/>
    </row>
    <row r="943" spans="1:4" x14ac:dyDescent="0.25">
      <c r="A943"/>
      <c r="B943"/>
      <c r="C943"/>
      <c r="D943"/>
    </row>
    <row r="944" spans="1:4" x14ac:dyDescent="0.25">
      <c r="A944"/>
      <c r="B944"/>
      <c r="C944"/>
      <c r="D944"/>
    </row>
    <row r="945" spans="1:4" x14ac:dyDescent="0.25">
      <c r="A945"/>
      <c r="B945"/>
      <c r="C945"/>
      <c r="D945"/>
    </row>
    <row r="946" spans="1:4" x14ac:dyDescent="0.25">
      <c r="A946"/>
      <c r="B946"/>
      <c r="C946"/>
      <c r="D946"/>
    </row>
    <row r="947" spans="1:4" x14ac:dyDescent="0.25">
      <c r="A947"/>
      <c r="B947"/>
      <c r="C947"/>
      <c r="D947"/>
    </row>
    <row r="948" spans="1:4" x14ac:dyDescent="0.25">
      <c r="A948"/>
      <c r="B948"/>
      <c r="C948"/>
      <c r="D948"/>
    </row>
    <row r="949" spans="1:4" x14ac:dyDescent="0.25">
      <c r="A949"/>
      <c r="B949"/>
      <c r="C949"/>
      <c r="D949"/>
    </row>
    <row r="950" spans="1:4" x14ac:dyDescent="0.25">
      <c r="A950"/>
      <c r="B950"/>
      <c r="C950"/>
      <c r="D950"/>
    </row>
    <row r="951" spans="1:4" x14ac:dyDescent="0.25">
      <c r="A951"/>
      <c r="B951"/>
      <c r="C951"/>
      <c r="D951"/>
    </row>
    <row r="952" spans="1:4" x14ac:dyDescent="0.25">
      <c r="A952"/>
      <c r="B952"/>
      <c r="C952"/>
      <c r="D952"/>
    </row>
    <row r="953" spans="1:4" x14ac:dyDescent="0.25">
      <c r="A953"/>
      <c r="B953"/>
      <c r="C953"/>
      <c r="D953"/>
    </row>
    <row r="954" spans="1:4" x14ac:dyDescent="0.25">
      <c r="A954"/>
      <c r="B954"/>
      <c r="C954"/>
      <c r="D954"/>
    </row>
    <row r="955" spans="1:4" x14ac:dyDescent="0.25">
      <c r="A955"/>
      <c r="B955"/>
      <c r="C955"/>
      <c r="D955"/>
    </row>
    <row r="956" spans="1:4" x14ac:dyDescent="0.25">
      <c r="A956"/>
      <c r="B956"/>
      <c r="C956"/>
      <c r="D956"/>
    </row>
    <row r="957" spans="1:4" x14ac:dyDescent="0.25">
      <c r="A957"/>
      <c r="B957"/>
      <c r="C957"/>
      <c r="D957"/>
    </row>
    <row r="958" spans="1:4" x14ac:dyDescent="0.25">
      <c r="A958"/>
      <c r="B958"/>
      <c r="C958"/>
      <c r="D958"/>
    </row>
    <row r="959" spans="1:4" x14ac:dyDescent="0.25">
      <c r="A959"/>
      <c r="B959"/>
      <c r="C959"/>
      <c r="D959"/>
    </row>
    <row r="960" spans="1:4" x14ac:dyDescent="0.25">
      <c r="A960"/>
      <c r="B960"/>
      <c r="C960"/>
      <c r="D960"/>
    </row>
    <row r="961" spans="1:4" x14ac:dyDescent="0.25">
      <c r="A961"/>
      <c r="B961"/>
      <c r="C961"/>
      <c r="D961"/>
    </row>
    <row r="962" spans="1:4" x14ac:dyDescent="0.25">
      <c r="A962"/>
      <c r="B962"/>
      <c r="C962"/>
      <c r="D962"/>
    </row>
    <row r="963" spans="1:4" x14ac:dyDescent="0.25">
      <c r="A963"/>
      <c r="B963"/>
      <c r="C963"/>
      <c r="D963"/>
    </row>
    <row r="964" spans="1:4" x14ac:dyDescent="0.25">
      <c r="A964"/>
      <c r="B964"/>
      <c r="C964"/>
      <c r="D964"/>
    </row>
    <row r="965" spans="1:4" x14ac:dyDescent="0.25">
      <c r="A965"/>
      <c r="B965"/>
      <c r="C965"/>
      <c r="D965"/>
    </row>
    <row r="966" spans="1:4" x14ac:dyDescent="0.25">
      <c r="A966"/>
      <c r="B966"/>
      <c r="C966"/>
      <c r="D966"/>
    </row>
    <row r="967" spans="1:4" x14ac:dyDescent="0.25">
      <c r="A967"/>
      <c r="B967"/>
      <c r="C967"/>
      <c r="D967"/>
    </row>
    <row r="968" spans="1:4" x14ac:dyDescent="0.25">
      <c r="A968"/>
      <c r="B968"/>
      <c r="C968"/>
      <c r="D968"/>
    </row>
    <row r="969" spans="1:4" x14ac:dyDescent="0.25">
      <c r="A969"/>
      <c r="B969"/>
      <c r="C969"/>
      <c r="D969"/>
    </row>
    <row r="970" spans="1:4" x14ac:dyDescent="0.25">
      <c r="A970"/>
      <c r="B970"/>
      <c r="C970"/>
      <c r="D970"/>
    </row>
    <row r="971" spans="1:4" x14ac:dyDescent="0.25">
      <c r="A971"/>
      <c r="B971"/>
      <c r="C971"/>
      <c r="D971"/>
    </row>
    <row r="972" spans="1:4" x14ac:dyDescent="0.25">
      <c r="A972"/>
      <c r="B972"/>
      <c r="C972"/>
      <c r="D972"/>
    </row>
    <row r="973" spans="1:4" x14ac:dyDescent="0.25">
      <c r="A973"/>
      <c r="B973"/>
      <c r="C973"/>
      <c r="D973"/>
    </row>
    <row r="974" spans="1:4" x14ac:dyDescent="0.25">
      <c r="A974"/>
      <c r="B974"/>
      <c r="C974"/>
      <c r="D974"/>
    </row>
    <row r="975" spans="1:4" x14ac:dyDescent="0.25">
      <c r="A975"/>
      <c r="B975"/>
      <c r="C975"/>
      <c r="D975"/>
    </row>
    <row r="976" spans="1:4" x14ac:dyDescent="0.25">
      <c r="A976"/>
      <c r="B976"/>
      <c r="C976"/>
      <c r="D976"/>
    </row>
    <row r="977" spans="1:4" x14ac:dyDescent="0.25">
      <c r="A977"/>
      <c r="B977"/>
      <c r="C977"/>
      <c r="D977"/>
    </row>
    <row r="978" spans="1:4" x14ac:dyDescent="0.25">
      <c r="A978"/>
      <c r="B978"/>
      <c r="C978"/>
      <c r="D978"/>
    </row>
    <row r="979" spans="1:4" x14ac:dyDescent="0.25">
      <c r="A979"/>
      <c r="B979"/>
      <c r="C979"/>
      <c r="D979"/>
    </row>
    <row r="980" spans="1:4" x14ac:dyDescent="0.25">
      <c r="A980"/>
      <c r="B980"/>
      <c r="C980"/>
      <c r="D980"/>
    </row>
    <row r="981" spans="1:4" x14ac:dyDescent="0.25">
      <c r="A981"/>
      <c r="B981"/>
      <c r="C981"/>
      <c r="D981"/>
    </row>
    <row r="982" spans="1:4" x14ac:dyDescent="0.25">
      <c r="A982"/>
      <c r="B982"/>
      <c r="C982"/>
      <c r="D982"/>
    </row>
    <row r="983" spans="1:4" x14ac:dyDescent="0.25">
      <c r="A983"/>
      <c r="B983"/>
      <c r="C983"/>
      <c r="D983"/>
    </row>
    <row r="984" spans="1:4" x14ac:dyDescent="0.25">
      <c r="A984"/>
      <c r="B984"/>
      <c r="C984"/>
      <c r="D984"/>
    </row>
    <row r="985" spans="1:4" x14ac:dyDescent="0.25">
      <c r="A985"/>
      <c r="B985"/>
      <c r="C985"/>
      <c r="D985"/>
    </row>
    <row r="986" spans="1:4" x14ac:dyDescent="0.25">
      <c r="A986"/>
      <c r="B986"/>
      <c r="C986"/>
      <c r="D986"/>
    </row>
    <row r="987" spans="1:4" x14ac:dyDescent="0.25">
      <c r="A987"/>
      <c r="B987"/>
      <c r="C987"/>
      <c r="D987"/>
    </row>
    <row r="988" spans="1:4" x14ac:dyDescent="0.25">
      <c r="A988"/>
      <c r="B988"/>
      <c r="C988"/>
      <c r="D988"/>
    </row>
    <row r="989" spans="1:4" x14ac:dyDescent="0.25">
      <c r="A989"/>
      <c r="B989"/>
      <c r="C989"/>
      <c r="D989"/>
    </row>
    <row r="990" spans="1:4" x14ac:dyDescent="0.25">
      <c r="A990"/>
      <c r="B990"/>
      <c r="C990"/>
      <c r="D990"/>
    </row>
    <row r="991" spans="1:4" x14ac:dyDescent="0.25">
      <c r="A991"/>
      <c r="B991"/>
      <c r="C991"/>
      <c r="D991"/>
    </row>
    <row r="992" spans="1:4" x14ac:dyDescent="0.25">
      <c r="A992"/>
      <c r="B992"/>
      <c r="C992"/>
      <c r="D992"/>
    </row>
    <row r="993" spans="1:4" x14ac:dyDescent="0.25">
      <c r="A993"/>
      <c r="B993"/>
      <c r="C993"/>
      <c r="D993"/>
    </row>
    <row r="994" spans="1:4" x14ac:dyDescent="0.25">
      <c r="A994"/>
      <c r="B994"/>
      <c r="C994"/>
      <c r="D994"/>
    </row>
    <row r="995" spans="1:4" x14ac:dyDescent="0.25">
      <c r="A995"/>
      <c r="B995"/>
      <c r="C995"/>
      <c r="D995"/>
    </row>
    <row r="996" spans="1:4" x14ac:dyDescent="0.25">
      <c r="A996"/>
      <c r="B996"/>
      <c r="C996"/>
      <c r="D996"/>
    </row>
    <row r="997" spans="1:4" x14ac:dyDescent="0.25">
      <c r="A997"/>
      <c r="B997"/>
      <c r="C997"/>
      <c r="D997"/>
    </row>
    <row r="998" spans="1:4" x14ac:dyDescent="0.25">
      <c r="A998"/>
      <c r="B998"/>
      <c r="C998"/>
      <c r="D998"/>
    </row>
    <row r="999" spans="1:4" x14ac:dyDescent="0.25">
      <c r="A999"/>
      <c r="B999"/>
      <c r="C999"/>
      <c r="D999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workbookViewId="0">
      <selection activeCell="A2" sqref="A2"/>
    </sheetView>
  </sheetViews>
  <sheetFormatPr defaultRowHeight="15" x14ac:dyDescent="0.25"/>
  <cols>
    <col min="1" max="1" width="12" style="3" bestFit="1" customWidth="1"/>
    <col min="2" max="2" width="12" style="1" bestFit="1" customWidth="1"/>
    <col min="3" max="16384" width="9.140625" style="1"/>
  </cols>
  <sheetData>
    <row r="1" spans="1:4" x14ac:dyDescent="0.25">
      <c r="A1" s="3" t="s">
        <v>34</v>
      </c>
      <c r="B1" s="3" t="s">
        <v>35</v>
      </c>
      <c r="C1" s="3" t="s">
        <v>36</v>
      </c>
      <c r="D1" s="3" t="s">
        <v>37</v>
      </c>
    </row>
    <row r="2" spans="1:4" x14ac:dyDescent="0.25">
      <c r="A2" s="3">
        <f>SUM(Ebn_2[[#This Row],[a1]:[a15]])</f>
        <v>0</v>
      </c>
      <c r="B2" s="3">
        <f>SUM(Ebn_2[[#This Row],[e1]:[e15]])</f>
        <v>0</v>
      </c>
      <c r="C2" s="4" t="str">
        <f>IFERROR(ROUND((0.5 + (F_1[[#This Row],[Ea]] / (F_1[[#This Row],[Ea]] + F_1[[#This Row],[Ee]]) - 0.5) * 1.5) * 100,1),"")</f>
        <v/>
      </c>
      <c r="D2" s="4" t="str">
        <f>IF(F_1[[#This Row],[Wa]]="","",MAX(5,MIN(95,F_1[[#This Row],[Wa]])))</f>
        <v/>
      </c>
    </row>
    <row r="3" spans="1:4" x14ac:dyDescent="0.25">
      <c r="A3"/>
      <c r="B3"/>
      <c r="C3"/>
      <c r="D3"/>
    </row>
    <row r="4" spans="1:4" x14ac:dyDescent="0.25">
      <c r="A4"/>
      <c r="B4"/>
      <c r="C4"/>
      <c r="D4"/>
    </row>
    <row r="5" spans="1:4" x14ac:dyDescent="0.25">
      <c r="A5"/>
      <c r="B5"/>
      <c r="C5"/>
      <c r="D5"/>
    </row>
    <row r="6" spans="1:4" x14ac:dyDescent="0.25">
      <c r="A6"/>
      <c r="B6"/>
      <c r="C6"/>
      <c r="D6"/>
    </row>
    <row r="7" spans="1:4" x14ac:dyDescent="0.25">
      <c r="A7"/>
      <c r="B7"/>
      <c r="C7"/>
      <c r="D7"/>
    </row>
    <row r="8" spans="1:4" x14ac:dyDescent="0.25">
      <c r="A8"/>
      <c r="B8"/>
      <c r="C8"/>
      <c r="D8"/>
    </row>
    <row r="9" spans="1:4" x14ac:dyDescent="0.25">
      <c r="A9"/>
      <c r="B9"/>
      <c r="C9"/>
      <c r="D9"/>
    </row>
    <row r="10" spans="1:4" x14ac:dyDescent="0.25">
      <c r="A10"/>
      <c r="B10"/>
      <c r="C10"/>
      <c r="D10"/>
    </row>
    <row r="11" spans="1:4" x14ac:dyDescent="0.25">
      <c r="A11"/>
      <c r="B11"/>
      <c r="C11"/>
      <c r="D11"/>
    </row>
    <row r="12" spans="1:4" x14ac:dyDescent="0.25">
      <c r="A12"/>
      <c r="B12"/>
      <c r="C12"/>
      <c r="D12"/>
    </row>
    <row r="13" spans="1:4" x14ac:dyDescent="0.25">
      <c r="A13"/>
      <c r="B13"/>
      <c r="C13"/>
      <c r="D13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  <row r="225" spans="1:4" x14ac:dyDescent="0.25">
      <c r="A225"/>
      <c r="B225"/>
      <c r="C225"/>
      <c r="D225"/>
    </row>
    <row r="226" spans="1:4" x14ac:dyDescent="0.25">
      <c r="A226"/>
      <c r="B226"/>
      <c r="C226"/>
      <c r="D226"/>
    </row>
    <row r="227" spans="1:4" x14ac:dyDescent="0.25">
      <c r="A227"/>
      <c r="B227"/>
      <c r="C227"/>
      <c r="D227"/>
    </row>
    <row r="228" spans="1:4" x14ac:dyDescent="0.25">
      <c r="A228"/>
      <c r="B228"/>
      <c r="C228"/>
      <c r="D228"/>
    </row>
    <row r="229" spans="1:4" x14ac:dyDescent="0.25">
      <c r="A229"/>
      <c r="B229"/>
      <c r="C229"/>
      <c r="D229"/>
    </row>
    <row r="230" spans="1:4" x14ac:dyDescent="0.25">
      <c r="A230"/>
      <c r="B230"/>
      <c r="C230"/>
      <c r="D230"/>
    </row>
    <row r="231" spans="1:4" x14ac:dyDescent="0.25">
      <c r="A231"/>
      <c r="B231"/>
      <c r="C231"/>
      <c r="D231"/>
    </row>
    <row r="232" spans="1:4" x14ac:dyDescent="0.25">
      <c r="A232"/>
      <c r="B232"/>
      <c r="C232"/>
      <c r="D232"/>
    </row>
    <row r="233" spans="1:4" x14ac:dyDescent="0.25">
      <c r="A233"/>
      <c r="B233"/>
      <c r="C233"/>
      <c r="D233"/>
    </row>
    <row r="234" spans="1:4" x14ac:dyDescent="0.25">
      <c r="A234"/>
      <c r="B234"/>
      <c r="C234"/>
      <c r="D234"/>
    </row>
    <row r="235" spans="1:4" x14ac:dyDescent="0.25">
      <c r="A235"/>
      <c r="B235"/>
      <c r="C235"/>
      <c r="D235"/>
    </row>
    <row r="236" spans="1:4" x14ac:dyDescent="0.25">
      <c r="A236"/>
      <c r="B236"/>
      <c r="C236"/>
      <c r="D236"/>
    </row>
    <row r="237" spans="1:4" x14ac:dyDescent="0.25">
      <c r="A237"/>
      <c r="B237"/>
      <c r="C237"/>
      <c r="D237"/>
    </row>
    <row r="238" spans="1:4" x14ac:dyDescent="0.25">
      <c r="A238"/>
      <c r="B238"/>
      <c r="C238"/>
      <c r="D238"/>
    </row>
    <row r="239" spans="1:4" x14ac:dyDescent="0.25">
      <c r="A239"/>
      <c r="B239"/>
      <c r="C239"/>
      <c r="D239"/>
    </row>
    <row r="240" spans="1:4" x14ac:dyDescent="0.25">
      <c r="A240"/>
      <c r="B240"/>
      <c r="C240"/>
      <c r="D240"/>
    </row>
    <row r="241" spans="1:4" x14ac:dyDescent="0.25">
      <c r="A241"/>
      <c r="B241"/>
      <c r="C241"/>
      <c r="D241"/>
    </row>
    <row r="242" spans="1:4" x14ac:dyDescent="0.25">
      <c r="A242"/>
      <c r="B242"/>
      <c r="C242"/>
      <c r="D242"/>
    </row>
    <row r="243" spans="1:4" x14ac:dyDescent="0.25">
      <c r="A243"/>
      <c r="B243"/>
      <c r="C243"/>
      <c r="D243"/>
    </row>
    <row r="244" spans="1:4" x14ac:dyDescent="0.25">
      <c r="A244"/>
      <c r="B244"/>
      <c r="C244"/>
      <c r="D244"/>
    </row>
    <row r="245" spans="1:4" x14ac:dyDescent="0.25">
      <c r="A245"/>
      <c r="B245"/>
      <c r="C245"/>
      <c r="D245"/>
    </row>
    <row r="246" spans="1:4" x14ac:dyDescent="0.25">
      <c r="A246"/>
      <c r="B246"/>
      <c r="C246"/>
      <c r="D246"/>
    </row>
    <row r="247" spans="1:4" x14ac:dyDescent="0.25">
      <c r="A247"/>
      <c r="B247"/>
      <c r="C247"/>
      <c r="D247"/>
    </row>
    <row r="248" spans="1:4" x14ac:dyDescent="0.25">
      <c r="A248"/>
      <c r="B248"/>
      <c r="C248"/>
      <c r="D248"/>
    </row>
    <row r="249" spans="1:4" x14ac:dyDescent="0.25">
      <c r="A249"/>
      <c r="B249"/>
      <c r="C249"/>
      <c r="D249"/>
    </row>
    <row r="250" spans="1:4" x14ac:dyDescent="0.25">
      <c r="A250"/>
      <c r="B250"/>
      <c r="C250"/>
      <c r="D250"/>
    </row>
    <row r="251" spans="1:4" x14ac:dyDescent="0.25">
      <c r="A251"/>
      <c r="B251"/>
      <c r="C251"/>
      <c r="D251"/>
    </row>
    <row r="252" spans="1:4" x14ac:dyDescent="0.25">
      <c r="A252"/>
      <c r="B252"/>
      <c r="C252"/>
      <c r="D252"/>
    </row>
    <row r="253" spans="1:4" x14ac:dyDescent="0.25">
      <c r="A253"/>
      <c r="B253"/>
      <c r="C253"/>
      <c r="D253"/>
    </row>
    <row r="254" spans="1:4" x14ac:dyDescent="0.25">
      <c r="A254"/>
      <c r="B254"/>
      <c r="C254"/>
      <c r="D254"/>
    </row>
    <row r="255" spans="1:4" x14ac:dyDescent="0.25">
      <c r="A255"/>
      <c r="B255"/>
      <c r="C255"/>
      <c r="D255"/>
    </row>
    <row r="256" spans="1:4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  <row r="497" spans="1:4" x14ac:dyDescent="0.25">
      <c r="A497"/>
      <c r="B497"/>
      <c r="C497"/>
      <c r="D497"/>
    </row>
    <row r="498" spans="1:4" x14ac:dyDescent="0.25">
      <c r="A498"/>
      <c r="B498"/>
      <c r="C498"/>
      <c r="D498"/>
    </row>
    <row r="499" spans="1:4" x14ac:dyDescent="0.25">
      <c r="A499"/>
      <c r="B499"/>
      <c r="C499"/>
      <c r="D499"/>
    </row>
    <row r="500" spans="1:4" x14ac:dyDescent="0.25">
      <c r="A500"/>
      <c r="B500"/>
      <c r="C500"/>
      <c r="D500"/>
    </row>
    <row r="501" spans="1:4" x14ac:dyDescent="0.25">
      <c r="A501"/>
      <c r="B501"/>
      <c r="C501"/>
      <c r="D501"/>
    </row>
    <row r="502" spans="1:4" x14ac:dyDescent="0.25">
      <c r="A502"/>
      <c r="B502"/>
      <c r="C502"/>
      <c r="D502"/>
    </row>
    <row r="503" spans="1:4" x14ac:dyDescent="0.25">
      <c r="A503"/>
      <c r="B503"/>
      <c r="C503"/>
      <c r="D503"/>
    </row>
    <row r="504" spans="1:4" x14ac:dyDescent="0.25">
      <c r="A504"/>
      <c r="B504"/>
      <c r="C504"/>
      <c r="D504"/>
    </row>
    <row r="505" spans="1:4" x14ac:dyDescent="0.25">
      <c r="A505"/>
      <c r="B505"/>
      <c r="C505"/>
      <c r="D505"/>
    </row>
    <row r="506" spans="1:4" x14ac:dyDescent="0.25">
      <c r="A506"/>
      <c r="B506"/>
      <c r="C506"/>
      <c r="D506"/>
    </row>
    <row r="507" spans="1:4" x14ac:dyDescent="0.25">
      <c r="A507"/>
      <c r="B507"/>
      <c r="C507"/>
      <c r="D507"/>
    </row>
    <row r="508" spans="1:4" x14ac:dyDescent="0.25">
      <c r="A508"/>
      <c r="B508"/>
      <c r="C508"/>
      <c r="D508"/>
    </row>
    <row r="509" spans="1:4" x14ac:dyDescent="0.25">
      <c r="A509"/>
      <c r="B509"/>
      <c r="C509"/>
      <c r="D509"/>
    </row>
    <row r="510" spans="1:4" x14ac:dyDescent="0.25">
      <c r="A510"/>
      <c r="B510"/>
      <c r="C510"/>
      <c r="D510"/>
    </row>
    <row r="511" spans="1:4" x14ac:dyDescent="0.25">
      <c r="A511"/>
      <c r="B511"/>
      <c r="C511"/>
      <c r="D511"/>
    </row>
    <row r="512" spans="1:4" x14ac:dyDescent="0.25">
      <c r="A512"/>
      <c r="B512"/>
      <c r="C512"/>
      <c r="D512"/>
    </row>
    <row r="513" spans="1:4" x14ac:dyDescent="0.25">
      <c r="A513"/>
      <c r="B513"/>
      <c r="C513"/>
      <c r="D513"/>
    </row>
    <row r="514" spans="1:4" x14ac:dyDescent="0.25">
      <c r="A514"/>
      <c r="B514"/>
      <c r="C514"/>
      <c r="D514"/>
    </row>
    <row r="515" spans="1:4" x14ac:dyDescent="0.25">
      <c r="A515"/>
      <c r="B515"/>
      <c r="C515"/>
      <c r="D515"/>
    </row>
    <row r="516" spans="1:4" x14ac:dyDescent="0.25">
      <c r="A516"/>
      <c r="B516"/>
      <c r="C516"/>
      <c r="D516"/>
    </row>
    <row r="517" spans="1:4" x14ac:dyDescent="0.25">
      <c r="A517"/>
      <c r="B517"/>
      <c r="C517"/>
      <c r="D517"/>
    </row>
    <row r="518" spans="1:4" x14ac:dyDescent="0.25">
      <c r="A518"/>
      <c r="B518"/>
      <c r="C518"/>
      <c r="D518"/>
    </row>
    <row r="519" spans="1:4" x14ac:dyDescent="0.25">
      <c r="A519"/>
      <c r="B519"/>
      <c r="C519"/>
      <c r="D519"/>
    </row>
    <row r="520" spans="1:4" x14ac:dyDescent="0.25">
      <c r="A520"/>
      <c r="B520"/>
      <c r="C520"/>
      <c r="D520"/>
    </row>
    <row r="521" spans="1:4" x14ac:dyDescent="0.25">
      <c r="A521"/>
      <c r="B521"/>
      <c r="C521"/>
      <c r="D521"/>
    </row>
    <row r="522" spans="1:4" x14ac:dyDescent="0.25">
      <c r="A522"/>
      <c r="B522"/>
      <c r="C522"/>
      <c r="D522"/>
    </row>
    <row r="523" spans="1:4" x14ac:dyDescent="0.25">
      <c r="A523"/>
      <c r="B523"/>
      <c r="C523"/>
      <c r="D523"/>
    </row>
    <row r="524" spans="1:4" x14ac:dyDescent="0.25">
      <c r="A524"/>
      <c r="B524"/>
      <c r="C524"/>
      <c r="D524"/>
    </row>
    <row r="525" spans="1:4" x14ac:dyDescent="0.25">
      <c r="A525"/>
      <c r="B525"/>
      <c r="C525"/>
      <c r="D525"/>
    </row>
    <row r="526" spans="1:4" x14ac:dyDescent="0.25">
      <c r="A526"/>
      <c r="B526"/>
      <c r="C526"/>
      <c r="D526"/>
    </row>
    <row r="527" spans="1:4" x14ac:dyDescent="0.25">
      <c r="A527"/>
      <c r="B527"/>
      <c r="C527"/>
      <c r="D527"/>
    </row>
    <row r="528" spans="1:4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A535"/>
      <c r="B535"/>
      <c r="C535"/>
      <c r="D535"/>
    </row>
    <row r="536" spans="1:4" x14ac:dyDescent="0.25">
      <c r="A536"/>
      <c r="B536"/>
      <c r="C536"/>
      <c r="D536"/>
    </row>
    <row r="537" spans="1:4" x14ac:dyDescent="0.25">
      <c r="A537"/>
      <c r="B537"/>
      <c r="C537"/>
      <c r="D537"/>
    </row>
    <row r="538" spans="1:4" x14ac:dyDescent="0.25">
      <c r="A538"/>
      <c r="B538"/>
      <c r="C538"/>
      <c r="D538"/>
    </row>
    <row r="539" spans="1:4" x14ac:dyDescent="0.25">
      <c r="A539"/>
      <c r="B539"/>
      <c r="C539"/>
      <c r="D539"/>
    </row>
    <row r="540" spans="1:4" x14ac:dyDescent="0.25">
      <c r="A540"/>
      <c r="B540"/>
      <c r="C540"/>
      <c r="D540"/>
    </row>
    <row r="541" spans="1:4" x14ac:dyDescent="0.25">
      <c r="A541"/>
      <c r="B541"/>
      <c r="C541"/>
      <c r="D541"/>
    </row>
    <row r="542" spans="1:4" x14ac:dyDescent="0.25">
      <c r="A542"/>
      <c r="B542"/>
      <c r="C542"/>
      <c r="D542"/>
    </row>
    <row r="543" spans="1:4" x14ac:dyDescent="0.25">
      <c r="A543"/>
      <c r="B543"/>
      <c r="C543"/>
      <c r="D543"/>
    </row>
    <row r="544" spans="1:4" x14ac:dyDescent="0.25">
      <c r="A544"/>
      <c r="B544"/>
      <c r="C544"/>
      <c r="D544"/>
    </row>
    <row r="545" spans="1:4" x14ac:dyDescent="0.25">
      <c r="A545"/>
      <c r="B545"/>
      <c r="C545"/>
      <c r="D545"/>
    </row>
    <row r="546" spans="1:4" x14ac:dyDescent="0.25">
      <c r="A546"/>
      <c r="B546"/>
      <c r="C546"/>
      <c r="D546"/>
    </row>
    <row r="547" spans="1:4" x14ac:dyDescent="0.25">
      <c r="A547"/>
      <c r="B547"/>
      <c r="C547"/>
      <c r="D547"/>
    </row>
    <row r="548" spans="1:4" x14ac:dyDescent="0.25">
      <c r="A548"/>
      <c r="B548"/>
      <c r="C548"/>
      <c r="D548"/>
    </row>
    <row r="549" spans="1:4" x14ac:dyDescent="0.25">
      <c r="A549"/>
      <c r="B549"/>
      <c r="C549"/>
      <c r="D549"/>
    </row>
    <row r="550" spans="1:4" x14ac:dyDescent="0.25">
      <c r="A550"/>
      <c r="B550"/>
      <c r="C550"/>
      <c r="D550"/>
    </row>
    <row r="551" spans="1:4" x14ac:dyDescent="0.25">
      <c r="A551"/>
      <c r="B551"/>
      <c r="C551"/>
      <c r="D551"/>
    </row>
    <row r="552" spans="1:4" x14ac:dyDescent="0.25">
      <c r="A552"/>
      <c r="B552"/>
      <c r="C552"/>
      <c r="D552"/>
    </row>
    <row r="553" spans="1:4" x14ac:dyDescent="0.25">
      <c r="A553"/>
      <c r="B553"/>
      <c r="C553"/>
      <c r="D553"/>
    </row>
    <row r="554" spans="1:4" x14ac:dyDescent="0.25">
      <c r="A554"/>
      <c r="B554"/>
      <c r="C554"/>
      <c r="D554"/>
    </row>
    <row r="555" spans="1:4" x14ac:dyDescent="0.25">
      <c r="A555"/>
      <c r="B555"/>
      <c r="C555"/>
      <c r="D555"/>
    </row>
    <row r="556" spans="1:4" x14ac:dyDescent="0.25">
      <c r="A556"/>
      <c r="B556"/>
      <c r="C556"/>
      <c r="D556"/>
    </row>
    <row r="557" spans="1:4" x14ac:dyDescent="0.25">
      <c r="A557"/>
      <c r="B557"/>
      <c r="C557"/>
      <c r="D557"/>
    </row>
    <row r="558" spans="1:4" x14ac:dyDescent="0.25">
      <c r="A558"/>
      <c r="B558"/>
      <c r="C558"/>
      <c r="D558"/>
    </row>
    <row r="559" spans="1:4" x14ac:dyDescent="0.25">
      <c r="A559"/>
      <c r="B559"/>
      <c r="C559"/>
      <c r="D559"/>
    </row>
    <row r="560" spans="1:4" x14ac:dyDescent="0.25">
      <c r="A560"/>
      <c r="B560"/>
      <c r="C560"/>
      <c r="D560"/>
    </row>
    <row r="561" spans="1:4" x14ac:dyDescent="0.25">
      <c r="A561"/>
      <c r="B561"/>
      <c r="C561"/>
      <c r="D561"/>
    </row>
    <row r="562" spans="1:4" x14ac:dyDescent="0.25">
      <c r="A562"/>
      <c r="B562"/>
      <c r="C562"/>
      <c r="D562"/>
    </row>
    <row r="563" spans="1:4" x14ac:dyDescent="0.25">
      <c r="A563"/>
      <c r="B563"/>
      <c r="C563"/>
      <c r="D563"/>
    </row>
    <row r="564" spans="1:4" x14ac:dyDescent="0.25">
      <c r="A564"/>
      <c r="B564"/>
      <c r="C564"/>
      <c r="D564"/>
    </row>
    <row r="565" spans="1:4" x14ac:dyDescent="0.25">
      <c r="A565"/>
      <c r="B565"/>
      <c r="C565"/>
      <c r="D565"/>
    </row>
    <row r="566" spans="1:4" x14ac:dyDescent="0.25">
      <c r="A566"/>
      <c r="B566"/>
      <c r="C566"/>
      <c r="D566"/>
    </row>
    <row r="567" spans="1:4" x14ac:dyDescent="0.25">
      <c r="A567"/>
      <c r="B567"/>
      <c r="C567"/>
      <c r="D567"/>
    </row>
    <row r="568" spans="1:4" x14ac:dyDescent="0.25">
      <c r="A568"/>
      <c r="B568"/>
      <c r="C568"/>
      <c r="D568"/>
    </row>
    <row r="569" spans="1:4" x14ac:dyDescent="0.25">
      <c r="A569"/>
      <c r="B569"/>
      <c r="C569"/>
      <c r="D569"/>
    </row>
    <row r="570" spans="1:4" x14ac:dyDescent="0.25">
      <c r="A570"/>
      <c r="B570"/>
      <c r="C570"/>
      <c r="D570"/>
    </row>
    <row r="571" spans="1:4" x14ac:dyDescent="0.25">
      <c r="A571"/>
      <c r="B571"/>
      <c r="C571"/>
      <c r="D571"/>
    </row>
    <row r="572" spans="1:4" x14ac:dyDescent="0.25">
      <c r="A572"/>
      <c r="B572"/>
      <c r="C572"/>
      <c r="D572"/>
    </row>
    <row r="573" spans="1:4" x14ac:dyDescent="0.25">
      <c r="A573"/>
      <c r="B573"/>
      <c r="C573"/>
      <c r="D573"/>
    </row>
    <row r="574" spans="1:4" x14ac:dyDescent="0.25">
      <c r="A574"/>
      <c r="B574"/>
      <c r="C574"/>
      <c r="D574"/>
    </row>
    <row r="575" spans="1:4" x14ac:dyDescent="0.25">
      <c r="A575"/>
      <c r="B575"/>
      <c r="C575"/>
      <c r="D575"/>
    </row>
    <row r="576" spans="1:4" x14ac:dyDescent="0.25">
      <c r="A576"/>
      <c r="B576"/>
      <c r="C576"/>
      <c r="D576"/>
    </row>
    <row r="577" spans="1:4" x14ac:dyDescent="0.25">
      <c r="A577"/>
      <c r="B577"/>
      <c r="C577"/>
      <c r="D577"/>
    </row>
    <row r="578" spans="1:4" x14ac:dyDescent="0.25">
      <c r="A578"/>
      <c r="B578"/>
      <c r="C578"/>
      <c r="D578"/>
    </row>
    <row r="579" spans="1:4" x14ac:dyDescent="0.25">
      <c r="A579"/>
      <c r="B579"/>
      <c r="C579"/>
      <c r="D579"/>
    </row>
    <row r="580" spans="1:4" x14ac:dyDescent="0.25">
      <c r="A580"/>
      <c r="B580"/>
      <c r="C580"/>
      <c r="D580"/>
    </row>
    <row r="581" spans="1:4" x14ac:dyDescent="0.25">
      <c r="A581"/>
      <c r="B581"/>
      <c r="C581"/>
      <c r="D581"/>
    </row>
    <row r="582" spans="1:4" x14ac:dyDescent="0.25">
      <c r="A582"/>
      <c r="B582"/>
      <c r="C582"/>
      <c r="D582"/>
    </row>
    <row r="583" spans="1:4" x14ac:dyDescent="0.25">
      <c r="A583"/>
      <c r="B583"/>
      <c r="C583"/>
      <c r="D583"/>
    </row>
    <row r="584" spans="1:4" x14ac:dyDescent="0.25">
      <c r="A584"/>
      <c r="B584"/>
      <c r="C584"/>
      <c r="D584"/>
    </row>
    <row r="585" spans="1:4" x14ac:dyDescent="0.25">
      <c r="A585"/>
      <c r="B585"/>
      <c r="C585"/>
      <c r="D585"/>
    </row>
    <row r="586" spans="1:4" x14ac:dyDescent="0.25">
      <c r="A586"/>
      <c r="B586"/>
      <c r="C586"/>
      <c r="D586"/>
    </row>
    <row r="587" spans="1:4" x14ac:dyDescent="0.25">
      <c r="A587"/>
      <c r="B587"/>
      <c r="C587"/>
      <c r="D587"/>
    </row>
    <row r="588" spans="1:4" x14ac:dyDescent="0.25">
      <c r="A588"/>
      <c r="B588"/>
      <c r="C588"/>
      <c r="D588"/>
    </row>
    <row r="589" spans="1:4" x14ac:dyDescent="0.25">
      <c r="A589"/>
      <c r="B589"/>
      <c r="C589"/>
      <c r="D589"/>
    </row>
    <row r="590" spans="1:4" x14ac:dyDescent="0.25">
      <c r="A590"/>
      <c r="B590"/>
      <c r="C590"/>
      <c r="D590"/>
    </row>
    <row r="591" spans="1:4" x14ac:dyDescent="0.25">
      <c r="A591"/>
      <c r="B591"/>
      <c r="C591"/>
      <c r="D591"/>
    </row>
    <row r="592" spans="1:4" x14ac:dyDescent="0.25">
      <c r="A592"/>
      <c r="B592"/>
      <c r="C592"/>
      <c r="D592"/>
    </row>
    <row r="593" spans="1:4" x14ac:dyDescent="0.25">
      <c r="A593"/>
      <c r="B593"/>
      <c r="C593"/>
      <c r="D593"/>
    </row>
    <row r="594" spans="1:4" x14ac:dyDescent="0.25">
      <c r="A594"/>
      <c r="B594"/>
      <c r="C594"/>
      <c r="D594"/>
    </row>
    <row r="595" spans="1:4" x14ac:dyDescent="0.25">
      <c r="A595"/>
      <c r="B595"/>
      <c r="C595"/>
      <c r="D595"/>
    </row>
    <row r="596" spans="1:4" x14ac:dyDescent="0.25">
      <c r="A596"/>
      <c r="B596"/>
      <c r="C596"/>
      <c r="D596"/>
    </row>
    <row r="597" spans="1:4" x14ac:dyDescent="0.25">
      <c r="A597"/>
      <c r="B597"/>
      <c r="C597"/>
      <c r="D597"/>
    </row>
    <row r="598" spans="1:4" x14ac:dyDescent="0.25">
      <c r="A598"/>
      <c r="B598"/>
      <c r="C598"/>
      <c r="D598"/>
    </row>
    <row r="599" spans="1:4" x14ac:dyDescent="0.25">
      <c r="A599"/>
      <c r="B599"/>
      <c r="C599"/>
      <c r="D599"/>
    </row>
    <row r="600" spans="1:4" x14ac:dyDescent="0.25">
      <c r="A600"/>
      <c r="B600"/>
      <c r="C600"/>
      <c r="D600"/>
    </row>
    <row r="601" spans="1:4" x14ac:dyDescent="0.25">
      <c r="A601"/>
      <c r="B601"/>
      <c r="C601"/>
      <c r="D601"/>
    </row>
    <row r="602" spans="1:4" x14ac:dyDescent="0.25">
      <c r="A602"/>
      <c r="B602"/>
      <c r="C602"/>
      <c r="D602"/>
    </row>
    <row r="603" spans="1:4" x14ac:dyDescent="0.25">
      <c r="A603"/>
      <c r="B603"/>
      <c r="C603"/>
      <c r="D603"/>
    </row>
    <row r="604" spans="1:4" x14ac:dyDescent="0.25">
      <c r="A604"/>
      <c r="B604"/>
      <c r="C604"/>
      <c r="D604"/>
    </row>
    <row r="605" spans="1:4" x14ac:dyDescent="0.25">
      <c r="A605"/>
      <c r="B605"/>
      <c r="C605"/>
      <c r="D605"/>
    </row>
    <row r="606" spans="1:4" x14ac:dyDescent="0.25">
      <c r="A606"/>
      <c r="B606"/>
      <c r="C606"/>
      <c r="D606"/>
    </row>
    <row r="607" spans="1:4" x14ac:dyDescent="0.25">
      <c r="A607"/>
      <c r="B607"/>
      <c r="C607"/>
      <c r="D607"/>
    </row>
    <row r="608" spans="1:4" x14ac:dyDescent="0.25">
      <c r="A608"/>
      <c r="B608"/>
      <c r="C608"/>
      <c r="D608"/>
    </row>
    <row r="609" spans="1:4" x14ac:dyDescent="0.25">
      <c r="A609"/>
      <c r="B609"/>
      <c r="C609"/>
      <c r="D609"/>
    </row>
    <row r="610" spans="1:4" x14ac:dyDescent="0.25">
      <c r="A610"/>
      <c r="B610"/>
      <c r="C610"/>
      <c r="D610"/>
    </row>
    <row r="611" spans="1:4" x14ac:dyDescent="0.25">
      <c r="A611"/>
      <c r="B611"/>
      <c r="C611"/>
      <c r="D611"/>
    </row>
    <row r="612" spans="1:4" x14ac:dyDescent="0.25">
      <c r="A612"/>
      <c r="B612"/>
      <c r="C612"/>
      <c r="D612"/>
    </row>
    <row r="613" spans="1:4" x14ac:dyDescent="0.25">
      <c r="A613"/>
      <c r="B613"/>
      <c r="C613"/>
      <c r="D613"/>
    </row>
    <row r="614" spans="1:4" x14ac:dyDescent="0.25">
      <c r="A614"/>
      <c r="B614"/>
      <c r="C614"/>
      <c r="D614"/>
    </row>
    <row r="615" spans="1:4" x14ac:dyDescent="0.25">
      <c r="A615"/>
      <c r="B615"/>
      <c r="C615"/>
      <c r="D615"/>
    </row>
    <row r="616" spans="1:4" x14ac:dyDescent="0.25">
      <c r="A616"/>
      <c r="B616"/>
      <c r="C616"/>
      <c r="D616"/>
    </row>
    <row r="617" spans="1:4" x14ac:dyDescent="0.25">
      <c r="A617"/>
      <c r="B617"/>
      <c r="C617"/>
      <c r="D617"/>
    </row>
    <row r="618" spans="1:4" x14ac:dyDescent="0.25">
      <c r="A618"/>
      <c r="B618"/>
      <c r="C618"/>
      <c r="D618"/>
    </row>
    <row r="619" spans="1:4" x14ac:dyDescent="0.25">
      <c r="A619"/>
      <c r="B619"/>
      <c r="C619"/>
      <c r="D619"/>
    </row>
    <row r="620" spans="1:4" x14ac:dyDescent="0.25">
      <c r="A620"/>
      <c r="B620"/>
      <c r="C620"/>
      <c r="D620"/>
    </row>
    <row r="621" spans="1:4" x14ac:dyDescent="0.25">
      <c r="A621"/>
      <c r="B621"/>
      <c r="C621"/>
      <c r="D621"/>
    </row>
    <row r="622" spans="1:4" x14ac:dyDescent="0.25">
      <c r="A622"/>
      <c r="B622"/>
      <c r="C622"/>
      <c r="D622"/>
    </row>
    <row r="623" spans="1:4" x14ac:dyDescent="0.25">
      <c r="A623"/>
      <c r="B623"/>
      <c r="C623"/>
      <c r="D623"/>
    </row>
    <row r="624" spans="1:4" x14ac:dyDescent="0.25">
      <c r="A624"/>
      <c r="B624"/>
      <c r="C624"/>
      <c r="D624"/>
    </row>
    <row r="625" spans="1:4" x14ac:dyDescent="0.25">
      <c r="A625"/>
      <c r="B625"/>
      <c r="C625"/>
      <c r="D625"/>
    </row>
    <row r="626" spans="1:4" x14ac:dyDescent="0.25">
      <c r="A626"/>
      <c r="B626"/>
      <c r="C626"/>
      <c r="D626"/>
    </row>
    <row r="627" spans="1:4" x14ac:dyDescent="0.25">
      <c r="A627"/>
      <c r="B627"/>
      <c r="C627"/>
      <c r="D627"/>
    </row>
    <row r="628" spans="1:4" x14ac:dyDescent="0.25">
      <c r="A628"/>
      <c r="B628"/>
      <c r="C628"/>
      <c r="D628"/>
    </row>
    <row r="629" spans="1:4" x14ac:dyDescent="0.25">
      <c r="A629"/>
      <c r="B629"/>
      <c r="C629"/>
      <c r="D629"/>
    </row>
    <row r="630" spans="1:4" x14ac:dyDescent="0.25">
      <c r="A630"/>
      <c r="B630"/>
      <c r="C630"/>
      <c r="D630"/>
    </row>
    <row r="631" spans="1:4" x14ac:dyDescent="0.25">
      <c r="A631"/>
      <c r="B631"/>
      <c r="C631"/>
      <c r="D631"/>
    </row>
    <row r="632" spans="1:4" x14ac:dyDescent="0.25">
      <c r="A632"/>
      <c r="B632"/>
      <c r="C632"/>
      <c r="D632"/>
    </row>
    <row r="633" spans="1:4" x14ac:dyDescent="0.25">
      <c r="A633"/>
      <c r="B633"/>
      <c r="C633"/>
      <c r="D633"/>
    </row>
    <row r="634" spans="1:4" x14ac:dyDescent="0.25">
      <c r="A634"/>
      <c r="B634"/>
      <c r="C634"/>
      <c r="D634"/>
    </row>
    <row r="635" spans="1:4" x14ac:dyDescent="0.25">
      <c r="A635"/>
      <c r="B635"/>
      <c r="C635"/>
      <c r="D635"/>
    </row>
    <row r="636" spans="1:4" x14ac:dyDescent="0.25">
      <c r="A636"/>
      <c r="B636"/>
      <c r="C636"/>
      <c r="D636"/>
    </row>
    <row r="637" spans="1:4" x14ac:dyDescent="0.25">
      <c r="A637"/>
      <c r="B637"/>
      <c r="C637"/>
      <c r="D637"/>
    </row>
    <row r="638" spans="1:4" x14ac:dyDescent="0.25">
      <c r="A638"/>
      <c r="B638"/>
      <c r="C638"/>
      <c r="D638"/>
    </row>
    <row r="639" spans="1:4" x14ac:dyDescent="0.25">
      <c r="A639"/>
      <c r="B639"/>
      <c r="C639"/>
      <c r="D639"/>
    </row>
    <row r="640" spans="1:4" x14ac:dyDescent="0.25">
      <c r="A640"/>
      <c r="B640"/>
      <c r="C640"/>
      <c r="D640"/>
    </row>
    <row r="641" spans="1:4" x14ac:dyDescent="0.25">
      <c r="A641"/>
      <c r="B641"/>
      <c r="C641"/>
      <c r="D641"/>
    </row>
    <row r="642" spans="1:4" x14ac:dyDescent="0.25">
      <c r="A642"/>
      <c r="B642"/>
      <c r="C642"/>
      <c r="D642"/>
    </row>
    <row r="643" spans="1:4" x14ac:dyDescent="0.25">
      <c r="A643"/>
      <c r="B643"/>
      <c r="C643"/>
      <c r="D643"/>
    </row>
    <row r="644" spans="1:4" x14ac:dyDescent="0.25">
      <c r="A644"/>
      <c r="B644"/>
      <c r="C644"/>
      <c r="D644"/>
    </row>
    <row r="645" spans="1:4" x14ac:dyDescent="0.25">
      <c r="A645"/>
      <c r="B645"/>
      <c r="C645"/>
      <c r="D645"/>
    </row>
    <row r="646" spans="1:4" x14ac:dyDescent="0.25">
      <c r="A646"/>
      <c r="B646"/>
      <c r="C646"/>
      <c r="D646"/>
    </row>
    <row r="647" spans="1:4" x14ac:dyDescent="0.25">
      <c r="A647"/>
      <c r="B647"/>
      <c r="C647"/>
      <c r="D647"/>
    </row>
    <row r="648" spans="1:4" x14ac:dyDescent="0.25">
      <c r="A648"/>
      <c r="B648"/>
      <c r="C648"/>
      <c r="D648"/>
    </row>
    <row r="649" spans="1:4" x14ac:dyDescent="0.25">
      <c r="A649"/>
      <c r="B649"/>
      <c r="C649"/>
      <c r="D649"/>
    </row>
    <row r="650" spans="1:4" x14ac:dyDescent="0.25">
      <c r="A650"/>
      <c r="B650"/>
      <c r="C650"/>
      <c r="D650"/>
    </row>
    <row r="651" spans="1:4" x14ac:dyDescent="0.25">
      <c r="A651"/>
      <c r="B651"/>
      <c r="C651"/>
      <c r="D651"/>
    </row>
    <row r="652" spans="1:4" x14ac:dyDescent="0.25">
      <c r="A652"/>
      <c r="B652"/>
      <c r="C652"/>
      <c r="D652"/>
    </row>
    <row r="653" spans="1:4" x14ac:dyDescent="0.25">
      <c r="A653"/>
      <c r="B653"/>
      <c r="C653"/>
      <c r="D653"/>
    </row>
    <row r="654" spans="1:4" x14ac:dyDescent="0.25">
      <c r="A654"/>
      <c r="B654"/>
      <c r="C654"/>
      <c r="D654"/>
    </row>
    <row r="655" spans="1:4" x14ac:dyDescent="0.25">
      <c r="A655"/>
      <c r="B655"/>
      <c r="C655"/>
      <c r="D655"/>
    </row>
    <row r="656" spans="1:4" x14ac:dyDescent="0.25">
      <c r="A656"/>
      <c r="B656"/>
      <c r="C656"/>
      <c r="D656"/>
    </row>
    <row r="657" spans="1:4" x14ac:dyDescent="0.25">
      <c r="A657"/>
      <c r="B657"/>
      <c r="C657"/>
      <c r="D657"/>
    </row>
    <row r="658" spans="1:4" x14ac:dyDescent="0.25">
      <c r="A658"/>
      <c r="B658"/>
      <c r="C658"/>
      <c r="D658"/>
    </row>
    <row r="659" spans="1:4" x14ac:dyDescent="0.25">
      <c r="A659"/>
      <c r="B659"/>
      <c r="C659"/>
      <c r="D659"/>
    </row>
    <row r="660" spans="1:4" x14ac:dyDescent="0.25">
      <c r="A660"/>
      <c r="B660"/>
      <c r="C660"/>
      <c r="D660"/>
    </row>
    <row r="661" spans="1:4" x14ac:dyDescent="0.25">
      <c r="A661"/>
      <c r="B661"/>
      <c r="C661"/>
      <c r="D661"/>
    </row>
    <row r="662" spans="1:4" x14ac:dyDescent="0.25">
      <c r="A662"/>
      <c r="B662"/>
      <c r="C662"/>
      <c r="D662"/>
    </row>
    <row r="663" spans="1:4" x14ac:dyDescent="0.25">
      <c r="A663"/>
      <c r="B663"/>
      <c r="C663"/>
      <c r="D663"/>
    </row>
    <row r="664" spans="1:4" x14ac:dyDescent="0.25">
      <c r="A664"/>
      <c r="B664"/>
      <c r="C664"/>
      <c r="D664"/>
    </row>
    <row r="665" spans="1:4" x14ac:dyDescent="0.25">
      <c r="A665"/>
      <c r="B665"/>
      <c r="C665"/>
      <c r="D665"/>
    </row>
    <row r="666" spans="1:4" x14ac:dyDescent="0.25">
      <c r="A666"/>
      <c r="B666"/>
      <c r="C666"/>
      <c r="D666"/>
    </row>
    <row r="667" spans="1:4" x14ac:dyDescent="0.25">
      <c r="A667"/>
      <c r="B667"/>
      <c r="C667"/>
      <c r="D667"/>
    </row>
    <row r="668" spans="1:4" x14ac:dyDescent="0.25">
      <c r="A668"/>
      <c r="B668"/>
      <c r="C668"/>
      <c r="D668"/>
    </row>
    <row r="669" spans="1:4" x14ac:dyDescent="0.25">
      <c r="A669"/>
      <c r="B669"/>
      <c r="C669"/>
      <c r="D669"/>
    </row>
    <row r="670" spans="1:4" x14ac:dyDescent="0.25">
      <c r="A670"/>
      <c r="B670"/>
      <c r="C670"/>
      <c r="D670"/>
    </row>
    <row r="671" spans="1:4" x14ac:dyDescent="0.25">
      <c r="A671"/>
      <c r="B671"/>
      <c r="C671"/>
      <c r="D671"/>
    </row>
    <row r="672" spans="1:4" x14ac:dyDescent="0.25">
      <c r="A672"/>
      <c r="B672"/>
      <c r="C672"/>
      <c r="D672"/>
    </row>
    <row r="673" spans="1:4" x14ac:dyDescent="0.25">
      <c r="A673"/>
      <c r="B673"/>
      <c r="C673"/>
      <c r="D673"/>
    </row>
    <row r="674" spans="1:4" x14ac:dyDescent="0.25">
      <c r="A674"/>
      <c r="B674"/>
      <c r="C674"/>
      <c r="D674"/>
    </row>
    <row r="675" spans="1:4" x14ac:dyDescent="0.25">
      <c r="A675"/>
      <c r="B675"/>
      <c r="C675"/>
      <c r="D675"/>
    </row>
    <row r="676" spans="1:4" x14ac:dyDescent="0.25">
      <c r="A676"/>
      <c r="B676"/>
      <c r="C676"/>
      <c r="D676"/>
    </row>
    <row r="677" spans="1:4" x14ac:dyDescent="0.25">
      <c r="A677"/>
      <c r="B677"/>
      <c r="C677"/>
      <c r="D677"/>
    </row>
    <row r="678" spans="1:4" x14ac:dyDescent="0.25">
      <c r="A678"/>
      <c r="B678"/>
      <c r="C678"/>
      <c r="D678"/>
    </row>
    <row r="679" spans="1:4" x14ac:dyDescent="0.25">
      <c r="A679"/>
      <c r="B679"/>
      <c r="C679"/>
      <c r="D679"/>
    </row>
    <row r="680" spans="1:4" x14ac:dyDescent="0.25">
      <c r="A680"/>
      <c r="B680"/>
      <c r="C680"/>
      <c r="D680"/>
    </row>
    <row r="681" spans="1:4" x14ac:dyDescent="0.25">
      <c r="A681"/>
      <c r="B681"/>
      <c r="C681"/>
      <c r="D681"/>
    </row>
    <row r="682" spans="1:4" x14ac:dyDescent="0.25">
      <c r="A682"/>
      <c r="B682"/>
      <c r="C682"/>
      <c r="D682"/>
    </row>
    <row r="683" spans="1:4" x14ac:dyDescent="0.25">
      <c r="A683"/>
      <c r="B683"/>
      <c r="C683"/>
      <c r="D683"/>
    </row>
    <row r="684" spans="1:4" x14ac:dyDescent="0.25">
      <c r="A684"/>
      <c r="B684"/>
      <c r="C684"/>
      <c r="D684"/>
    </row>
    <row r="685" spans="1:4" x14ac:dyDescent="0.25">
      <c r="A685"/>
      <c r="B685"/>
      <c r="C685"/>
      <c r="D685"/>
    </row>
    <row r="686" spans="1:4" x14ac:dyDescent="0.25">
      <c r="A686"/>
      <c r="B686"/>
      <c r="C686"/>
      <c r="D686"/>
    </row>
    <row r="687" spans="1:4" x14ac:dyDescent="0.25">
      <c r="A687"/>
      <c r="B687"/>
      <c r="C687"/>
      <c r="D687"/>
    </row>
    <row r="688" spans="1:4" x14ac:dyDescent="0.25">
      <c r="A688"/>
      <c r="B688"/>
      <c r="C688"/>
      <c r="D688"/>
    </row>
    <row r="689" spans="1:4" x14ac:dyDescent="0.25">
      <c r="A689"/>
      <c r="B689"/>
      <c r="C689"/>
      <c r="D689"/>
    </row>
    <row r="690" spans="1:4" x14ac:dyDescent="0.25">
      <c r="A690"/>
      <c r="B690"/>
      <c r="C690"/>
      <c r="D690"/>
    </row>
    <row r="691" spans="1:4" x14ac:dyDescent="0.25">
      <c r="A691"/>
      <c r="B691"/>
      <c r="C691"/>
      <c r="D691"/>
    </row>
    <row r="692" spans="1:4" x14ac:dyDescent="0.25">
      <c r="A692"/>
      <c r="B692"/>
      <c r="C692"/>
      <c r="D692"/>
    </row>
    <row r="693" spans="1:4" x14ac:dyDescent="0.25">
      <c r="A693"/>
      <c r="B693"/>
      <c r="C693"/>
      <c r="D693"/>
    </row>
    <row r="694" spans="1:4" x14ac:dyDescent="0.25">
      <c r="A694"/>
      <c r="B694"/>
      <c r="C694"/>
      <c r="D694"/>
    </row>
    <row r="695" spans="1:4" x14ac:dyDescent="0.25">
      <c r="A695"/>
      <c r="B695"/>
      <c r="C695"/>
      <c r="D695"/>
    </row>
    <row r="696" spans="1:4" x14ac:dyDescent="0.25">
      <c r="A696"/>
      <c r="B696"/>
      <c r="C696"/>
      <c r="D696"/>
    </row>
    <row r="697" spans="1:4" x14ac:dyDescent="0.25">
      <c r="A697"/>
      <c r="B697"/>
      <c r="C697"/>
      <c r="D697"/>
    </row>
    <row r="698" spans="1:4" x14ac:dyDescent="0.25">
      <c r="A698"/>
      <c r="B698"/>
      <c r="C698"/>
      <c r="D698"/>
    </row>
    <row r="699" spans="1:4" x14ac:dyDescent="0.25">
      <c r="A699"/>
      <c r="B699"/>
      <c r="C699"/>
      <c r="D699"/>
    </row>
    <row r="700" spans="1:4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  <row r="705" spans="1:4" x14ac:dyDescent="0.25">
      <c r="A705"/>
      <c r="B705"/>
      <c r="C705"/>
      <c r="D705"/>
    </row>
    <row r="706" spans="1:4" x14ac:dyDescent="0.25">
      <c r="A706"/>
      <c r="B706"/>
      <c r="C706"/>
      <c r="D706"/>
    </row>
    <row r="707" spans="1:4" x14ac:dyDescent="0.25">
      <c r="A707"/>
      <c r="B707"/>
      <c r="C707"/>
      <c r="D707"/>
    </row>
    <row r="708" spans="1:4" x14ac:dyDescent="0.25">
      <c r="A708"/>
      <c r="B708"/>
      <c r="C708"/>
      <c r="D708"/>
    </row>
    <row r="709" spans="1:4" x14ac:dyDescent="0.25">
      <c r="A709"/>
      <c r="B709"/>
      <c r="C709"/>
      <c r="D709"/>
    </row>
    <row r="710" spans="1:4" x14ac:dyDescent="0.25">
      <c r="A710"/>
      <c r="B710"/>
      <c r="C710"/>
      <c r="D710"/>
    </row>
    <row r="711" spans="1:4" x14ac:dyDescent="0.25">
      <c r="A711"/>
      <c r="B711"/>
      <c r="C711"/>
      <c r="D711"/>
    </row>
    <row r="712" spans="1:4" x14ac:dyDescent="0.25">
      <c r="A712"/>
      <c r="B712"/>
      <c r="C712"/>
      <c r="D712"/>
    </row>
    <row r="713" spans="1:4" x14ac:dyDescent="0.25">
      <c r="A713"/>
      <c r="B713"/>
      <c r="C713"/>
      <c r="D713"/>
    </row>
    <row r="714" spans="1:4" x14ac:dyDescent="0.25">
      <c r="A714"/>
      <c r="B714"/>
      <c r="C714"/>
      <c r="D714"/>
    </row>
    <row r="715" spans="1:4" x14ac:dyDescent="0.25">
      <c r="A715"/>
      <c r="B715"/>
      <c r="C715"/>
      <c r="D715"/>
    </row>
    <row r="716" spans="1:4" x14ac:dyDescent="0.25">
      <c r="A716"/>
      <c r="B716"/>
      <c r="C716"/>
      <c r="D716"/>
    </row>
    <row r="717" spans="1:4" x14ac:dyDescent="0.25">
      <c r="A717"/>
      <c r="B717"/>
      <c r="C717"/>
      <c r="D717"/>
    </row>
    <row r="718" spans="1:4" x14ac:dyDescent="0.25">
      <c r="A718"/>
      <c r="B718"/>
      <c r="C718"/>
      <c r="D718"/>
    </row>
    <row r="719" spans="1:4" x14ac:dyDescent="0.25">
      <c r="A719"/>
      <c r="B719"/>
      <c r="C719"/>
      <c r="D719"/>
    </row>
    <row r="720" spans="1:4" x14ac:dyDescent="0.25">
      <c r="A720"/>
      <c r="B720"/>
      <c r="C720"/>
      <c r="D720"/>
    </row>
    <row r="721" spans="1:4" x14ac:dyDescent="0.25">
      <c r="A721"/>
      <c r="B721"/>
      <c r="C721"/>
      <c r="D721"/>
    </row>
    <row r="722" spans="1:4" x14ac:dyDescent="0.25">
      <c r="A722"/>
      <c r="B722"/>
      <c r="C722"/>
      <c r="D722"/>
    </row>
    <row r="723" spans="1:4" x14ac:dyDescent="0.25">
      <c r="A723"/>
      <c r="B723"/>
      <c r="C723"/>
      <c r="D723"/>
    </row>
    <row r="724" spans="1:4" x14ac:dyDescent="0.25">
      <c r="A724"/>
      <c r="B724"/>
      <c r="C724"/>
      <c r="D724"/>
    </row>
    <row r="725" spans="1:4" x14ac:dyDescent="0.25">
      <c r="A725"/>
      <c r="B725"/>
      <c r="C725"/>
      <c r="D725"/>
    </row>
    <row r="726" spans="1:4" x14ac:dyDescent="0.25">
      <c r="A726"/>
      <c r="B726"/>
      <c r="C726"/>
      <c r="D726"/>
    </row>
    <row r="727" spans="1:4" x14ac:dyDescent="0.25">
      <c r="A727"/>
      <c r="B727"/>
      <c r="C727"/>
      <c r="D727"/>
    </row>
    <row r="728" spans="1:4" x14ac:dyDescent="0.25">
      <c r="A728"/>
      <c r="B728"/>
      <c r="C728"/>
      <c r="D728"/>
    </row>
    <row r="729" spans="1:4" x14ac:dyDescent="0.25">
      <c r="A729"/>
      <c r="B729"/>
      <c r="C729"/>
      <c r="D729"/>
    </row>
    <row r="730" spans="1:4" x14ac:dyDescent="0.25">
      <c r="A730"/>
      <c r="B730"/>
      <c r="C730"/>
      <c r="D730"/>
    </row>
    <row r="731" spans="1:4" x14ac:dyDescent="0.25">
      <c r="A731"/>
      <c r="B731"/>
      <c r="C731"/>
      <c r="D731"/>
    </row>
    <row r="732" spans="1:4" x14ac:dyDescent="0.25">
      <c r="A732"/>
      <c r="B732"/>
      <c r="C732"/>
      <c r="D732"/>
    </row>
    <row r="733" spans="1:4" x14ac:dyDescent="0.25">
      <c r="A733"/>
      <c r="B733"/>
      <c r="C733"/>
      <c r="D733"/>
    </row>
    <row r="734" spans="1:4" x14ac:dyDescent="0.25">
      <c r="A734"/>
      <c r="B734"/>
      <c r="C734"/>
      <c r="D734"/>
    </row>
    <row r="735" spans="1:4" x14ac:dyDescent="0.25">
      <c r="A735"/>
      <c r="B735"/>
      <c r="C735"/>
      <c r="D735"/>
    </row>
    <row r="736" spans="1:4" x14ac:dyDescent="0.25">
      <c r="A736"/>
      <c r="B736"/>
      <c r="C736"/>
      <c r="D736"/>
    </row>
    <row r="737" spans="1:4" x14ac:dyDescent="0.25">
      <c r="A737"/>
      <c r="B737"/>
      <c r="C737"/>
      <c r="D737"/>
    </row>
    <row r="738" spans="1:4" x14ac:dyDescent="0.25">
      <c r="A738"/>
      <c r="B738"/>
      <c r="C738"/>
      <c r="D738"/>
    </row>
    <row r="739" spans="1:4" x14ac:dyDescent="0.25">
      <c r="A739"/>
      <c r="B739"/>
      <c r="C739"/>
      <c r="D739"/>
    </row>
    <row r="740" spans="1:4" x14ac:dyDescent="0.25">
      <c r="A740"/>
      <c r="B740"/>
      <c r="C740"/>
      <c r="D740"/>
    </row>
    <row r="741" spans="1:4" x14ac:dyDescent="0.25">
      <c r="A741"/>
      <c r="B741"/>
      <c r="C741"/>
      <c r="D741"/>
    </row>
    <row r="742" spans="1:4" x14ac:dyDescent="0.25">
      <c r="A742"/>
      <c r="B742"/>
      <c r="C742"/>
      <c r="D742"/>
    </row>
    <row r="743" spans="1:4" x14ac:dyDescent="0.25">
      <c r="A743"/>
      <c r="B743"/>
      <c r="C743"/>
      <c r="D743"/>
    </row>
    <row r="744" spans="1:4" x14ac:dyDescent="0.25">
      <c r="A744"/>
      <c r="B744"/>
      <c r="C744"/>
      <c r="D744"/>
    </row>
    <row r="745" spans="1:4" x14ac:dyDescent="0.25">
      <c r="A745"/>
      <c r="B745"/>
      <c r="C745"/>
      <c r="D745"/>
    </row>
    <row r="746" spans="1:4" x14ac:dyDescent="0.25">
      <c r="A746"/>
      <c r="B746"/>
      <c r="C746"/>
      <c r="D746"/>
    </row>
    <row r="747" spans="1:4" x14ac:dyDescent="0.25">
      <c r="A747"/>
      <c r="B747"/>
      <c r="C747"/>
      <c r="D747"/>
    </row>
    <row r="748" spans="1:4" x14ac:dyDescent="0.25">
      <c r="A748"/>
      <c r="B748"/>
      <c r="C748"/>
      <c r="D748"/>
    </row>
    <row r="749" spans="1:4" x14ac:dyDescent="0.25">
      <c r="A749"/>
      <c r="B749"/>
      <c r="C749"/>
      <c r="D749"/>
    </row>
    <row r="750" spans="1:4" x14ac:dyDescent="0.25">
      <c r="A750"/>
      <c r="B750"/>
      <c r="C750"/>
      <c r="D750"/>
    </row>
    <row r="751" spans="1:4" x14ac:dyDescent="0.25">
      <c r="A751"/>
      <c r="B751"/>
      <c r="C751"/>
      <c r="D751"/>
    </row>
    <row r="752" spans="1:4" x14ac:dyDescent="0.25">
      <c r="A752"/>
      <c r="B752"/>
      <c r="C752"/>
      <c r="D752"/>
    </row>
    <row r="753" spans="1:4" x14ac:dyDescent="0.25">
      <c r="A753"/>
      <c r="B753"/>
      <c r="C753"/>
      <c r="D753"/>
    </row>
    <row r="754" spans="1:4" x14ac:dyDescent="0.25">
      <c r="A754"/>
      <c r="B754"/>
      <c r="C754"/>
      <c r="D754"/>
    </row>
    <row r="755" spans="1:4" x14ac:dyDescent="0.25">
      <c r="A755"/>
      <c r="B755"/>
      <c r="C755"/>
      <c r="D755"/>
    </row>
    <row r="756" spans="1:4" x14ac:dyDescent="0.25">
      <c r="A756"/>
      <c r="B756"/>
      <c r="C756"/>
      <c r="D756"/>
    </row>
    <row r="757" spans="1:4" x14ac:dyDescent="0.25">
      <c r="A757"/>
      <c r="B757"/>
      <c r="C757"/>
      <c r="D757"/>
    </row>
    <row r="758" spans="1:4" x14ac:dyDescent="0.25">
      <c r="A758"/>
      <c r="B758"/>
      <c r="C758"/>
      <c r="D758"/>
    </row>
    <row r="759" spans="1:4" x14ac:dyDescent="0.25">
      <c r="A759"/>
      <c r="B759"/>
      <c r="C759"/>
      <c r="D759"/>
    </row>
    <row r="760" spans="1:4" x14ac:dyDescent="0.25">
      <c r="A760"/>
      <c r="B760"/>
      <c r="C760"/>
      <c r="D760"/>
    </row>
    <row r="761" spans="1:4" x14ac:dyDescent="0.25">
      <c r="A761"/>
      <c r="B761"/>
      <c r="C761"/>
      <c r="D761"/>
    </row>
    <row r="762" spans="1:4" x14ac:dyDescent="0.25">
      <c r="A762"/>
      <c r="B762"/>
      <c r="C762"/>
      <c r="D762"/>
    </row>
    <row r="763" spans="1:4" x14ac:dyDescent="0.25">
      <c r="A763"/>
      <c r="B763"/>
      <c r="C763"/>
      <c r="D763"/>
    </row>
    <row r="764" spans="1:4" x14ac:dyDescent="0.25">
      <c r="A764"/>
      <c r="B764"/>
      <c r="C764"/>
      <c r="D764"/>
    </row>
    <row r="765" spans="1:4" x14ac:dyDescent="0.25">
      <c r="A765"/>
      <c r="B765"/>
      <c r="C765"/>
      <c r="D765"/>
    </row>
    <row r="766" spans="1:4" x14ac:dyDescent="0.25">
      <c r="A766"/>
      <c r="B766"/>
      <c r="C766"/>
      <c r="D766"/>
    </row>
    <row r="767" spans="1:4" x14ac:dyDescent="0.25">
      <c r="A767"/>
      <c r="B767"/>
      <c r="C767"/>
      <c r="D767"/>
    </row>
    <row r="768" spans="1:4" x14ac:dyDescent="0.25">
      <c r="A768"/>
      <c r="B768"/>
      <c r="C768"/>
      <c r="D768"/>
    </row>
    <row r="769" spans="1:4" x14ac:dyDescent="0.25">
      <c r="A769"/>
      <c r="B769"/>
      <c r="C769"/>
      <c r="D769"/>
    </row>
    <row r="770" spans="1:4" x14ac:dyDescent="0.25">
      <c r="A770"/>
      <c r="B770"/>
      <c r="C770"/>
      <c r="D770"/>
    </row>
    <row r="771" spans="1:4" x14ac:dyDescent="0.25">
      <c r="A771"/>
      <c r="B771"/>
      <c r="C771"/>
      <c r="D771"/>
    </row>
    <row r="772" spans="1:4" x14ac:dyDescent="0.25">
      <c r="A772"/>
      <c r="B772"/>
      <c r="C772"/>
      <c r="D772"/>
    </row>
    <row r="773" spans="1:4" x14ac:dyDescent="0.25">
      <c r="A773"/>
      <c r="B773"/>
      <c r="C773"/>
      <c r="D773"/>
    </row>
    <row r="774" spans="1:4" x14ac:dyDescent="0.25">
      <c r="A774"/>
      <c r="B774"/>
      <c r="C774"/>
      <c r="D774"/>
    </row>
    <row r="775" spans="1:4" x14ac:dyDescent="0.25">
      <c r="A775"/>
      <c r="B775"/>
      <c r="C775"/>
      <c r="D775"/>
    </row>
    <row r="776" spans="1:4" x14ac:dyDescent="0.25">
      <c r="A776"/>
      <c r="B776"/>
      <c r="C776"/>
      <c r="D776"/>
    </row>
    <row r="777" spans="1:4" x14ac:dyDescent="0.25">
      <c r="A777"/>
      <c r="B777"/>
      <c r="C777"/>
      <c r="D777"/>
    </row>
    <row r="778" spans="1:4" x14ac:dyDescent="0.25">
      <c r="A778"/>
      <c r="B778"/>
      <c r="C778"/>
      <c r="D778"/>
    </row>
    <row r="779" spans="1:4" x14ac:dyDescent="0.25">
      <c r="A779"/>
      <c r="B779"/>
      <c r="C779"/>
      <c r="D779"/>
    </row>
    <row r="780" spans="1:4" x14ac:dyDescent="0.25">
      <c r="A780"/>
      <c r="B780"/>
      <c r="C780"/>
      <c r="D780"/>
    </row>
    <row r="781" spans="1:4" x14ac:dyDescent="0.25">
      <c r="A781"/>
      <c r="B781"/>
      <c r="C781"/>
      <c r="D781"/>
    </row>
    <row r="782" spans="1:4" x14ac:dyDescent="0.25">
      <c r="A782"/>
      <c r="B782"/>
      <c r="C782"/>
      <c r="D782"/>
    </row>
    <row r="783" spans="1:4" x14ac:dyDescent="0.25">
      <c r="A783"/>
      <c r="B783"/>
      <c r="C783"/>
      <c r="D783"/>
    </row>
    <row r="784" spans="1:4" x14ac:dyDescent="0.25">
      <c r="A784"/>
      <c r="B784"/>
      <c r="C784"/>
      <c r="D784"/>
    </row>
    <row r="785" spans="1:4" x14ac:dyDescent="0.25">
      <c r="A785"/>
      <c r="B785"/>
      <c r="C785"/>
      <c r="D785"/>
    </row>
    <row r="786" spans="1:4" x14ac:dyDescent="0.25">
      <c r="A786"/>
      <c r="B786"/>
      <c r="C786"/>
      <c r="D786"/>
    </row>
    <row r="787" spans="1:4" x14ac:dyDescent="0.25">
      <c r="A787"/>
      <c r="B787"/>
      <c r="C787"/>
      <c r="D787"/>
    </row>
    <row r="788" spans="1:4" x14ac:dyDescent="0.25">
      <c r="A788"/>
      <c r="B788"/>
      <c r="C788"/>
      <c r="D788"/>
    </row>
    <row r="789" spans="1:4" x14ac:dyDescent="0.25">
      <c r="A789"/>
      <c r="B789"/>
      <c r="C789"/>
      <c r="D789"/>
    </row>
    <row r="790" spans="1:4" x14ac:dyDescent="0.25">
      <c r="A790"/>
      <c r="B790"/>
      <c r="C790"/>
      <c r="D790"/>
    </row>
    <row r="791" spans="1:4" x14ac:dyDescent="0.25">
      <c r="A791"/>
      <c r="B791"/>
      <c r="C791"/>
      <c r="D791"/>
    </row>
    <row r="792" spans="1:4" x14ac:dyDescent="0.25">
      <c r="A792"/>
      <c r="B792"/>
      <c r="C792"/>
      <c r="D792"/>
    </row>
    <row r="793" spans="1:4" x14ac:dyDescent="0.25">
      <c r="A793"/>
      <c r="B793"/>
      <c r="C793"/>
      <c r="D793"/>
    </row>
    <row r="794" spans="1:4" x14ac:dyDescent="0.25">
      <c r="A794"/>
      <c r="B794"/>
      <c r="C794"/>
      <c r="D794"/>
    </row>
    <row r="795" spans="1:4" x14ac:dyDescent="0.25">
      <c r="A795"/>
      <c r="B795"/>
      <c r="C795"/>
      <c r="D795"/>
    </row>
    <row r="796" spans="1:4" x14ac:dyDescent="0.25">
      <c r="A796"/>
      <c r="B796"/>
      <c r="C796"/>
      <c r="D796"/>
    </row>
    <row r="797" spans="1:4" x14ac:dyDescent="0.25">
      <c r="A797"/>
      <c r="B797"/>
      <c r="C797"/>
      <c r="D797"/>
    </row>
    <row r="798" spans="1:4" x14ac:dyDescent="0.25">
      <c r="A798"/>
      <c r="B798"/>
      <c r="C798"/>
      <c r="D798"/>
    </row>
    <row r="799" spans="1:4" x14ac:dyDescent="0.25">
      <c r="A799"/>
      <c r="B799"/>
      <c r="C799"/>
      <c r="D799"/>
    </row>
    <row r="800" spans="1:4" x14ac:dyDescent="0.25">
      <c r="A800"/>
      <c r="B800"/>
      <c r="C800"/>
      <c r="D800"/>
    </row>
    <row r="801" spans="1:4" x14ac:dyDescent="0.25">
      <c r="A801"/>
      <c r="B801"/>
      <c r="C801"/>
      <c r="D801"/>
    </row>
    <row r="802" spans="1:4" x14ac:dyDescent="0.25">
      <c r="A802"/>
      <c r="B802"/>
      <c r="C802"/>
      <c r="D802"/>
    </row>
    <row r="803" spans="1:4" x14ac:dyDescent="0.25">
      <c r="A803"/>
      <c r="B803"/>
      <c r="C803"/>
      <c r="D803"/>
    </row>
    <row r="804" spans="1:4" x14ac:dyDescent="0.25">
      <c r="A804"/>
      <c r="B804"/>
      <c r="C804"/>
      <c r="D804"/>
    </row>
    <row r="805" spans="1:4" x14ac:dyDescent="0.25">
      <c r="A805"/>
      <c r="B805"/>
      <c r="C805"/>
      <c r="D805"/>
    </row>
    <row r="806" spans="1:4" x14ac:dyDescent="0.25">
      <c r="A806"/>
      <c r="B806"/>
      <c r="C806"/>
      <c r="D806"/>
    </row>
    <row r="807" spans="1:4" x14ac:dyDescent="0.25">
      <c r="A807"/>
      <c r="B807"/>
      <c r="C807"/>
      <c r="D807"/>
    </row>
    <row r="808" spans="1:4" x14ac:dyDescent="0.25">
      <c r="A808"/>
      <c r="B808"/>
      <c r="C808"/>
      <c r="D808"/>
    </row>
    <row r="809" spans="1:4" x14ac:dyDescent="0.25">
      <c r="A809"/>
      <c r="B809"/>
      <c r="C809"/>
      <c r="D809"/>
    </row>
    <row r="810" spans="1:4" x14ac:dyDescent="0.25">
      <c r="A810"/>
      <c r="B810"/>
      <c r="C810"/>
      <c r="D810"/>
    </row>
    <row r="811" spans="1:4" x14ac:dyDescent="0.25">
      <c r="A811"/>
      <c r="B811"/>
      <c r="C811"/>
      <c r="D811"/>
    </row>
    <row r="812" spans="1:4" x14ac:dyDescent="0.25">
      <c r="A812"/>
      <c r="B812"/>
      <c r="C812"/>
      <c r="D812"/>
    </row>
    <row r="813" spans="1:4" x14ac:dyDescent="0.25">
      <c r="A813"/>
      <c r="B813"/>
      <c r="C813"/>
      <c r="D813"/>
    </row>
    <row r="814" spans="1:4" x14ac:dyDescent="0.25">
      <c r="A814"/>
      <c r="B814"/>
      <c r="C814"/>
      <c r="D814"/>
    </row>
    <row r="815" spans="1:4" x14ac:dyDescent="0.25">
      <c r="A815"/>
      <c r="B815"/>
      <c r="C815"/>
      <c r="D815"/>
    </row>
    <row r="816" spans="1:4" x14ac:dyDescent="0.25">
      <c r="A816"/>
      <c r="B816"/>
      <c r="C816"/>
      <c r="D816"/>
    </row>
    <row r="817" spans="1:4" x14ac:dyDescent="0.25">
      <c r="A817"/>
      <c r="B817"/>
      <c r="C817"/>
      <c r="D817"/>
    </row>
    <row r="818" spans="1:4" x14ac:dyDescent="0.25">
      <c r="A818"/>
      <c r="B818"/>
      <c r="C818"/>
      <c r="D818"/>
    </row>
    <row r="819" spans="1:4" x14ac:dyDescent="0.25">
      <c r="A819"/>
      <c r="B819"/>
      <c r="C819"/>
      <c r="D819"/>
    </row>
    <row r="820" spans="1:4" x14ac:dyDescent="0.25">
      <c r="A820"/>
      <c r="B820"/>
      <c r="C820"/>
      <c r="D820"/>
    </row>
    <row r="821" spans="1:4" x14ac:dyDescent="0.25">
      <c r="A821"/>
      <c r="B821"/>
      <c r="C821"/>
      <c r="D821"/>
    </row>
    <row r="822" spans="1:4" x14ac:dyDescent="0.25">
      <c r="A822"/>
      <c r="B822"/>
      <c r="C822"/>
      <c r="D822"/>
    </row>
    <row r="823" spans="1:4" x14ac:dyDescent="0.25">
      <c r="A823"/>
      <c r="B823"/>
      <c r="C823"/>
      <c r="D823"/>
    </row>
    <row r="824" spans="1:4" x14ac:dyDescent="0.25">
      <c r="A824"/>
      <c r="B824"/>
      <c r="C824"/>
      <c r="D824"/>
    </row>
    <row r="825" spans="1:4" x14ac:dyDescent="0.25">
      <c r="A825"/>
      <c r="B825"/>
      <c r="C825"/>
      <c r="D825"/>
    </row>
    <row r="826" spans="1:4" x14ac:dyDescent="0.25">
      <c r="A826"/>
      <c r="B826"/>
      <c r="C826"/>
      <c r="D826"/>
    </row>
    <row r="827" spans="1:4" x14ac:dyDescent="0.25">
      <c r="A827"/>
      <c r="B827"/>
      <c r="C827"/>
      <c r="D827"/>
    </row>
    <row r="828" spans="1:4" x14ac:dyDescent="0.25">
      <c r="A828"/>
      <c r="B828"/>
      <c r="C828"/>
      <c r="D828"/>
    </row>
    <row r="829" spans="1:4" x14ac:dyDescent="0.25">
      <c r="A829"/>
      <c r="B829"/>
      <c r="C829"/>
      <c r="D829"/>
    </row>
    <row r="830" spans="1:4" x14ac:dyDescent="0.25">
      <c r="A830"/>
      <c r="B830"/>
      <c r="C830"/>
      <c r="D830"/>
    </row>
    <row r="831" spans="1:4" x14ac:dyDescent="0.25">
      <c r="A831"/>
      <c r="B831"/>
      <c r="C831"/>
      <c r="D831"/>
    </row>
    <row r="832" spans="1:4" x14ac:dyDescent="0.25">
      <c r="A832"/>
      <c r="B832"/>
      <c r="C832"/>
      <c r="D832"/>
    </row>
    <row r="833" spans="1:4" x14ac:dyDescent="0.25">
      <c r="A833"/>
      <c r="B833"/>
      <c r="C833"/>
      <c r="D833"/>
    </row>
    <row r="834" spans="1:4" x14ac:dyDescent="0.25">
      <c r="A834"/>
      <c r="B834"/>
      <c r="C834"/>
      <c r="D834"/>
    </row>
    <row r="835" spans="1:4" x14ac:dyDescent="0.25">
      <c r="A835"/>
      <c r="B835"/>
      <c r="C835"/>
      <c r="D835"/>
    </row>
    <row r="836" spans="1:4" x14ac:dyDescent="0.25">
      <c r="A836"/>
      <c r="B836"/>
      <c r="C836"/>
      <c r="D836"/>
    </row>
    <row r="837" spans="1:4" x14ac:dyDescent="0.25">
      <c r="A837"/>
      <c r="B837"/>
      <c r="C837"/>
      <c r="D837"/>
    </row>
    <row r="838" spans="1:4" x14ac:dyDescent="0.25">
      <c r="A838"/>
      <c r="B838"/>
      <c r="C838"/>
      <c r="D838"/>
    </row>
    <row r="839" spans="1:4" x14ac:dyDescent="0.25">
      <c r="A839"/>
      <c r="B839"/>
      <c r="C839"/>
      <c r="D839"/>
    </row>
    <row r="840" spans="1:4" x14ac:dyDescent="0.25">
      <c r="A840"/>
      <c r="B840"/>
      <c r="C840"/>
      <c r="D840"/>
    </row>
    <row r="841" spans="1:4" x14ac:dyDescent="0.25">
      <c r="A841"/>
      <c r="B841"/>
      <c r="C841"/>
      <c r="D841"/>
    </row>
    <row r="842" spans="1:4" x14ac:dyDescent="0.25">
      <c r="A842"/>
      <c r="B842"/>
      <c r="C842"/>
      <c r="D842"/>
    </row>
    <row r="843" spans="1:4" x14ac:dyDescent="0.25">
      <c r="A843"/>
      <c r="B843"/>
      <c r="C843"/>
      <c r="D843"/>
    </row>
    <row r="844" spans="1:4" x14ac:dyDescent="0.25">
      <c r="A844"/>
      <c r="B844"/>
      <c r="C844"/>
      <c r="D844"/>
    </row>
    <row r="845" spans="1:4" x14ac:dyDescent="0.25">
      <c r="A845"/>
      <c r="B845"/>
      <c r="C845"/>
      <c r="D845"/>
    </row>
    <row r="846" spans="1:4" x14ac:dyDescent="0.25">
      <c r="A846"/>
      <c r="B846"/>
      <c r="C846"/>
      <c r="D846"/>
    </row>
    <row r="847" spans="1:4" x14ac:dyDescent="0.25">
      <c r="A847"/>
      <c r="B847"/>
      <c r="C847"/>
      <c r="D847"/>
    </row>
    <row r="848" spans="1:4" x14ac:dyDescent="0.25">
      <c r="A848"/>
      <c r="B848"/>
      <c r="C848"/>
      <c r="D848"/>
    </row>
    <row r="849" spans="1:4" x14ac:dyDescent="0.25">
      <c r="A849"/>
      <c r="B849"/>
      <c r="C849"/>
      <c r="D849"/>
    </row>
    <row r="850" spans="1:4" x14ac:dyDescent="0.25">
      <c r="A850"/>
      <c r="B850"/>
      <c r="C850"/>
      <c r="D850"/>
    </row>
    <row r="851" spans="1:4" x14ac:dyDescent="0.25">
      <c r="A851"/>
      <c r="B851"/>
      <c r="C851"/>
      <c r="D851"/>
    </row>
    <row r="852" spans="1:4" x14ac:dyDescent="0.25">
      <c r="A852"/>
      <c r="B852"/>
      <c r="C852"/>
      <c r="D852"/>
    </row>
    <row r="853" spans="1:4" x14ac:dyDescent="0.25">
      <c r="A853"/>
      <c r="B853"/>
      <c r="C853"/>
      <c r="D853"/>
    </row>
    <row r="854" spans="1:4" x14ac:dyDescent="0.25">
      <c r="A854"/>
      <c r="B854"/>
      <c r="C854"/>
      <c r="D854"/>
    </row>
    <row r="855" spans="1:4" x14ac:dyDescent="0.25">
      <c r="A855"/>
      <c r="B855"/>
      <c r="C855"/>
      <c r="D855"/>
    </row>
    <row r="856" spans="1:4" x14ac:dyDescent="0.25">
      <c r="A856"/>
      <c r="B856"/>
      <c r="C856"/>
      <c r="D856"/>
    </row>
    <row r="857" spans="1:4" x14ac:dyDescent="0.25">
      <c r="A857"/>
      <c r="B857"/>
      <c r="C857"/>
      <c r="D857"/>
    </row>
    <row r="858" spans="1:4" x14ac:dyDescent="0.25">
      <c r="A858"/>
      <c r="B858"/>
      <c r="C858"/>
      <c r="D858"/>
    </row>
    <row r="859" spans="1:4" x14ac:dyDescent="0.25">
      <c r="A859"/>
      <c r="B859"/>
      <c r="C859"/>
      <c r="D859"/>
    </row>
    <row r="860" spans="1:4" x14ac:dyDescent="0.25">
      <c r="A860"/>
      <c r="B860"/>
      <c r="C860"/>
      <c r="D860"/>
    </row>
    <row r="861" spans="1:4" x14ac:dyDescent="0.25">
      <c r="A861"/>
      <c r="B861"/>
      <c r="C861"/>
      <c r="D861"/>
    </row>
    <row r="862" spans="1:4" x14ac:dyDescent="0.25">
      <c r="A862"/>
      <c r="B862"/>
      <c r="C862"/>
      <c r="D862"/>
    </row>
    <row r="863" spans="1:4" x14ac:dyDescent="0.25">
      <c r="A863"/>
      <c r="B863"/>
      <c r="C863"/>
      <c r="D863"/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  <row r="894" spans="1:4" x14ac:dyDescent="0.25">
      <c r="A894"/>
      <c r="B894"/>
      <c r="C894"/>
      <c r="D894"/>
    </row>
    <row r="895" spans="1:4" x14ac:dyDescent="0.25">
      <c r="A895"/>
      <c r="B895"/>
      <c r="C895"/>
      <c r="D895"/>
    </row>
    <row r="896" spans="1:4" x14ac:dyDescent="0.25">
      <c r="A896"/>
      <c r="B896"/>
      <c r="C896"/>
      <c r="D896"/>
    </row>
    <row r="897" spans="1:4" x14ac:dyDescent="0.25">
      <c r="A897"/>
      <c r="B897"/>
      <c r="C897"/>
      <c r="D897"/>
    </row>
    <row r="898" spans="1:4" x14ac:dyDescent="0.25">
      <c r="A898"/>
      <c r="B898"/>
      <c r="C898"/>
      <c r="D898"/>
    </row>
    <row r="899" spans="1:4" x14ac:dyDescent="0.25">
      <c r="A899"/>
      <c r="B899"/>
      <c r="C899"/>
      <c r="D899"/>
    </row>
    <row r="900" spans="1:4" x14ac:dyDescent="0.25">
      <c r="A900"/>
      <c r="B900"/>
      <c r="C900"/>
      <c r="D900"/>
    </row>
    <row r="901" spans="1:4" x14ac:dyDescent="0.25">
      <c r="A901"/>
      <c r="B901"/>
      <c r="C901"/>
      <c r="D901"/>
    </row>
    <row r="902" spans="1:4" x14ac:dyDescent="0.25">
      <c r="A902"/>
      <c r="B902"/>
      <c r="C902"/>
      <c r="D902"/>
    </row>
    <row r="903" spans="1:4" x14ac:dyDescent="0.25">
      <c r="A903"/>
      <c r="B903"/>
      <c r="C903"/>
      <c r="D903"/>
    </row>
    <row r="904" spans="1:4" x14ac:dyDescent="0.25">
      <c r="A904"/>
      <c r="B904"/>
      <c r="C904"/>
      <c r="D904"/>
    </row>
    <row r="905" spans="1:4" x14ac:dyDescent="0.25">
      <c r="A905"/>
      <c r="B905"/>
      <c r="C905"/>
      <c r="D905"/>
    </row>
    <row r="906" spans="1:4" x14ac:dyDescent="0.25">
      <c r="A906"/>
      <c r="B906"/>
      <c r="C906"/>
      <c r="D906"/>
    </row>
    <row r="907" spans="1:4" x14ac:dyDescent="0.25">
      <c r="A907"/>
      <c r="B907"/>
      <c r="C907"/>
      <c r="D907"/>
    </row>
    <row r="908" spans="1:4" x14ac:dyDescent="0.25">
      <c r="A908"/>
      <c r="B908"/>
      <c r="C908"/>
      <c r="D908"/>
    </row>
    <row r="909" spans="1:4" x14ac:dyDescent="0.25">
      <c r="A909"/>
      <c r="B909"/>
      <c r="C909"/>
      <c r="D909"/>
    </row>
    <row r="910" spans="1:4" x14ac:dyDescent="0.25">
      <c r="A910"/>
      <c r="B910"/>
      <c r="C910"/>
      <c r="D910"/>
    </row>
    <row r="911" spans="1:4" x14ac:dyDescent="0.25">
      <c r="A911"/>
      <c r="B911"/>
      <c r="C911"/>
      <c r="D911"/>
    </row>
    <row r="912" spans="1:4" x14ac:dyDescent="0.25">
      <c r="A912"/>
      <c r="B912"/>
      <c r="C912"/>
      <c r="D912"/>
    </row>
    <row r="913" spans="1:4" x14ac:dyDescent="0.25">
      <c r="A913"/>
      <c r="B913"/>
      <c r="C913"/>
      <c r="D913"/>
    </row>
    <row r="914" spans="1:4" x14ac:dyDescent="0.25">
      <c r="A914"/>
      <c r="B914"/>
      <c r="C914"/>
      <c r="D914"/>
    </row>
    <row r="915" spans="1:4" x14ac:dyDescent="0.25">
      <c r="A915"/>
      <c r="B915"/>
      <c r="C915"/>
      <c r="D915"/>
    </row>
    <row r="916" spans="1:4" x14ac:dyDescent="0.25">
      <c r="A916"/>
      <c r="B916"/>
      <c r="C916"/>
      <c r="D916"/>
    </row>
    <row r="917" spans="1:4" x14ac:dyDescent="0.25">
      <c r="A917"/>
      <c r="B917"/>
      <c r="C917"/>
      <c r="D917"/>
    </row>
    <row r="918" spans="1:4" x14ac:dyDescent="0.25">
      <c r="A918"/>
      <c r="B918"/>
      <c r="C918"/>
      <c r="D918"/>
    </row>
    <row r="919" spans="1:4" x14ac:dyDescent="0.25">
      <c r="A919"/>
      <c r="B919"/>
      <c r="C919"/>
      <c r="D919"/>
    </row>
    <row r="920" spans="1:4" x14ac:dyDescent="0.25">
      <c r="A920"/>
      <c r="B920"/>
      <c r="C920"/>
      <c r="D920"/>
    </row>
    <row r="921" spans="1:4" x14ac:dyDescent="0.25">
      <c r="A921"/>
      <c r="B921"/>
      <c r="C921"/>
      <c r="D921"/>
    </row>
    <row r="922" spans="1:4" x14ac:dyDescent="0.25">
      <c r="A922"/>
      <c r="B922"/>
      <c r="C922"/>
      <c r="D922"/>
    </row>
    <row r="923" spans="1:4" x14ac:dyDescent="0.25">
      <c r="A923"/>
      <c r="B923"/>
      <c r="C923"/>
      <c r="D923"/>
    </row>
    <row r="924" spans="1:4" x14ac:dyDescent="0.25">
      <c r="A924"/>
      <c r="B924"/>
      <c r="C924"/>
      <c r="D924"/>
    </row>
    <row r="925" spans="1:4" x14ac:dyDescent="0.25">
      <c r="A925"/>
      <c r="B925"/>
      <c r="C925"/>
      <c r="D925"/>
    </row>
    <row r="926" spans="1:4" x14ac:dyDescent="0.25">
      <c r="A926"/>
      <c r="B926"/>
      <c r="C926"/>
      <c r="D926"/>
    </row>
    <row r="927" spans="1:4" x14ac:dyDescent="0.25">
      <c r="A927"/>
      <c r="B927"/>
      <c r="C927"/>
      <c r="D927"/>
    </row>
    <row r="928" spans="1:4" x14ac:dyDescent="0.25">
      <c r="A928"/>
      <c r="B928"/>
      <c r="C928"/>
      <c r="D928"/>
    </row>
    <row r="929" spans="1:4" x14ac:dyDescent="0.25">
      <c r="A929"/>
      <c r="B929"/>
      <c r="C929"/>
      <c r="D929"/>
    </row>
    <row r="930" spans="1:4" x14ac:dyDescent="0.25">
      <c r="A930"/>
      <c r="B930"/>
      <c r="C930"/>
      <c r="D930"/>
    </row>
    <row r="931" spans="1:4" x14ac:dyDescent="0.25">
      <c r="A931"/>
      <c r="B931"/>
      <c r="C931"/>
      <c r="D931"/>
    </row>
    <row r="932" spans="1:4" x14ac:dyDescent="0.25">
      <c r="A932"/>
      <c r="B932"/>
      <c r="C932"/>
      <c r="D932"/>
    </row>
    <row r="933" spans="1:4" x14ac:dyDescent="0.25">
      <c r="A933"/>
      <c r="B933"/>
      <c r="C933"/>
      <c r="D933"/>
    </row>
    <row r="934" spans="1:4" x14ac:dyDescent="0.25">
      <c r="A934"/>
      <c r="B934"/>
      <c r="C934"/>
      <c r="D934"/>
    </row>
    <row r="935" spans="1:4" x14ac:dyDescent="0.25">
      <c r="A935"/>
      <c r="B935"/>
      <c r="C935"/>
      <c r="D935"/>
    </row>
    <row r="936" spans="1:4" x14ac:dyDescent="0.25">
      <c r="A936"/>
      <c r="B936"/>
      <c r="C936"/>
      <c r="D936"/>
    </row>
    <row r="937" spans="1:4" x14ac:dyDescent="0.25">
      <c r="A937"/>
      <c r="B937"/>
      <c r="C937"/>
      <c r="D937"/>
    </row>
    <row r="938" spans="1:4" x14ac:dyDescent="0.25">
      <c r="A938"/>
      <c r="B938"/>
      <c r="C938"/>
      <c r="D938"/>
    </row>
    <row r="939" spans="1:4" x14ac:dyDescent="0.25">
      <c r="A939"/>
      <c r="B939"/>
      <c r="C939"/>
      <c r="D939"/>
    </row>
    <row r="940" spans="1:4" x14ac:dyDescent="0.25">
      <c r="A940"/>
      <c r="B940"/>
      <c r="C940"/>
      <c r="D940"/>
    </row>
    <row r="941" spans="1:4" x14ac:dyDescent="0.25">
      <c r="A941"/>
      <c r="B941"/>
      <c r="C941"/>
      <c r="D941"/>
    </row>
    <row r="942" spans="1:4" x14ac:dyDescent="0.25">
      <c r="A942"/>
      <c r="B942"/>
      <c r="C942"/>
      <c r="D942"/>
    </row>
    <row r="943" spans="1:4" x14ac:dyDescent="0.25">
      <c r="A943"/>
      <c r="B943"/>
      <c r="C943"/>
      <c r="D943"/>
    </row>
    <row r="944" spans="1:4" x14ac:dyDescent="0.25">
      <c r="A944"/>
      <c r="B944"/>
      <c r="C944"/>
      <c r="D944"/>
    </row>
    <row r="945" spans="1:4" x14ac:dyDescent="0.25">
      <c r="A945"/>
      <c r="B945"/>
      <c r="C945"/>
      <c r="D945"/>
    </row>
    <row r="946" spans="1:4" x14ac:dyDescent="0.25">
      <c r="A946"/>
      <c r="B946"/>
      <c r="C946"/>
      <c r="D946"/>
    </row>
    <row r="947" spans="1:4" x14ac:dyDescent="0.25">
      <c r="A947"/>
      <c r="B947"/>
      <c r="C947"/>
      <c r="D947"/>
    </row>
    <row r="948" spans="1:4" x14ac:dyDescent="0.25">
      <c r="A948"/>
      <c r="B948"/>
      <c r="C948"/>
      <c r="D948"/>
    </row>
    <row r="949" spans="1:4" x14ac:dyDescent="0.25">
      <c r="A949"/>
      <c r="B949"/>
      <c r="C949"/>
      <c r="D949"/>
    </row>
    <row r="950" spans="1:4" x14ac:dyDescent="0.25">
      <c r="A950"/>
      <c r="B950"/>
      <c r="C950"/>
      <c r="D950"/>
    </row>
    <row r="951" spans="1:4" x14ac:dyDescent="0.25">
      <c r="A951"/>
      <c r="B951"/>
      <c r="C951"/>
      <c r="D951"/>
    </row>
    <row r="952" spans="1:4" x14ac:dyDescent="0.25">
      <c r="A952"/>
      <c r="B952"/>
      <c r="C952"/>
      <c r="D952"/>
    </row>
    <row r="953" spans="1:4" x14ac:dyDescent="0.25">
      <c r="A953"/>
      <c r="B953"/>
      <c r="C953"/>
      <c r="D953"/>
    </row>
    <row r="954" spans="1:4" x14ac:dyDescent="0.25">
      <c r="A954"/>
      <c r="B954"/>
      <c r="C954"/>
      <c r="D954"/>
    </row>
    <row r="955" spans="1:4" x14ac:dyDescent="0.25">
      <c r="A955"/>
      <c r="B955"/>
      <c r="C955"/>
      <c r="D955"/>
    </row>
    <row r="956" spans="1:4" x14ac:dyDescent="0.25">
      <c r="A956"/>
      <c r="B956"/>
      <c r="C956"/>
      <c r="D956"/>
    </row>
    <row r="957" spans="1:4" x14ac:dyDescent="0.25">
      <c r="A957"/>
      <c r="B957"/>
      <c r="C957"/>
      <c r="D957"/>
    </row>
    <row r="958" spans="1:4" x14ac:dyDescent="0.25">
      <c r="A958"/>
      <c r="B958"/>
      <c r="C958"/>
      <c r="D958"/>
    </row>
    <row r="959" spans="1:4" x14ac:dyDescent="0.25">
      <c r="A959"/>
      <c r="B959"/>
      <c r="C959"/>
      <c r="D959"/>
    </row>
    <row r="960" spans="1:4" x14ac:dyDescent="0.25">
      <c r="A960"/>
      <c r="B960"/>
      <c r="C960"/>
      <c r="D960"/>
    </row>
    <row r="961" spans="1:4" x14ac:dyDescent="0.25">
      <c r="A961"/>
      <c r="B961"/>
      <c r="C961"/>
      <c r="D961"/>
    </row>
    <row r="962" spans="1:4" x14ac:dyDescent="0.25">
      <c r="A962"/>
      <c r="B962"/>
      <c r="C962"/>
      <c r="D962"/>
    </row>
    <row r="963" spans="1:4" x14ac:dyDescent="0.25">
      <c r="A963"/>
      <c r="B963"/>
      <c r="C963"/>
      <c r="D963"/>
    </row>
    <row r="964" spans="1:4" x14ac:dyDescent="0.25">
      <c r="A964"/>
      <c r="B964"/>
      <c r="C964"/>
      <c r="D964"/>
    </row>
    <row r="965" spans="1:4" x14ac:dyDescent="0.25">
      <c r="A965"/>
      <c r="B965"/>
      <c r="C965"/>
      <c r="D965"/>
    </row>
    <row r="966" spans="1:4" x14ac:dyDescent="0.25">
      <c r="A966"/>
      <c r="B966"/>
      <c r="C966"/>
      <c r="D966"/>
    </row>
    <row r="967" spans="1:4" x14ac:dyDescent="0.25">
      <c r="A967"/>
      <c r="B967"/>
      <c r="C967"/>
      <c r="D967"/>
    </row>
    <row r="968" spans="1:4" x14ac:dyDescent="0.25">
      <c r="A968"/>
      <c r="B968"/>
      <c r="C968"/>
      <c r="D968"/>
    </row>
    <row r="969" spans="1:4" x14ac:dyDescent="0.25">
      <c r="A969"/>
      <c r="B969"/>
      <c r="C969"/>
      <c r="D969"/>
    </row>
    <row r="970" spans="1:4" x14ac:dyDescent="0.25">
      <c r="A970"/>
      <c r="B970"/>
      <c r="C970"/>
      <c r="D970"/>
    </row>
    <row r="971" spans="1:4" x14ac:dyDescent="0.25">
      <c r="A971"/>
      <c r="B971"/>
      <c r="C971"/>
      <c r="D971"/>
    </row>
    <row r="972" spans="1:4" x14ac:dyDescent="0.25">
      <c r="A972"/>
      <c r="B972"/>
      <c r="C972"/>
      <c r="D972"/>
    </row>
    <row r="973" spans="1:4" x14ac:dyDescent="0.25">
      <c r="A973"/>
      <c r="B973"/>
      <c r="C973"/>
      <c r="D973"/>
    </row>
    <row r="974" spans="1:4" x14ac:dyDescent="0.25">
      <c r="A974"/>
      <c r="B974"/>
      <c r="C974"/>
      <c r="D974"/>
    </row>
    <row r="975" spans="1:4" x14ac:dyDescent="0.25">
      <c r="A975"/>
      <c r="B975"/>
      <c r="C975"/>
      <c r="D975"/>
    </row>
    <row r="976" spans="1:4" x14ac:dyDescent="0.25">
      <c r="A976"/>
      <c r="B976"/>
      <c r="C976"/>
      <c r="D976"/>
    </row>
    <row r="977" spans="1:4" x14ac:dyDescent="0.25">
      <c r="A977"/>
      <c r="B977"/>
      <c r="C977"/>
      <c r="D977"/>
    </row>
    <row r="978" spans="1:4" x14ac:dyDescent="0.25">
      <c r="A978"/>
      <c r="B978"/>
      <c r="C978"/>
      <c r="D978"/>
    </row>
    <row r="979" spans="1:4" x14ac:dyDescent="0.25">
      <c r="A979"/>
      <c r="B979"/>
      <c r="C979"/>
      <c r="D979"/>
    </row>
    <row r="980" spans="1:4" x14ac:dyDescent="0.25">
      <c r="A980"/>
      <c r="B980"/>
      <c r="C980"/>
      <c r="D980"/>
    </row>
    <row r="981" spans="1:4" x14ac:dyDescent="0.25">
      <c r="A981"/>
      <c r="B981"/>
      <c r="C981"/>
      <c r="D981"/>
    </row>
    <row r="982" spans="1:4" x14ac:dyDescent="0.25">
      <c r="A982"/>
      <c r="B982"/>
      <c r="C982"/>
      <c r="D982"/>
    </row>
    <row r="983" spans="1:4" x14ac:dyDescent="0.25">
      <c r="A983"/>
      <c r="B983"/>
      <c r="C983"/>
      <c r="D983"/>
    </row>
    <row r="984" spans="1:4" x14ac:dyDescent="0.25">
      <c r="A984"/>
      <c r="B984"/>
      <c r="C984"/>
      <c r="D984"/>
    </row>
    <row r="985" spans="1:4" x14ac:dyDescent="0.25">
      <c r="A985"/>
      <c r="B985"/>
      <c r="C985"/>
      <c r="D985"/>
    </row>
    <row r="986" spans="1:4" x14ac:dyDescent="0.25">
      <c r="A986"/>
      <c r="B986"/>
      <c r="C986"/>
      <c r="D986"/>
    </row>
    <row r="987" spans="1:4" x14ac:dyDescent="0.25">
      <c r="A987"/>
      <c r="B987"/>
      <c r="C987"/>
      <c r="D987"/>
    </row>
    <row r="988" spans="1:4" x14ac:dyDescent="0.25">
      <c r="A988"/>
      <c r="B988"/>
      <c r="C988"/>
      <c r="D988"/>
    </row>
    <row r="989" spans="1:4" x14ac:dyDescent="0.25">
      <c r="A989"/>
      <c r="B989"/>
      <c r="C989"/>
      <c r="D989"/>
    </row>
    <row r="990" spans="1:4" x14ac:dyDescent="0.25">
      <c r="A990"/>
      <c r="B990"/>
      <c r="C990"/>
      <c r="D990"/>
    </row>
    <row r="991" spans="1:4" x14ac:dyDescent="0.25">
      <c r="A991"/>
      <c r="B991"/>
      <c r="C991"/>
      <c r="D991"/>
    </row>
    <row r="992" spans="1:4" x14ac:dyDescent="0.25">
      <c r="A992"/>
      <c r="B992"/>
      <c r="C992"/>
      <c r="D992"/>
    </row>
    <row r="993" spans="1:4" x14ac:dyDescent="0.25">
      <c r="A993"/>
      <c r="B993"/>
      <c r="C993"/>
      <c r="D993"/>
    </row>
    <row r="994" spans="1:4" x14ac:dyDescent="0.25">
      <c r="A994"/>
      <c r="B994"/>
      <c r="C994"/>
      <c r="D994"/>
    </row>
    <row r="995" spans="1:4" x14ac:dyDescent="0.25">
      <c r="A995"/>
      <c r="B995"/>
      <c r="C995"/>
      <c r="D995"/>
    </row>
    <row r="996" spans="1:4" x14ac:dyDescent="0.25">
      <c r="A996"/>
      <c r="B996"/>
      <c r="C996"/>
      <c r="D996"/>
    </row>
    <row r="997" spans="1:4" x14ac:dyDescent="0.25">
      <c r="A997"/>
      <c r="B997"/>
      <c r="C997"/>
      <c r="D997"/>
    </row>
    <row r="998" spans="1:4" x14ac:dyDescent="0.25">
      <c r="A998"/>
      <c r="B998"/>
      <c r="C998"/>
      <c r="D998"/>
    </row>
    <row r="999" spans="1:4" x14ac:dyDescent="0.25">
      <c r="A999"/>
      <c r="B999"/>
      <c r="C999"/>
      <c r="D99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selection activeCell="A2" sqref="A2"/>
    </sheetView>
  </sheetViews>
  <sheetFormatPr defaultRowHeight="15" x14ac:dyDescent="0.25"/>
  <cols>
    <col min="1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IFERROR(([1]!Tmin[[#This Row],[a1]] + [1]!Tmax[[#This Row],[a1]])/2 - [1]!T[#This Row],"")</f>
        <v/>
      </c>
      <c r="B2" s="3" t="str">
        <f>IFERROR(([1]!Tmin[[#This Row],[a2]] + [1]!Tmax[[#This Row],[a2]])/2 - [1]!T[#This Row],"")</f>
        <v/>
      </c>
      <c r="C2" s="3" t="str">
        <f>IFERROR(([1]!Tmin[[#This Row],[a3]] + [1]!Tmax[[#This Row],[a3]])/2 - [1]!T[#This Row],"")</f>
        <v/>
      </c>
      <c r="D2" s="3" t="str">
        <f>IFERROR(([1]!Tmin[[#This Row],[a4]] + [1]!Tmax[[#This Row],[a4]])/2 - [1]!T[#This Row],"")</f>
        <v/>
      </c>
      <c r="E2" s="3" t="str">
        <f>IFERROR(([1]!Tmin[[#This Row],[a5]] + [1]!Tmax[[#This Row],[a5]])/2 - [1]!T[#This Row],"")</f>
        <v/>
      </c>
      <c r="F2" s="3" t="str">
        <f>IFERROR(([1]!Tmin[[#This Row],[a6]] + [1]!Tmax[[#This Row],[a6]])/2 - [1]!T[#This Row],"")</f>
        <v/>
      </c>
      <c r="G2" s="3" t="str">
        <f>IFERROR(([1]!Tmin[[#This Row],[a7]] + [1]!Tmax[[#This Row],[a7]])/2 - [1]!T[#This Row],"")</f>
        <v/>
      </c>
      <c r="H2" s="3" t="str">
        <f>IFERROR(([1]!Tmin[[#This Row],[a8]] + [1]!Tmax[[#This Row],[a8]])/2 - [1]!T[#This Row],"")</f>
        <v/>
      </c>
      <c r="I2" s="3" t="str">
        <f>IFERROR(([1]!Tmin[[#This Row],[a9]] + [1]!Tmax[[#This Row],[a9]])/2 - [1]!T[#This Row],"")</f>
        <v/>
      </c>
      <c r="J2" s="3" t="str">
        <f>IFERROR(([1]!Tmin[[#This Row],[a10]] + [1]!Tmax[[#This Row],[a10]])/2 - [1]!T[#This Row],"")</f>
        <v/>
      </c>
      <c r="K2" s="3" t="str">
        <f>IFERROR(([1]!Tmin[[#This Row],[a11]] + [1]!Tmax[[#This Row],[a11]])/2 - [1]!T[#This Row],"")</f>
        <v/>
      </c>
      <c r="L2" s="3" t="str">
        <f>IFERROR(([1]!Tmin[[#This Row],[a12]] + [1]!Tmax[[#This Row],[a12]])/2 - [1]!T[#This Row],"")</f>
        <v/>
      </c>
      <c r="M2" s="3" t="str">
        <f>IFERROR(([1]!Tmin[[#This Row],[a13]] + [1]!Tmax[[#This Row],[a13]])/2 - [1]!T[#This Row],"")</f>
        <v/>
      </c>
      <c r="N2" s="3" t="str">
        <f>IFERROR(([1]!Tmin[[#This Row],[a14]] + [1]!Tmax[[#This Row],[a14]])/2 - [1]!T[#This Row],"")</f>
        <v/>
      </c>
      <c r="O2" s="3" t="str">
        <f>IFERROR(([1]!Tmin[[#This Row],[a15]] + [1]!Tmax[[#This Row],[a15]])/2 - [1]!T[#This Row],"")</f>
        <v/>
      </c>
      <c r="P2" s="3" t="str">
        <f>IFERROR(([1]!Tmin[[#This Row],[e1]] + [1]!Tmax[[#This Row],[e1]])/2 - [1]!T[#This Row],"")</f>
        <v/>
      </c>
      <c r="Q2" s="3" t="str">
        <f>IFERROR(([1]!Tmin[[#This Row],[e2]] + [1]!Tmax[[#This Row],[e2]])/2 - [1]!T[#This Row],"")</f>
        <v/>
      </c>
      <c r="R2" s="3" t="str">
        <f>IFERROR(([1]!Tmin[[#This Row],[e3]] + [1]!Tmax[[#This Row],[e3]])/2 - [1]!T[#This Row],"")</f>
        <v/>
      </c>
      <c r="S2" s="3" t="str">
        <f>IFERROR(([1]!Tmin[[#This Row],[e4]] + [1]!Tmax[[#This Row],[e4]])/2 - [1]!T[#This Row],"")</f>
        <v/>
      </c>
      <c r="T2" s="3" t="str">
        <f>IFERROR(([1]!Tmin[[#This Row],[e5]] + [1]!Tmax[[#This Row],[e5]])/2 - [1]!T[#This Row],"")</f>
        <v/>
      </c>
      <c r="U2" s="3" t="str">
        <f>IFERROR(([1]!Tmin[[#This Row],[e6]] + [1]!Tmax[[#This Row],[e6]])/2 - [1]!T[#This Row],"")</f>
        <v/>
      </c>
      <c r="V2" s="3" t="str">
        <f>IFERROR(([1]!Tmin[[#This Row],[e7]] + [1]!Tmax[[#This Row],[e7]])/2 - [1]!T[#This Row],"")</f>
        <v/>
      </c>
      <c r="W2" s="3" t="str">
        <f>IFERROR(([1]!Tmin[[#This Row],[e8]] + [1]!Tmax[[#This Row],[e8]])/2 - [1]!T[#This Row],"")</f>
        <v/>
      </c>
      <c r="X2" s="3" t="str">
        <f>IFERROR(([1]!Tmin[[#This Row],[e9]] + [1]!Tmax[[#This Row],[e9]])/2 - [1]!T[#This Row],"")</f>
        <v/>
      </c>
      <c r="Y2" s="3" t="str">
        <f>IFERROR(([1]!Tmin[[#This Row],[e10]] + [1]!Tmax[[#This Row],[e10]])/2 - [1]!T[#This Row],"")</f>
        <v/>
      </c>
      <c r="Z2" s="3" t="str">
        <f>IFERROR(([1]!Tmin[[#This Row],[e11]] + [1]!Tmax[[#This Row],[e11]])/2 - [1]!T[#This Row],"")</f>
        <v/>
      </c>
      <c r="AA2" s="3" t="str">
        <f>IFERROR(([1]!Tmin[[#This Row],[e12]] + [1]!Tmax[[#This Row],[e12]])/2 - [1]!T[#This Row],"")</f>
        <v/>
      </c>
      <c r="AB2" s="3" t="str">
        <f>IFERROR(([1]!Tmin[[#This Row],[e13]] + [1]!Tmax[[#This Row],[e13]])/2 - [1]!T[#This Row],"")</f>
        <v/>
      </c>
      <c r="AC2" s="3" t="str">
        <f>IFERROR(([1]!Tmin[[#This Row],[e14]] + [1]!Tmax[[#This Row],[e14]])/2 - [1]!T[#This Row],"")</f>
        <v/>
      </c>
      <c r="AD2" s="3" t="str">
        <f>IFERROR(([1]!Tmin[[#This Row],[e15]] + [1]!Tmax[[#This Row],[e15]])/2 - [1]!T[#This Row],"")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IFERROR(IF([1]!Bt[[#This Row],[a1]]&lt;=50,0,
IF([1]!Bt[[#This Row],[a1]]&lt;=500,([1]!Bt[[#This Row],[a1]]-50)/1000,
IF([1]!Bt[[#This Row],[a1]]&lt;=1000,0.45+([1]!Bt[[#This Row],[a1]]-500)/2000,
IF([1]!Bt[[#This Row],[a1]]&lt;=2000,0.7+([1]!Bt[[#This Row],[a1]]-1000)/4000,
0.95+([1]!Bt[[#This Row],[a1]]-2000)/8000)))),"")</f>
        <v/>
      </c>
      <c r="B2" s="3" t="str">
        <f>IFERROR(IF([1]!Bt[[#This Row],[a2]]&lt;=50,0,
IF([1]!Bt[[#This Row],[a2]]&lt;=500,([1]!Bt[[#This Row],[a2]]-50)/1000,
IF([1]!Bt[[#This Row],[a2]]&lt;=1000,0.45+([1]!Bt[[#This Row],[a2]]-500)/2000,
IF([1]!Bt[[#This Row],[a2]]&lt;=2000,0.7+([1]!Bt[[#This Row],[a2]]-1000)/4000,
0.95+([1]!Bt[[#This Row],[a2]]-2000)/8000)))),"")</f>
        <v/>
      </c>
      <c r="C2" s="3" t="str">
        <f>IFERROR(IF([1]!Bt[[#This Row],[a3]]&lt;=50,0,
IF([1]!Bt[[#This Row],[a3]]&lt;=500,([1]!Bt[[#This Row],[a3]]-50)/1000,
IF([1]!Bt[[#This Row],[a3]]&lt;=1000,0.45+([1]!Bt[[#This Row],[a3]]-500)/2000,
IF([1]!Bt[[#This Row],[a3]]&lt;=2000,0.7+([1]!Bt[[#This Row],[a3]]-1000)/4000,
0.95+([1]!Bt[[#This Row],[a3]]-2000)/8000)))),"")</f>
        <v/>
      </c>
      <c r="D2" s="3" t="str">
        <f>IFERROR(IF([1]!Bt[[#This Row],[a4]]&lt;=50,0,
IF([1]!Bt[[#This Row],[a4]]&lt;=500,([1]!Bt[[#This Row],[a4]]-50)/1000,
IF([1]!Bt[[#This Row],[a4]]&lt;=1000,0.45+([1]!Bt[[#This Row],[a4]]-500)/2000,
IF([1]!Bt[[#This Row],[a4]]&lt;=2000,0.7+([1]!Bt[[#This Row],[a4]]-1000)/4000,
0.95+([1]!Bt[[#This Row],[a4]]-2000)/8000)))),"")</f>
        <v/>
      </c>
      <c r="E2" s="3" t="str">
        <f>IFERROR(IF([1]!Bt[[#This Row],[a5]]&lt;=50,0,
IF([1]!Bt[[#This Row],[a5]]&lt;=500,([1]!Bt[[#This Row],[a5]]-50)/1000,
IF([1]!Bt[[#This Row],[a5]]&lt;=1000,0.45+([1]!Bt[[#This Row],[a5]]-500)/2000,
IF([1]!Bt[[#This Row],[a5]]&lt;=2000,0.7+([1]!Bt[[#This Row],[a5]]-1000)/4000,
0.95+([1]!Bt[[#This Row],[a5]]-2000)/8000)))),"")</f>
        <v/>
      </c>
      <c r="F2" s="3" t="str">
        <f>IFERROR(IF([1]!Bt[[#This Row],[a6]]&lt;=50,0,
IF([1]!Bt[[#This Row],[a6]]&lt;=500,([1]!Bt[[#This Row],[a6]]-50)/1000,
IF([1]!Bt[[#This Row],[a6]]&lt;=1000,0.45+([1]!Bt[[#This Row],[a6]]-500)/2000,
IF([1]!Bt[[#This Row],[a6]]&lt;=2000,0.7+([1]!Bt[[#This Row],[a6]]-1000)/4000,
0.95+([1]!Bt[[#This Row],[a6]]-2000)/8000)))),"")</f>
        <v/>
      </c>
      <c r="G2" s="3" t="str">
        <f>IFERROR(IF([1]!Bt[[#This Row],[a7]]&lt;=50,0,
IF([1]!Bt[[#This Row],[a7]]&lt;=500,([1]!Bt[[#This Row],[a7]]-50)/1000,
IF([1]!Bt[[#This Row],[a7]]&lt;=1000,0.45+([1]!Bt[[#This Row],[a7]]-500)/2000,
IF([1]!Bt[[#This Row],[a7]]&lt;=2000,0.7+([1]!Bt[[#This Row],[a7]]-1000)/4000,
0.95+([1]!Bt[[#This Row],[a7]]-2000)/8000)))),"")</f>
        <v/>
      </c>
      <c r="H2" s="3" t="str">
        <f>IFERROR(IF([1]!Bt[[#This Row],[a8]]&lt;=50,0,
IF([1]!Bt[[#This Row],[a8]]&lt;=500,([1]!Bt[[#This Row],[a8]]-50)/1000,
IF([1]!Bt[[#This Row],[a8]]&lt;=1000,0.45+([1]!Bt[[#This Row],[a8]]-500)/2000,
IF([1]!Bt[[#This Row],[a8]]&lt;=2000,0.7+([1]!Bt[[#This Row],[a8]]-1000)/4000,
0.95+([1]!Bt[[#This Row],[a8]]-2000)/8000)))),"")</f>
        <v/>
      </c>
      <c r="I2" s="3" t="str">
        <f>IFERROR(IF([1]!Bt[[#This Row],[a9]]&lt;=50,0,
IF([1]!Bt[[#This Row],[a9]]&lt;=500,([1]!Bt[[#This Row],[a9]]-50)/1000,
IF([1]!Bt[[#This Row],[a9]]&lt;=1000,0.45+([1]!Bt[[#This Row],[a9]]-500)/2000,
IF([1]!Bt[[#This Row],[a9]]&lt;=2000,0.7+([1]!Bt[[#This Row],[a9]]-1000)/4000,
0.95+([1]!Bt[[#This Row],[a9]]-2000)/8000)))),"")</f>
        <v/>
      </c>
      <c r="J2" s="3" t="str">
        <f>IFERROR(IF([1]!Bt[[#This Row],[a10]]&lt;=50,0,
IF([1]!Bt[[#This Row],[a10]]&lt;=500,([1]!Bt[[#This Row],[a10]]-50)/1000,
IF([1]!Bt[[#This Row],[a10]]&lt;=1000,0.45+([1]!Bt[[#This Row],[a10]]-500)/2000,
IF([1]!Bt[[#This Row],[a10]]&lt;=2000,0.7+([1]!Bt[[#This Row],[a10]]-1000)/4000,
0.95+([1]!Bt[[#This Row],[a10]]-2000)/8000)))),"")</f>
        <v/>
      </c>
      <c r="K2" s="3" t="str">
        <f>IFERROR(IF([1]!Bt[[#This Row],[a11]]&lt;=50,0,
IF([1]!Bt[[#This Row],[a11]]&lt;=500,([1]!Bt[[#This Row],[a11]]-50)/1000,
IF([1]!Bt[[#This Row],[a11]]&lt;=1000,0.45+([1]!Bt[[#This Row],[a11]]-500)/2000,
IF([1]!Bt[[#This Row],[a11]]&lt;=2000,0.7+([1]!Bt[[#This Row],[a11]]-1000)/4000,
0.95+([1]!Bt[[#This Row],[a11]]-2000)/8000)))),"")</f>
        <v/>
      </c>
      <c r="L2" s="3" t="str">
        <f>IFERROR(IF([1]!Bt[[#This Row],[a12]]&lt;=50,0,
IF([1]!Bt[[#This Row],[a12]]&lt;=500,([1]!Bt[[#This Row],[a12]]-50)/1000,
IF([1]!Bt[[#This Row],[a12]]&lt;=1000,0.45+([1]!Bt[[#This Row],[a12]]-500)/2000,
IF([1]!Bt[[#This Row],[a12]]&lt;=2000,0.7+([1]!Bt[[#This Row],[a12]]-1000)/4000,
0.95+([1]!Bt[[#This Row],[a12]]-2000)/8000)))),"")</f>
        <v/>
      </c>
      <c r="M2" s="3" t="str">
        <f>IFERROR(IF([1]!Bt[[#This Row],[a13]]&lt;=50,0,
IF([1]!Bt[[#This Row],[a13]]&lt;=500,([1]!Bt[[#This Row],[a13]]-50)/1000,
IF([1]!Bt[[#This Row],[a13]]&lt;=1000,0.45+([1]!Bt[[#This Row],[a13]]-500)/2000,
IF([1]!Bt[[#This Row],[a13]]&lt;=2000,0.7+([1]!Bt[[#This Row],[a13]]-1000)/4000,
0.95+([1]!Bt[[#This Row],[a13]]-2000)/8000)))),"")</f>
        <v/>
      </c>
      <c r="N2" s="3" t="str">
        <f>IFERROR(IF([1]!Bt[[#This Row],[a14]]&lt;=50,0,
IF([1]!Bt[[#This Row],[a14]]&lt;=500,([1]!Bt[[#This Row],[a14]]-50)/1000,
IF([1]!Bt[[#This Row],[a14]]&lt;=1000,0.45+([1]!Bt[[#This Row],[a14]]-500)/2000,
IF([1]!Bt[[#This Row],[a14]]&lt;=2000,0.7+([1]!Bt[[#This Row],[a14]]-1000)/4000,
0.95+([1]!Bt[[#This Row],[a14]]-2000)/8000)))),"")</f>
        <v/>
      </c>
      <c r="O2" s="3" t="str">
        <f>IFERROR(IF([1]!Bt[[#This Row],[a15]]&lt;=50,0,
IF([1]!Bt[[#This Row],[a15]]&lt;=500,([1]!Bt[[#This Row],[a15]]-50)/1000,
IF([1]!Bt[[#This Row],[a15]]&lt;=1000,0.45+([1]!Bt[[#This Row],[a15]]-500)/2000,
IF([1]!Bt[[#This Row],[a15]]&lt;=2000,0.7+([1]!Bt[[#This Row],[a15]]-1000)/4000,
0.95+([1]!Bt[[#This Row],[a15]]-2000)/8000)))),"")</f>
        <v/>
      </c>
      <c r="P2" s="3" t="str">
        <f>IFERROR(IF([1]!Bt[[#This Row],[e1]]&lt;=50,0,
IF([1]!Bt[[#This Row],[e1]]&lt;=500,([1]!Bt[[#This Row],[e1]]-50)/1000,
IF([1]!Bt[[#This Row],[e1]]&lt;=1000,0.45+([1]!Bt[[#This Row],[e1]]-500)/2000,
IF([1]!Bt[[#This Row],[e1]]&lt;=2000,0.7+([1]!Bt[[#This Row],[e1]]-1000)/4000,
0.95+([1]!Bt[[#This Row],[e1]]-2000)/8000)))),"")</f>
        <v/>
      </c>
      <c r="Q2" s="3" t="str">
        <f>IFERROR(IF([1]!Bt[[#This Row],[e2]]&lt;=50,0,
IF([1]!Bt[[#This Row],[e2]]&lt;=500,([1]!Bt[[#This Row],[e2]]-50)/1000,
IF([1]!Bt[[#This Row],[e2]]&lt;=1000,0.45+([1]!Bt[[#This Row],[e2]]-500)/2000,
IF([1]!Bt[[#This Row],[e2]]&lt;=2000,0.7+([1]!Bt[[#This Row],[e2]]-1000)/4000,
0.95+([1]!Bt[[#This Row],[e2]]-2000)/8000)))),"")</f>
        <v/>
      </c>
      <c r="R2" s="3" t="str">
        <f>IFERROR(IF([1]!Bt[[#This Row],[e3]]&lt;=50,0,
IF([1]!Bt[[#This Row],[e3]]&lt;=500,([1]!Bt[[#This Row],[e3]]-50)/1000,
IF([1]!Bt[[#This Row],[e3]]&lt;=1000,0.45+([1]!Bt[[#This Row],[e3]]-500)/2000,
IF([1]!Bt[[#This Row],[e3]]&lt;=2000,0.7+([1]!Bt[[#This Row],[e3]]-1000)/4000,
0.95+([1]!Bt[[#This Row],[e3]]-2000)/8000)))),"")</f>
        <v/>
      </c>
      <c r="S2" s="3" t="str">
        <f>IFERROR(IF([1]!Bt[[#This Row],[e4]]&lt;=50,0,
IF([1]!Bt[[#This Row],[e4]]&lt;=500,([1]!Bt[[#This Row],[e4]]-50)/1000,
IF([1]!Bt[[#This Row],[e4]]&lt;=1000,0.45+([1]!Bt[[#This Row],[e4]]-500)/2000,
IF([1]!Bt[[#This Row],[e4]]&lt;=2000,0.7+([1]!Bt[[#This Row],[e4]]-1000)/4000,
0.95+([1]!Bt[[#This Row],[e4]]-2000)/8000)))),"")</f>
        <v/>
      </c>
      <c r="T2" s="3" t="str">
        <f>IFERROR(IF([1]!Bt[[#This Row],[e5]]&lt;=50,0,
IF([1]!Bt[[#This Row],[e5]]&lt;=500,([1]!Bt[[#This Row],[e5]]-50)/1000,
IF([1]!Bt[[#This Row],[e5]]&lt;=1000,0.45+([1]!Bt[[#This Row],[e5]]-500)/2000,
IF([1]!Bt[[#This Row],[e5]]&lt;=2000,0.7+([1]!Bt[[#This Row],[e5]]-1000)/4000,
0.95+([1]!Bt[[#This Row],[e5]]-2000)/8000)))),"")</f>
        <v/>
      </c>
      <c r="U2" s="3" t="str">
        <f>IFERROR(IF([1]!Bt[[#This Row],[e6]]&lt;=50,0,
IF([1]!Bt[[#This Row],[e6]]&lt;=500,([1]!Bt[[#This Row],[e6]]-50)/1000,
IF([1]!Bt[[#This Row],[e6]]&lt;=1000,0.45+([1]!Bt[[#This Row],[e6]]-500)/2000,
IF([1]!Bt[[#This Row],[e6]]&lt;=2000,0.7+([1]!Bt[[#This Row],[e6]]-1000)/4000,
0.95+([1]!Bt[[#This Row],[e6]]-2000)/8000)))),"")</f>
        <v/>
      </c>
      <c r="V2" s="3" t="str">
        <f>IFERROR(IF([1]!Bt[[#This Row],[e7]]&lt;=50,0,
IF([1]!Bt[[#This Row],[e7]]&lt;=500,([1]!Bt[[#This Row],[e7]]-50)/1000,
IF([1]!Bt[[#This Row],[e7]]&lt;=1000,0.45+([1]!Bt[[#This Row],[e7]]-500)/2000,
IF([1]!Bt[[#This Row],[e7]]&lt;=2000,0.7+([1]!Bt[[#This Row],[e7]]-1000)/4000,
0.95+([1]!Bt[[#This Row],[e7]]-2000)/8000)))),"")</f>
        <v/>
      </c>
      <c r="W2" s="3" t="str">
        <f>IFERROR(IF([1]!Bt[[#This Row],[e8]]&lt;=50,0,
IF([1]!Bt[[#This Row],[e8]]&lt;=500,([1]!Bt[[#This Row],[e8]]-50)/1000,
IF([1]!Bt[[#This Row],[e8]]&lt;=1000,0.45+([1]!Bt[[#This Row],[e8]]-500)/2000,
IF([1]!Bt[[#This Row],[e8]]&lt;=2000,0.7+([1]!Bt[[#This Row],[e8]]-1000)/4000,
0.95+([1]!Bt[[#This Row],[e8]]-2000)/8000)))),"")</f>
        <v/>
      </c>
      <c r="X2" s="3" t="str">
        <f>IFERROR(IF([1]!Bt[[#This Row],[e9]]&lt;=50,0,
IF([1]!Bt[[#This Row],[e9]]&lt;=500,([1]!Bt[[#This Row],[e9]]-50)/1000,
IF([1]!Bt[[#This Row],[e9]]&lt;=1000,0.45+([1]!Bt[[#This Row],[e9]]-500)/2000,
IF([1]!Bt[[#This Row],[e9]]&lt;=2000,0.7+([1]!Bt[[#This Row],[e9]]-1000)/4000,
0.95+([1]!Bt[[#This Row],[e9]]-2000)/8000)))),"")</f>
        <v/>
      </c>
      <c r="Y2" s="3" t="str">
        <f>IFERROR(IF([1]!Bt[[#This Row],[e10]]&lt;=50,0,
IF([1]!Bt[[#This Row],[e10]]&lt;=500,([1]!Bt[[#This Row],[e10]]-50)/1000,
IF([1]!Bt[[#This Row],[e10]]&lt;=1000,0.45+([1]!Bt[[#This Row],[e10]]-500)/2000,
IF([1]!Bt[[#This Row],[e10]]&lt;=2000,0.7+([1]!Bt[[#This Row],[e10]]-1000)/4000,
0.95+([1]!Bt[[#This Row],[e10]]-2000)/8000)))),"")</f>
        <v/>
      </c>
      <c r="Z2" s="3" t="str">
        <f>IFERROR(IF([1]!Bt[[#This Row],[e11]]&lt;=50,0,
IF([1]!Bt[[#This Row],[e11]]&lt;=500,([1]!Bt[[#This Row],[e11]]-50)/1000,
IF([1]!Bt[[#This Row],[e11]]&lt;=1000,0.45+([1]!Bt[[#This Row],[e11]]-500)/2000,
IF([1]!Bt[[#This Row],[e11]]&lt;=2000,0.7+([1]!Bt[[#This Row],[e11]]-1000)/4000,
0.95+([1]!Bt[[#This Row],[e11]]-2000)/8000)))),"")</f>
        <v/>
      </c>
      <c r="AA2" s="3" t="str">
        <f>IFERROR(IF([1]!Bt[[#This Row],[e12]]&lt;=50,0,
IF([1]!Bt[[#This Row],[e12]]&lt;=500,([1]!Bt[[#This Row],[e12]]-50)/1000,
IF([1]!Bt[[#This Row],[e12]]&lt;=1000,0.45+([1]!Bt[[#This Row],[e12]]-500)/2000,
IF([1]!Bt[[#This Row],[e12]]&lt;=2000,0.7+([1]!Bt[[#This Row],[e12]]-1000)/4000,
0.95+([1]!Bt[[#This Row],[e12]]-2000)/8000)))),"")</f>
        <v/>
      </c>
      <c r="AB2" s="3" t="str">
        <f>IFERROR(IF([1]!Bt[[#This Row],[e13]]&lt;=50,0,
IF([1]!Bt[[#This Row],[e13]]&lt;=500,([1]!Bt[[#This Row],[e13]]-50)/1000,
IF([1]!Bt[[#This Row],[e13]]&lt;=1000,0.45+([1]!Bt[[#This Row],[e13]]-500)/2000,
IF([1]!Bt[[#This Row],[e13]]&lt;=2000,0.7+([1]!Bt[[#This Row],[e13]]-1000)/4000,
0.95+([1]!Bt[[#This Row],[e13]]-2000)/8000)))),"")</f>
        <v/>
      </c>
      <c r="AC2" s="3" t="str">
        <f>IFERROR(IF([1]!Bt[[#This Row],[e14]]&lt;=50,0,
IF([1]!Bt[[#This Row],[e14]]&lt;=500,([1]!Bt[[#This Row],[e14]]-50)/1000,
IF([1]!Bt[[#This Row],[e14]]&lt;=1000,0.45+([1]!Bt[[#This Row],[e14]]-500)/2000,
IF([1]!Bt[[#This Row],[e14]]&lt;=2000,0.7+([1]!Bt[[#This Row],[e14]]-1000)/4000,
0.95+([1]!Bt[[#This Row],[e14]]-2000)/8000)))),"")</f>
        <v/>
      </c>
      <c r="AD2" s="3" t="str">
        <f>IFERROR(IF([1]!Bt[[#This Row],[e15]]&lt;=50,0,
IF([1]!Bt[[#This Row],[e15]]&lt;=500,([1]!Bt[[#This Row],[e15]]-50)/1000,
IF([1]!Bt[[#This Row],[e15]]&lt;=1000,0.45+([1]!Bt[[#This Row],[e15]]-500)/2000,
IF([1]!Bt[[#This Row],[e15]]&lt;=2000,0.7+([1]!Bt[[#This Row],[e15]]-1000)/4000,
0.95+([1]!Bt[[#This Row],[e15]]-2000)/8000)))),"")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2" sqref="A2"/>
    </sheetView>
  </sheetViews>
  <sheetFormatPr defaultRowHeight="15" x14ac:dyDescent="0.25"/>
  <cols>
    <col min="1" max="1" width="9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IFERROR(IF([1]!Ba[[#This Row],[a1]]&lt;=500,0,
IF([1]!Ba[[#This Row],[a1]]&lt;=5000,([1]!Ba[[#This Row],[a1]]-500)/10000,
IF([1]!Ba[[#This Row],[a1]]&lt;=10000,0.45+([1]!Ba[[#This Row],[a1]]-5000)/20000,
IF([1]!Ba[[#This Row],[a1]]&lt;=20000,0.7+([1]!Ba[[#This Row],[a1]]-10000)/40000,
0.95+([1]!Ba[[#This Row],[a1]]-20000)/80000)))),"")</f>
        <v/>
      </c>
      <c r="B2" s="3" t="str">
        <f>IFERROR(IF([1]!Ba[[#This Row],[a2]]&lt;=500,0,
IF([1]!Ba[[#This Row],[a2]]&lt;=5000,([1]!Ba[[#This Row],[a2]]-500)/10000,
IF([1]!Ba[[#This Row],[a2]]&lt;=10000,0.45+([1]!Ba[[#This Row],[a2]]-5000)/20000,
IF([1]!Ba[[#This Row],[a2]]&lt;=20000,0.7+([1]!Ba[[#This Row],[a2]]-10000)/40000,
0.95+([1]!Ba[[#This Row],[a2]]-20000)/80000)))),"")</f>
        <v/>
      </c>
      <c r="C2" s="3" t="str">
        <f>IFERROR(IF([1]!Ba[[#This Row],[a3]]&lt;=500,0,
IF([1]!Ba[[#This Row],[a3]]&lt;=5000,([1]!Ba[[#This Row],[a3]]-500)/10000,
IF([1]!Ba[[#This Row],[a3]]&lt;=10000,0.45+([1]!Ba[[#This Row],[a3]]-5000)/20000,
IF([1]!Ba[[#This Row],[a3]]&lt;=20000,0.7+([1]!Ba[[#This Row],[a3]]-10000)/40000,
0.95+([1]!Ba[[#This Row],[a3]]-20000)/80000)))),"")</f>
        <v/>
      </c>
      <c r="D2" s="3" t="str">
        <f>IFERROR(IF([1]!Ba[[#This Row],[a4]]&lt;=500,0,
IF([1]!Ba[[#This Row],[a4]]&lt;=5000,([1]!Ba[[#This Row],[a4]]-500)/10000,
IF([1]!Ba[[#This Row],[a4]]&lt;=10000,0.45+([1]!Ba[[#This Row],[a4]]-5000)/20000,
IF([1]!Ba[[#This Row],[a4]]&lt;=20000,0.7+([1]!Ba[[#This Row],[a4]]-10000)/40000,
0.95+([1]!Ba[[#This Row],[a4]]-20000)/80000)))),"")</f>
        <v/>
      </c>
      <c r="E2" s="3" t="str">
        <f>IFERROR(IF([1]!Ba[[#This Row],[a5]]&lt;=500,0,
IF([1]!Ba[[#This Row],[a5]]&lt;=5000,([1]!Ba[[#This Row],[a5]]-500)/10000,
IF([1]!Ba[[#This Row],[a5]]&lt;=10000,0.45+([1]!Ba[[#This Row],[a5]]-5000)/20000,
IF([1]!Ba[[#This Row],[a5]]&lt;=20000,0.7+([1]!Ba[[#This Row],[a5]]-10000)/40000,
0.95+([1]!Ba[[#This Row],[a5]]-20000)/80000)))),"")</f>
        <v/>
      </c>
      <c r="F2" s="3" t="str">
        <f>IFERROR(IF([1]!Ba[[#This Row],[a6]]&lt;=500,0,
IF([1]!Ba[[#This Row],[a6]]&lt;=5000,([1]!Ba[[#This Row],[a6]]-500)/10000,
IF([1]!Ba[[#This Row],[a6]]&lt;=10000,0.45+([1]!Ba[[#This Row],[a6]]-5000)/20000,
IF([1]!Ba[[#This Row],[a6]]&lt;=20000,0.7+([1]!Ba[[#This Row],[a6]]-10000)/40000,
0.95+([1]!Ba[[#This Row],[a6]]-20000)/80000)))),"")</f>
        <v/>
      </c>
      <c r="G2" s="3" t="str">
        <f>IFERROR(IF([1]!Ba[[#This Row],[a7]]&lt;=500,0,
IF([1]!Ba[[#This Row],[a7]]&lt;=5000,([1]!Ba[[#This Row],[a7]]-500)/10000,
IF([1]!Ba[[#This Row],[a7]]&lt;=10000,0.45+([1]!Ba[[#This Row],[a7]]-5000)/20000,
IF([1]!Ba[[#This Row],[a7]]&lt;=20000,0.7+([1]!Ba[[#This Row],[a7]]-10000)/40000,
0.95+([1]!Ba[[#This Row],[a7]]-20000)/80000)))),"")</f>
        <v/>
      </c>
      <c r="H2" s="3" t="str">
        <f>IFERROR(IF([1]!Ba[[#This Row],[a8]]&lt;=500,0,
IF([1]!Ba[[#This Row],[a8]]&lt;=5000,([1]!Ba[[#This Row],[a8]]-500)/10000,
IF([1]!Ba[[#This Row],[a8]]&lt;=10000,0.45+([1]!Ba[[#This Row],[a8]]-5000)/20000,
IF([1]!Ba[[#This Row],[a8]]&lt;=20000,0.7+([1]!Ba[[#This Row],[a8]]-10000)/40000,
0.95+([1]!Ba[[#This Row],[a8]]-20000)/80000)))),"")</f>
        <v/>
      </c>
      <c r="I2" s="3" t="str">
        <f>IFERROR(IF([1]!Ba[[#This Row],[a9]]&lt;=500,0,
IF([1]!Ba[[#This Row],[a9]]&lt;=5000,([1]!Ba[[#This Row],[a9]]-500)/10000,
IF([1]!Ba[[#This Row],[a9]]&lt;=10000,0.45+([1]!Ba[[#This Row],[a9]]-5000)/20000,
IF([1]!Ba[[#This Row],[a9]]&lt;=20000,0.7+([1]!Ba[[#This Row],[a9]]-10000)/40000,
0.95+([1]!Ba[[#This Row],[a9]]-20000)/80000)))),"")</f>
        <v/>
      </c>
      <c r="J2" s="3" t="str">
        <f>IFERROR(IF([1]!Ba[[#This Row],[a10]]&lt;=500,0,
IF([1]!Ba[[#This Row],[a10]]&lt;=5000,([1]!Ba[[#This Row],[a10]]-500)/10000,
IF([1]!Ba[[#This Row],[a10]]&lt;=10000,0.45+([1]!Ba[[#This Row],[a10]]-5000)/20000,
IF([1]!Ba[[#This Row],[a10]]&lt;=20000,0.7+([1]!Ba[[#This Row],[a10]]-10000)/40000,
0.95+([1]!Ba[[#This Row],[a10]]-20000)/80000)))),"")</f>
        <v/>
      </c>
      <c r="K2" s="3" t="str">
        <f>IFERROR(IF([1]!Ba[[#This Row],[a11]]&lt;=500,0,
IF([1]!Ba[[#This Row],[a11]]&lt;=5000,([1]!Ba[[#This Row],[a11]]-500)/10000,
IF([1]!Ba[[#This Row],[a11]]&lt;=10000,0.45+([1]!Ba[[#This Row],[a11]]-5000)/20000,
IF([1]!Ba[[#This Row],[a11]]&lt;=20000,0.7+([1]!Ba[[#This Row],[a11]]-10000)/40000,
0.95+([1]!Ba[[#This Row],[a11]]-20000)/80000)))),"")</f>
        <v/>
      </c>
      <c r="L2" s="3" t="str">
        <f>IFERROR(IF([1]!Ba[[#This Row],[a12]]&lt;=500,0,
IF([1]!Ba[[#This Row],[a12]]&lt;=5000,([1]!Ba[[#This Row],[a12]]-500)/10000,
IF([1]!Ba[[#This Row],[a12]]&lt;=10000,0.45+([1]!Ba[[#This Row],[a12]]-5000)/20000,
IF([1]!Ba[[#This Row],[a12]]&lt;=20000,0.7+([1]!Ba[[#This Row],[a12]]-10000)/40000,
0.95+([1]!Ba[[#This Row],[a12]]-20000)/80000)))),"")</f>
        <v/>
      </c>
      <c r="M2" s="3" t="str">
        <f>IFERROR(IF([1]!Ba[[#This Row],[a13]]&lt;=500,0,
IF([1]!Ba[[#This Row],[a13]]&lt;=5000,([1]!Ba[[#This Row],[a13]]-500)/10000,
IF([1]!Ba[[#This Row],[a13]]&lt;=10000,0.45+([1]!Ba[[#This Row],[a13]]-5000)/20000,
IF([1]!Ba[[#This Row],[a13]]&lt;=20000,0.7+([1]!Ba[[#This Row],[a13]]-10000)/40000,
0.95+([1]!Ba[[#This Row],[a13]]-20000)/80000)))),"")</f>
        <v/>
      </c>
      <c r="N2" s="3" t="str">
        <f>IFERROR(IF([1]!Ba[[#This Row],[a14]]&lt;=500,0,
IF([1]!Ba[[#This Row],[a14]]&lt;=5000,([1]!Ba[[#This Row],[a14]]-500)/10000,
IF([1]!Ba[[#This Row],[a14]]&lt;=10000,0.45+([1]!Ba[[#This Row],[a14]]-5000)/20000,
IF([1]!Ba[[#This Row],[a14]]&lt;=20000,0.7+([1]!Ba[[#This Row],[a14]]-10000)/40000,
0.95+([1]!Ba[[#This Row],[a14]]-20000)/80000)))),"")</f>
        <v/>
      </c>
      <c r="O2" s="3" t="str">
        <f>IFERROR(IF([1]!Ba[[#This Row],[a15]]&lt;=500,0,
IF([1]!Ba[[#This Row],[a15]]&lt;=5000,([1]!Ba[[#This Row],[a15]]-500)/10000,
IF([1]!Ba[[#This Row],[a15]]&lt;=10000,0.45+([1]!Ba[[#This Row],[a15]]-5000)/20000,
IF([1]!Ba[[#This Row],[a15]]&lt;=20000,0.7+([1]!Ba[[#This Row],[a15]]-10000)/40000,
0.95+([1]!Ba[[#This Row],[a15]]-20000)/80000)))),"")</f>
        <v/>
      </c>
      <c r="P2" s="3" t="str">
        <f>IFERROR(IF([1]!Ba[[#This Row],[e1]]&lt;=500,0,
IF([1]!Ba[[#This Row],[e1]]&lt;=5000,([1]!Ba[[#This Row],[e1]]-500)/10000,
IF([1]!Ba[[#This Row],[e1]]&lt;=10000,0.45+([1]!Ba[[#This Row],[e1]]-5000)/20000,
IF([1]!Ba[[#This Row],[e1]]&lt;=20000,0.7+([1]!Ba[[#This Row],[e1]]-10000)/40000,
0.95+([1]!Ba[[#This Row],[e1]]-20000)/80000)))),"")</f>
        <v/>
      </c>
      <c r="Q2" s="3" t="str">
        <f>IFERROR(IF([1]!Ba[[#This Row],[e2]]&lt;=500,0,
IF([1]!Ba[[#This Row],[e2]]&lt;=5000,([1]!Ba[[#This Row],[e2]]-500)/10000,
IF([1]!Ba[[#This Row],[e2]]&lt;=10000,0.45+([1]!Ba[[#This Row],[e2]]-5000)/20000,
IF([1]!Ba[[#This Row],[e2]]&lt;=20000,0.7+([1]!Ba[[#This Row],[e2]]-10000)/40000,
0.95+([1]!Ba[[#This Row],[e2]]-20000)/80000)))),"")</f>
        <v/>
      </c>
      <c r="R2" s="3" t="str">
        <f>IFERROR(IF([1]!Ba[[#This Row],[e3]]&lt;=500,0,
IF([1]!Ba[[#This Row],[e3]]&lt;=5000,([1]!Ba[[#This Row],[e3]]-500)/10000,
IF([1]!Ba[[#This Row],[e3]]&lt;=10000,0.45+([1]!Ba[[#This Row],[e3]]-5000)/20000,
IF([1]!Ba[[#This Row],[e3]]&lt;=20000,0.7+([1]!Ba[[#This Row],[e3]]-10000)/40000,
0.95+([1]!Ba[[#This Row],[e3]]-20000)/80000)))),"")</f>
        <v/>
      </c>
      <c r="S2" s="3" t="str">
        <f>IFERROR(IF([1]!Ba[[#This Row],[e4]]&lt;=500,0,
IF([1]!Ba[[#This Row],[e4]]&lt;=5000,([1]!Ba[[#This Row],[e4]]-500)/10000,
IF([1]!Ba[[#This Row],[e4]]&lt;=10000,0.45+([1]!Ba[[#This Row],[e4]]-5000)/20000,
IF([1]!Ba[[#This Row],[e4]]&lt;=20000,0.7+([1]!Ba[[#This Row],[e4]]-10000)/40000,
0.95+([1]!Ba[[#This Row],[e4]]-20000)/80000)))),"")</f>
        <v/>
      </c>
      <c r="T2" s="3" t="str">
        <f>IFERROR(IF([1]!Ba[[#This Row],[e5]]&lt;=500,0,
IF([1]!Ba[[#This Row],[e5]]&lt;=5000,([1]!Ba[[#This Row],[e5]]-500)/10000,
IF([1]!Ba[[#This Row],[e5]]&lt;=10000,0.45+([1]!Ba[[#This Row],[e5]]-5000)/20000,
IF([1]!Ba[[#This Row],[e5]]&lt;=20000,0.7+([1]!Ba[[#This Row],[e5]]-10000)/40000,
0.95+([1]!Ba[[#This Row],[e5]]-20000)/80000)))),"")</f>
        <v/>
      </c>
      <c r="U2" s="3" t="str">
        <f>IFERROR(IF([1]!Ba[[#This Row],[e6]]&lt;=500,0,
IF([1]!Ba[[#This Row],[e6]]&lt;=5000,([1]!Ba[[#This Row],[e6]]-500)/10000,
IF([1]!Ba[[#This Row],[e6]]&lt;=10000,0.45+([1]!Ba[[#This Row],[e6]]-5000)/20000,
IF([1]!Ba[[#This Row],[e6]]&lt;=20000,0.7+([1]!Ba[[#This Row],[e6]]-10000)/40000,
0.95+([1]!Ba[[#This Row],[e6]]-20000)/80000)))),"")</f>
        <v/>
      </c>
      <c r="V2" s="3" t="str">
        <f>IFERROR(IF([1]!Ba[[#This Row],[e7]]&lt;=500,0,
IF([1]!Ba[[#This Row],[e7]]&lt;=5000,([1]!Ba[[#This Row],[e7]]-500)/10000,
IF([1]!Ba[[#This Row],[e7]]&lt;=10000,0.45+([1]!Ba[[#This Row],[e7]]-5000)/20000,
IF([1]!Ba[[#This Row],[e7]]&lt;=20000,0.7+([1]!Ba[[#This Row],[e7]]-10000)/40000,
0.95+([1]!Ba[[#This Row],[e7]]-20000)/80000)))),"")</f>
        <v/>
      </c>
      <c r="W2" s="3" t="str">
        <f>IFERROR(IF([1]!Ba[[#This Row],[e8]]&lt;=500,0,
IF([1]!Ba[[#This Row],[e8]]&lt;=5000,([1]!Ba[[#This Row],[e8]]-500)/10000,
IF([1]!Ba[[#This Row],[e8]]&lt;=10000,0.45+([1]!Ba[[#This Row],[e8]]-5000)/20000,
IF([1]!Ba[[#This Row],[e8]]&lt;=20000,0.7+([1]!Ba[[#This Row],[e8]]-10000)/40000,
0.95+([1]!Ba[[#This Row],[e8]]-20000)/80000)))),"")</f>
        <v/>
      </c>
      <c r="X2" s="3" t="str">
        <f>IFERROR(IF([1]!Ba[[#This Row],[e9]]&lt;=500,0,
IF([1]!Ba[[#This Row],[e9]]&lt;=5000,([1]!Ba[[#This Row],[e9]]-500)/10000,
IF([1]!Ba[[#This Row],[e9]]&lt;=10000,0.45+([1]!Ba[[#This Row],[e9]]-5000)/20000,
IF([1]!Ba[[#This Row],[e9]]&lt;=20000,0.7+([1]!Ba[[#This Row],[e9]]-10000)/40000,
0.95+([1]!Ba[[#This Row],[e9]]-20000)/80000)))),"")</f>
        <v/>
      </c>
      <c r="Y2" s="3" t="str">
        <f>IFERROR(IF([1]!Ba[[#This Row],[e10]]&lt;=500,0,
IF([1]!Ba[[#This Row],[e10]]&lt;=5000,([1]!Ba[[#This Row],[e10]]-500)/10000,
IF([1]!Ba[[#This Row],[e10]]&lt;=10000,0.45+([1]!Ba[[#This Row],[e10]]-5000)/20000,
IF([1]!Ba[[#This Row],[e10]]&lt;=20000,0.7+([1]!Ba[[#This Row],[e10]]-10000)/40000,
0.95+([1]!Ba[[#This Row],[e10]]-20000)/80000)))),"")</f>
        <v/>
      </c>
      <c r="Z2" s="3" t="str">
        <f>IFERROR(IF([1]!Ba[[#This Row],[e11]]&lt;=500,0,
IF([1]!Ba[[#This Row],[e11]]&lt;=5000,([1]!Ba[[#This Row],[e11]]-500)/10000,
IF([1]!Ba[[#This Row],[e11]]&lt;=10000,0.45+([1]!Ba[[#This Row],[e11]]-5000)/20000,
IF([1]!Ba[[#This Row],[e11]]&lt;=20000,0.7+([1]!Ba[[#This Row],[e11]]-10000)/40000,
0.95+([1]!Ba[[#This Row],[e11]]-20000)/80000)))),"")</f>
        <v/>
      </c>
      <c r="AA2" s="3" t="str">
        <f>IFERROR(IF([1]!Ba[[#This Row],[e12]]&lt;=500,0,
IF([1]!Ba[[#This Row],[e12]]&lt;=5000,([1]!Ba[[#This Row],[e12]]-500)/10000,
IF([1]!Ba[[#This Row],[e12]]&lt;=10000,0.45+([1]!Ba[[#This Row],[e12]]-5000)/20000,
IF([1]!Ba[[#This Row],[e12]]&lt;=20000,0.7+([1]!Ba[[#This Row],[e12]]-10000)/40000,
0.95+([1]!Ba[[#This Row],[e12]]-20000)/80000)))),"")</f>
        <v/>
      </c>
      <c r="AB2" s="3" t="str">
        <f>IFERROR(IF([1]!Ba[[#This Row],[e13]]&lt;=500,0,
IF([1]!Ba[[#This Row],[e13]]&lt;=5000,([1]!Ba[[#This Row],[e13]]-500)/10000,
IF([1]!Ba[[#This Row],[e13]]&lt;=10000,0.45+([1]!Ba[[#This Row],[e13]]-5000)/20000,
IF([1]!Ba[[#This Row],[e13]]&lt;=20000,0.7+([1]!Ba[[#This Row],[e13]]-10000)/40000,
0.95+([1]!Ba[[#This Row],[e13]]-20000)/80000)))),"")</f>
        <v/>
      </c>
      <c r="AC2" s="3" t="str">
        <f>IFERROR(IF([1]!Ba[[#This Row],[e14]]&lt;=500,0,
IF([1]!Ba[[#This Row],[e14]]&lt;=5000,([1]!Ba[[#This Row],[e14]]-500)/10000,
IF([1]!Ba[[#This Row],[e14]]&lt;=10000,0.45+([1]!Ba[[#This Row],[e14]]-5000)/20000,
IF([1]!Ba[[#This Row],[e14]]&lt;=20000,0.7+([1]!Ba[[#This Row],[e14]]-10000)/40000,
0.95+([1]!Ba[[#This Row],[e14]]-20000)/80000)))),"")</f>
        <v/>
      </c>
      <c r="AD2" s="3" t="str">
        <f>IFERROR(IF([1]!Ba[[#This Row],[e15]]&lt;=500,0,
IF([1]!Ba[[#This Row],[e15]]&lt;=5000,([1]!Ba[[#This Row],[e15]]-500)/10000,
IF([1]!Ba[[#This Row],[e15]]&lt;=10000,0.45+([1]!Ba[[#This Row],[e15]]-5000)/20000,
IF([1]!Ba[[#This Row],[e15]]&lt;=20000,0.7+([1]!Ba[[#This Row],[e15]]-10000)/40000,
0.95+([1]!Ba[[#This Row],[e15]]-20000)/80000)))),"")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IFERROR(1 + [1]!Rt[[#This Row],[a1]] - [1]!AvgW[[#This Row],[a1]],"")</f>
        <v/>
      </c>
      <c r="B2" s="3" t="str">
        <f>IFERROR(1 + [1]!Rt[[#This Row],[a2]] - [1]!AvgW[[#This Row],[a2]],"")</f>
        <v/>
      </c>
      <c r="C2" s="3" t="str">
        <f>IFERROR(1 + [1]!Rt[[#This Row],[a3]] - [1]!AvgW[[#This Row],[a3]],"")</f>
        <v/>
      </c>
      <c r="D2" s="3" t="str">
        <f>IFERROR(1 + [1]!Rt[[#This Row],[a4]] - [1]!AvgW[[#This Row],[a4]],"")</f>
        <v/>
      </c>
      <c r="E2" s="3" t="str">
        <f>IFERROR(1 + [1]!Rt[[#This Row],[a5]] - [1]!AvgW[[#This Row],[a5]],"")</f>
        <v/>
      </c>
      <c r="F2" s="3" t="str">
        <f>IFERROR(1 + [1]!Rt[[#This Row],[a6]] - [1]!AvgW[[#This Row],[a6]],"")</f>
        <v/>
      </c>
      <c r="G2" s="3" t="str">
        <f>IFERROR(1 + [1]!Rt[[#This Row],[a7]] - [1]!AvgW[[#This Row],[a7]],"")</f>
        <v/>
      </c>
      <c r="H2" s="3" t="str">
        <f>IFERROR(1 + [1]!Rt[[#This Row],[a8]] - [1]!AvgW[[#This Row],[a8]],"")</f>
        <v/>
      </c>
      <c r="I2" s="3" t="str">
        <f>IFERROR(1 + [1]!Rt[[#This Row],[a9]] - [1]!AvgW[[#This Row],[a9]],"")</f>
        <v/>
      </c>
      <c r="J2" s="3" t="str">
        <f>IFERROR(1 + [1]!Rt[[#This Row],[a10]] - [1]!AvgW[[#This Row],[a10]],"")</f>
        <v/>
      </c>
      <c r="K2" s="3" t="str">
        <f>IFERROR(1 + [1]!Rt[[#This Row],[a11]] - [1]!AvgW[[#This Row],[a11]],"")</f>
        <v/>
      </c>
      <c r="L2" s="3" t="str">
        <f>IFERROR(1 + [1]!Rt[[#This Row],[a12]] - [1]!AvgW[[#This Row],[a12]],"")</f>
        <v/>
      </c>
      <c r="M2" s="3" t="str">
        <f>IFERROR(1 + [1]!Rt[[#This Row],[a13]] - [1]!AvgW[[#This Row],[a13]],"")</f>
        <v/>
      </c>
      <c r="N2" s="3" t="str">
        <f>IFERROR(1 + [1]!Rt[[#This Row],[a14]] - [1]!AvgW[[#This Row],[a14]],"")</f>
        <v/>
      </c>
      <c r="O2" s="3" t="str">
        <f>IFERROR(1 + [1]!Rt[[#This Row],[a15]] - [1]!AvgW[[#This Row],[a15]],"")</f>
        <v/>
      </c>
      <c r="P2" s="3" t="str">
        <f>IFERROR(1 + [1]!Rt[[#This Row],[e1]] - [1]!AvgW[[#This Row],[e1]],"")</f>
        <v/>
      </c>
      <c r="Q2" s="3" t="str">
        <f>IFERROR(1 + [1]!Rt[[#This Row],[e2]] - [1]!AvgW[[#This Row],[e2]],"")</f>
        <v/>
      </c>
      <c r="R2" s="3" t="str">
        <f>IFERROR(1 + [1]!Rt[[#This Row],[e3]] - [1]!AvgW[[#This Row],[e3]],"")</f>
        <v/>
      </c>
      <c r="S2" s="3" t="str">
        <f>IFERROR(1 + [1]!Rt[[#This Row],[e4]] - [1]!AvgW[[#This Row],[e4]],"")</f>
        <v/>
      </c>
      <c r="T2" s="3" t="str">
        <f>IFERROR(1 + [1]!Rt[[#This Row],[e5]] - [1]!AvgW[[#This Row],[e5]],"")</f>
        <v/>
      </c>
      <c r="U2" s="3" t="str">
        <f>IFERROR(1 + [1]!Rt[[#This Row],[e6]] - [1]!AvgW[[#This Row],[e6]],"")</f>
        <v/>
      </c>
      <c r="V2" s="3" t="str">
        <f>IFERROR(1 + [1]!Rt[[#This Row],[e7]] - [1]!AvgW[[#This Row],[e7]],"")</f>
        <v/>
      </c>
      <c r="W2" s="3" t="str">
        <f>IFERROR(1 + [1]!Rt[[#This Row],[e8]] - [1]!AvgW[[#This Row],[e8]],"")</f>
        <v/>
      </c>
      <c r="X2" s="3" t="str">
        <f>IFERROR(1 + [1]!Rt[[#This Row],[e9]] - [1]!AvgW[[#This Row],[e9]],"")</f>
        <v/>
      </c>
      <c r="Y2" s="3" t="str">
        <f>IFERROR(1 + [1]!Rt[[#This Row],[e10]] - [1]!AvgW[[#This Row],[e10]],"")</f>
        <v/>
      </c>
      <c r="Z2" s="3" t="str">
        <f>IFERROR(1 + [1]!Rt[[#This Row],[e11]] - [1]!AvgW[[#This Row],[e11]],"")</f>
        <v/>
      </c>
      <c r="AA2" s="3" t="str">
        <f>IFERROR(1 + [1]!Rt[[#This Row],[e12]] - [1]!AvgW[[#This Row],[e12]],"")</f>
        <v/>
      </c>
      <c r="AB2" s="3" t="str">
        <f>IFERROR(1 + [1]!Rt[[#This Row],[e13]] - [1]!AvgW[[#This Row],[e13]],"")</f>
        <v/>
      </c>
      <c r="AC2" s="3" t="str">
        <f>IFERROR(1 + [1]!Rt[[#This Row],[e14]] - [1]!AvgW[[#This Row],[e14]],"")</f>
        <v/>
      </c>
      <c r="AD2" s="3" t="str">
        <f>IFERROR(1 + [1]!Rt[[#This Row],[e15]] - [1]!AvgW[[#This Row],[e15]],"")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IFERROR(1 + [1]!Ra[[#This Row],[a1]] - 0.485,"")</f>
        <v/>
      </c>
      <c r="B2" s="3" t="str">
        <f>IFERROR(1 + [1]!Ra[[#This Row],[a2]] - 0.485,"")</f>
        <v/>
      </c>
      <c r="C2" s="3" t="str">
        <f>IFERROR(1 + [1]!Ra[[#This Row],[a3]] - 0.485,"")</f>
        <v/>
      </c>
      <c r="D2" s="3" t="str">
        <f>IFERROR(1 + [1]!Ra[[#This Row],[a4]] - 0.485,"")</f>
        <v/>
      </c>
      <c r="E2" s="3" t="str">
        <f>IFERROR(1 + [1]!Ra[[#This Row],[a5]] - 0.485,"")</f>
        <v/>
      </c>
      <c r="F2" s="3" t="str">
        <f>IFERROR(1 + [1]!Ra[[#This Row],[a6]] - 0.485,"")</f>
        <v/>
      </c>
      <c r="G2" s="3" t="str">
        <f>IFERROR(1 + [1]!Ra[[#This Row],[a7]] - 0.485,"")</f>
        <v/>
      </c>
      <c r="H2" s="3" t="str">
        <f>IFERROR(1 + [1]!Ra[[#This Row],[a8]] - 0.485,"")</f>
        <v/>
      </c>
      <c r="I2" s="3" t="str">
        <f>IFERROR(1 + [1]!Ra[[#This Row],[a9]] - 0.485,"")</f>
        <v/>
      </c>
      <c r="J2" s="3" t="str">
        <f>IFERROR(1 + [1]!Ra[[#This Row],[a10]] - 0.485,"")</f>
        <v/>
      </c>
      <c r="K2" s="3" t="str">
        <f>IFERROR(1 + [1]!Ra[[#This Row],[a11]] - 0.485,"")</f>
        <v/>
      </c>
      <c r="L2" s="3" t="str">
        <f>IFERROR(1 + [1]!Ra[[#This Row],[a12]] - 0.485,"")</f>
        <v/>
      </c>
      <c r="M2" s="3" t="str">
        <f>IFERROR(1 + [1]!Ra[[#This Row],[a13]] - 0.485,"")</f>
        <v/>
      </c>
      <c r="N2" s="3" t="str">
        <f>IFERROR(1 + [1]!Ra[[#This Row],[a14]] - 0.485,"")</f>
        <v/>
      </c>
      <c r="O2" s="3" t="str">
        <f>IFERROR(1 + [1]!Ra[[#This Row],[a15]] - 0.485,"")</f>
        <v/>
      </c>
      <c r="P2" s="3" t="str">
        <f>IFERROR(1 + [1]!Ra[[#This Row],[e1]] - 0.485,"")</f>
        <v/>
      </c>
      <c r="Q2" s="3" t="str">
        <f>IFERROR(1 + [1]!Ra[[#This Row],[e2]] - 0.485,"")</f>
        <v/>
      </c>
      <c r="R2" s="3" t="str">
        <f>IFERROR(1 + [1]!Ra[[#This Row],[e3]] - 0.485,"")</f>
        <v/>
      </c>
      <c r="S2" s="3" t="str">
        <f>IFERROR(1 + [1]!Ra[[#This Row],[e4]] - 0.485,"")</f>
        <v/>
      </c>
      <c r="T2" s="3" t="str">
        <f>IFERROR(1 + [1]!Ra[[#This Row],[e5]] - 0.485,"")</f>
        <v/>
      </c>
      <c r="U2" s="3" t="str">
        <f>IFERROR(1 + [1]!Ra[[#This Row],[e6]] - 0.485,"")</f>
        <v/>
      </c>
      <c r="V2" s="3" t="str">
        <f>IFERROR(1 + [1]!Ra[[#This Row],[e7]] - 0.485,"")</f>
        <v/>
      </c>
      <c r="W2" s="3" t="str">
        <f>IFERROR(1 + [1]!Ra[[#This Row],[e8]] - 0.485,"")</f>
        <v/>
      </c>
      <c r="X2" s="3" t="str">
        <f>IFERROR(1 + [1]!Ra[[#This Row],[e9]] - 0.485,"")</f>
        <v/>
      </c>
      <c r="Y2" s="3" t="str">
        <f>IFERROR(1 + [1]!Ra[[#This Row],[e10]] - 0.485,"")</f>
        <v/>
      </c>
      <c r="Z2" s="3" t="str">
        <f>IFERROR(1 + [1]!Ra[[#This Row],[e11]] - 0.485,"")</f>
        <v/>
      </c>
      <c r="AA2" s="3" t="str">
        <f>IFERROR(1 + [1]!Ra[[#This Row],[e12]] - 0.485,"")</f>
        <v/>
      </c>
      <c r="AB2" s="3" t="str">
        <f>IFERROR(1 + [1]!Ra[[#This Row],[e13]] - 0.485,"")</f>
        <v/>
      </c>
      <c r="AC2" s="3" t="str">
        <f>IFERROR(1 + [1]!Ra[[#This Row],[e14]] - 0.485,"")</f>
        <v/>
      </c>
      <c r="AD2" s="3" t="str">
        <f>IFERROR(1 + [1]!Ra[[#This Row],[e15]] - 0.485,"")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IFERROR([1]!xwn[[#This Row],[a1]] + ([1]!xwn[[#This Row],[a1]] * (([1]!avglvl[[#This Row],[a1]]-[1]!T[#This Row]) * 0.05)),"")</f>
        <v/>
      </c>
      <c r="B2" s="3" t="str">
        <f>IFERROR([1]!xwn[[#This Row],[a2]] + ([1]!xwn[[#This Row],[a2]] * (([1]!avglvl[[#This Row],[a2]]-[1]!T[#This Row]) * 0.05)),"")</f>
        <v/>
      </c>
      <c r="C2" s="3" t="str">
        <f>IFERROR([1]!xwn[[#This Row],[a3]] + ([1]!xwn[[#This Row],[a3]] * (([1]!avglvl[[#This Row],[a3]]-[1]!T[#This Row]) * 0.05)),"")</f>
        <v/>
      </c>
      <c r="D2" s="3" t="str">
        <f>IFERROR([1]!xwn[[#This Row],[a4]] + ([1]!xwn[[#This Row],[a4]] * (([1]!avglvl[[#This Row],[a4]]-[1]!T[#This Row]) * 0.05)),"")</f>
        <v/>
      </c>
      <c r="E2" s="3" t="str">
        <f>IFERROR([1]!xwn[[#This Row],[a5]] + ([1]!xwn[[#This Row],[a5]] * (([1]!avglvl[[#This Row],[a5]]-[1]!T[#This Row]) * 0.05)),"")</f>
        <v/>
      </c>
      <c r="F2" s="3" t="str">
        <f>IFERROR([1]!xwn[[#This Row],[a6]] + ([1]!xwn[[#This Row],[a6]] * (([1]!avglvl[[#This Row],[a6]]-[1]!T[#This Row]) * 0.05)),"")</f>
        <v/>
      </c>
      <c r="G2" s="3" t="str">
        <f>IFERROR([1]!xwn[[#This Row],[a7]] + ([1]!xwn[[#This Row],[a7]] * (([1]!avglvl[[#This Row],[a7]]-[1]!T[#This Row]) * 0.05)),"")</f>
        <v/>
      </c>
      <c r="H2" s="3" t="str">
        <f>IFERROR([1]!xwn[[#This Row],[a8]] + ([1]!xwn[[#This Row],[a8]] * (([1]!avglvl[[#This Row],[a8]]-[1]!T[#This Row]) * 0.05)),"")</f>
        <v/>
      </c>
      <c r="I2" s="3" t="str">
        <f>IFERROR([1]!xwn[[#This Row],[a9]] + ([1]!xwn[[#This Row],[a9]] * (([1]!avglvl[[#This Row],[a9]]-[1]!T[#This Row]) * 0.05)),"")</f>
        <v/>
      </c>
      <c r="J2" s="3" t="str">
        <f>IFERROR([1]!xwn[[#This Row],[a10]] + ([1]!xwn[[#This Row],[a10]] * (([1]!avglvl[[#This Row],[a10]]-[1]!T[#This Row]) * 0.05)),"")</f>
        <v/>
      </c>
      <c r="K2" s="3" t="str">
        <f>IFERROR([1]!xwn[[#This Row],[a11]] + ([1]!xwn[[#This Row],[a11]] * (([1]!avglvl[[#This Row],[a11]]-[1]!T[#This Row]) * 0.05)),"")</f>
        <v/>
      </c>
      <c r="L2" s="3" t="str">
        <f>IFERROR([1]!xwn[[#This Row],[a12]] + ([1]!xwn[[#This Row],[a12]] * (([1]!avglvl[[#This Row],[a12]]-[1]!T[#This Row]) * 0.05)),"")</f>
        <v/>
      </c>
      <c r="M2" s="3" t="str">
        <f>IFERROR([1]!xwn[[#This Row],[a13]] + ([1]!xwn[[#This Row],[a13]] * (([1]!avglvl[[#This Row],[a13]]-[1]!T[#This Row]) * 0.05)),"")</f>
        <v/>
      </c>
      <c r="N2" s="3" t="str">
        <f>IFERROR([1]!xwn[[#This Row],[a14]] + ([1]!xwn[[#This Row],[a14]] * (([1]!avglvl[[#This Row],[a14]]-[1]!T[#This Row]) * 0.05)),"")</f>
        <v/>
      </c>
      <c r="O2" s="3" t="str">
        <f>IFERROR([1]!xwn[[#This Row],[a15]] + ([1]!xwn[[#This Row],[a15]] * (([1]!avglvl[[#This Row],[a15]]-[1]!T[#This Row]) * 0.05)),"")</f>
        <v/>
      </c>
      <c r="P2" s="3" t="str">
        <f>IFERROR([1]!xwn[[#This Row],[e1]] + ([1]!xwn[[#This Row],[e1]] * (([1]!avglvl[[#This Row],[e1]]-[1]!T[#This Row]) * 0.05)),"")</f>
        <v/>
      </c>
      <c r="Q2" s="3" t="str">
        <f>IFERROR([1]!xwn[[#This Row],[e2]] + ([1]!xwn[[#This Row],[e2]] * (([1]!avglvl[[#This Row],[e2]]-[1]!T[#This Row]) * 0.05)),"")</f>
        <v/>
      </c>
      <c r="R2" s="3" t="str">
        <f>IFERROR([1]!xwn[[#This Row],[e3]] + ([1]!xwn[[#This Row],[e3]] * (([1]!avglvl[[#This Row],[e3]]-[1]!T[#This Row]) * 0.05)),"")</f>
        <v/>
      </c>
      <c r="S2" s="3" t="str">
        <f>IFERROR([1]!xwn[[#This Row],[e4]] + ([1]!xwn[[#This Row],[e4]] * (([1]!avglvl[[#This Row],[e4]]-[1]!T[#This Row]) * 0.05)),"")</f>
        <v/>
      </c>
      <c r="T2" s="3" t="str">
        <f>IFERROR([1]!xwn[[#This Row],[e5]] + ([1]!xwn[[#This Row],[e5]] * (([1]!avglvl[[#This Row],[e5]]-[1]!T[#This Row]) * 0.05)),"")</f>
        <v/>
      </c>
      <c r="U2" s="3" t="str">
        <f>IFERROR([1]!xwn[[#This Row],[e6]] + ([1]!xwn[[#This Row],[e6]] * (([1]!avglvl[[#This Row],[e6]]-[1]!T[#This Row]) * 0.05)),"")</f>
        <v/>
      </c>
      <c r="V2" s="3" t="str">
        <f>IFERROR([1]!xwn[[#This Row],[e7]] + ([1]!xwn[[#This Row],[e7]] * (([1]!avglvl[[#This Row],[e7]]-[1]!T[#This Row]) * 0.05)),"")</f>
        <v/>
      </c>
      <c r="W2" s="3" t="str">
        <f>IFERROR([1]!xwn[[#This Row],[e8]] + ([1]!xwn[[#This Row],[e8]] * (([1]!avglvl[[#This Row],[e8]]-[1]!T[#This Row]) * 0.05)),"")</f>
        <v/>
      </c>
      <c r="X2" s="3" t="str">
        <f>IFERROR([1]!xwn[[#This Row],[e9]] + ([1]!xwn[[#This Row],[e9]] * (([1]!avglvl[[#This Row],[e9]]-[1]!T[#This Row]) * 0.05)),"")</f>
        <v/>
      </c>
      <c r="Y2" s="3" t="str">
        <f>IFERROR([1]!xwn[[#This Row],[e10]] + ([1]!xwn[[#This Row],[e10]] * (([1]!avglvl[[#This Row],[e10]]-[1]!T[#This Row]) * 0.05)),"")</f>
        <v/>
      </c>
      <c r="Z2" s="3" t="str">
        <f>IFERROR([1]!xwn[[#This Row],[e11]] + ([1]!xwn[[#This Row],[e11]] * (([1]!avglvl[[#This Row],[e11]]-[1]!T[#This Row]) * 0.05)),"")</f>
        <v/>
      </c>
      <c r="AA2" s="3" t="str">
        <f>IFERROR([1]!xwn[[#This Row],[e12]] + ([1]!xwn[[#This Row],[e12]] * (([1]!avglvl[[#This Row],[e12]]-[1]!T[#This Row]) * 0.05)),"")</f>
        <v/>
      </c>
      <c r="AB2" s="3" t="str">
        <f>IFERROR([1]!xwn[[#This Row],[e13]] + ([1]!xwn[[#This Row],[e13]] * (([1]!avglvl[[#This Row],[e13]]-[1]!T[#This Row]) * 0.05)),"")</f>
        <v/>
      </c>
      <c r="AC2" s="3" t="str">
        <f>IFERROR([1]!xwn[[#This Row],[e14]] + ([1]!xwn[[#This Row],[e14]] * (([1]!avglvl[[#This Row],[e14]]-[1]!T[#This Row]) * 0.05)),"")</f>
        <v/>
      </c>
      <c r="AD2" s="3" t="str">
        <f>IFERROR([1]!xwn[[#This Row],[e15]] + ([1]!xwn[[#This Row],[e15]] * (([1]!avglvl[[#This Row],[e15]]-[1]!T[#This Row]) * 0.05)),"")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IFERROR(IF([1]!teff[[#This Row],[a1]] &gt; 0,
(((3/5 * ([1]!teff[[#This Row],[a1]] / 20) * Krt[[#This Row],[a1]]) * (Krt[[#This Row],[a1]] + Ktb[[#This Row],[a1]])) + ((2/5 * Ean[[#This Row],[a1]] * Kra[[#This Row],[a1]]) * (Kra[[#This Row],[a1]] + Kab[[#This Row],[a1]]))) * (Kra[[#This Row],[a1]] + 0.25 * Klvl[[#This Row],[a1]]),
((Ean[[#This Row],[a1]] * Kra[[#This Row],[a1]]) * (Kra[[#This Row],[a1]] + Kab[[#This Row],[a1]])) * (Kra[[#This Row],[a1]] + 0.25 * Klvl[[#This Row],[a1]])),"")</f>
        <v/>
      </c>
      <c r="B2" s="3" t="str">
        <f>IFERROR(IF([1]!teff[[#This Row],[a2]] &gt; 0,
(((3/5 * ([1]!teff[[#This Row],[a2]] / 20) * Krt[[#This Row],[a2]]) * (Krt[[#This Row],[a2]] + Ktb[[#This Row],[a2]])) + ((2/5 * Ean[[#This Row],[a2]] * Kra[[#This Row],[a2]]) * (Kra[[#This Row],[a2]] + Kab[[#This Row],[a2]]))) * (Kra[[#This Row],[a2]] + 0.25 * Klvl[[#This Row],[a2]]),
((Ean[[#This Row],[a2]] * Kra[[#This Row],[a2]]) * (Kra[[#This Row],[a2]] + Kab[[#This Row],[a2]])) * (Kra[[#This Row],[a2]] + 0.25 * Klvl[[#This Row],[a2]])),"")</f>
        <v/>
      </c>
      <c r="C2" s="3" t="str">
        <f>IFERROR(IF([1]!teff[[#This Row],[a3]] &gt; 0,
(((3/5 * ([1]!teff[[#This Row],[a3]] / 20) * Krt[[#This Row],[a3]]) * (Krt[[#This Row],[a3]] + Ktb[[#This Row],[a3]])) + ((2/5 * Ean[[#This Row],[a3]] * Kra[[#This Row],[a3]]) * (Kra[[#This Row],[a3]] + Kab[[#This Row],[a3]]))) * (Kra[[#This Row],[a3]] + 0.25 * Klvl[[#This Row],[a3]]),
((Ean[[#This Row],[a3]] * Kra[[#This Row],[a3]]) * (Kra[[#This Row],[a3]] + Kab[[#This Row],[a3]])) * (Kra[[#This Row],[a3]] + 0.25 * Klvl[[#This Row],[a3]])),"")</f>
        <v/>
      </c>
      <c r="D2" s="3" t="str">
        <f>IFERROR(IF([1]!teff[[#This Row],[a4]] &gt; 0,
(((3/5 * ([1]!teff[[#This Row],[a4]] / 20) * Krt[[#This Row],[a4]]) * (Krt[[#This Row],[a4]] + Ktb[[#This Row],[a4]])) + ((2/5 * Ean[[#This Row],[a4]] * Kra[[#This Row],[a4]]) * (Kra[[#This Row],[a4]] + Kab[[#This Row],[a4]]))) * (Kra[[#This Row],[a4]] + 0.25 * Klvl[[#This Row],[a4]]),
((Ean[[#This Row],[a4]] * Kra[[#This Row],[a4]]) * (Kra[[#This Row],[a4]] + Kab[[#This Row],[a4]])) * (Kra[[#This Row],[a4]] + 0.25 * Klvl[[#This Row],[a4]])),"")</f>
        <v/>
      </c>
      <c r="E2" s="3" t="str">
        <f>IFERROR(IF([1]!teff[[#This Row],[a5]] &gt; 0,
(((3/5 * ([1]!teff[[#This Row],[a5]] / 20) * Krt[[#This Row],[a5]]) * (Krt[[#This Row],[a5]] + Ktb[[#This Row],[a5]])) + ((2/5 * Ean[[#This Row],[a5]] * Kra[[#This Row],[a5]]) * (Kra[[#This Row],[a5]] + Kab[[#This Row],[a5]]))) * (Kra[[#This Row],[a5]] + 0.25 * Klvl[[#This Row],[a5]]),
((Ean[[#This Row],[a5]] * Kra[[#This Row],[a5]]) * (Kra[[#This Row],[a5]] + Kab[[#This Row],[a5]])) * (Kra[[#This Row],[a5]] + 0.25 * Klvl[[#This Row],[a5]])),"")</f>
        <v/>
      </c>
      <c r="F2" s="3" t="str">
        <f>IFERROR(IF([1]!teff[[#This Row],[a6]] &gt; 0,
(((3/5 * ([1]!teff[[#This Row],[a6]] / 20) * Krt[[#This Row],[a6]]) * (Krt[[#This Row],[a6]] + Ktb[[#This Row],[a6]])) + ((2/5 * Ean[[#This Row],[a6]] * Kra[[#This Row],[a6]]) * (Kra[[#This Row],[a6]] + Kab[[#This Row],[a6]]))) * (Kra[[#This Row],[a6]] + 0.25 * Klvl[[#This Row],[a6]]),
((Ean[[#This Row],[a6]] * Kra[[#This Row],[a6]]) * (Kra[[#This Row],[a6]] + Kab[[#This Row],[a6]])) * (Kra[[#This Row],[a6]] + 0.25 * Klvl[[#This Row],[a6]])),"")</f>
        <v/>
      </c>
      <c r="G2" s="3" t="str">
        <f>IFERROR(IF([1]!teff[[#This Row],[a7]] &gt; 0,
(((3/5 * ([1]!teff[[#This Row],[a7]] / 20) * Krt[[#This Row],[a7]]) * (Krt[[#This Row],[a7]] + Ktb[[#This Row],[a7]])) + ((2/5 * Ean[[#This Row],[a7]] * Kra[[#This Row],[a7]]) * (Kra[[#This Row],[a7]] + Kab[[#This Row],[a7]]))) * (Kra[[#This Row],[a7]] + 0.25 * Klvl[[#This Row],[a7]]),
((Ean[[#This Row],[a7]] * Kra[[#This Row],[a7]]) * (Kra[[#This Row],[a7]] + Kab[[#This Row],[a7]])) * (Kra[[#This Row],[a7]] + 0.25 * Klvl[[#This Row],[a7]])),"")</f>
        <v/>
      </c>
      <c r="H2" s="3" t="str">
        <f>IFERROR(IF([1]!teff[[#This Row],[a8]] &gt; 0,
(((3/5 * ([1]!teff[[#This Row],[a8]] / 20) * Krt[[#This Row],[a8]]) * (Krt[[#This Row],[a8]] + Ktb[[#This Row],[a8]])) + ((2/5 * Ean[[#This Row],[a8]] * Kra[[#This Row],[a8]]) * (Kra[[#This Row],[a8]] + Kab[[#This Row],[a8]]))) * (Kra[[#This Row],[a8]] + 0.25 * Klvl[[#This Row],[a8]]),
((Ean[[#This Row],[a8]] * Kra[[#This Row],[a8]]) * (Kra[[#This Row],[a8]] + Kab[[#This Row],[a8]])) * (Kra[[#This Row],[a8]] + 0.25 * Klvl[[#This Row],[a8]])),"")</f>
        <v/>
      </c>
      <c r="I2" s="3" t="str">
        <f>IFERROR(IF([1]!teff[[#This Row],[a9]] &gt; 0,
(((3/5 * ([1]!teff[[#This Row],[a9]] / 20) * Krt[[#This Row],[a9]]) * (Krt[[#This Row],[a9]] + Ktb[[#This Row],[a9]])) + ((2/5 * Ean[[#This Row],[a9]] * Kra[[#This Row],[a9]]) * (Kra[[#This Row],[a9]] + Kab[[#This Row],[a9]]))) * (Kra[[#This Row],[a9]] + 0.25 * Klvl[[#This Row],[a9]]),
((Ean[[#This Row],[a9]] * Kra[[#This Row],[a9]]) * (Kra[[#This Row],[a9]] + Kab[[#This Row],[a9]])) * (Kra[[#This Row],[a9]] + 0.25 * Klvl[[#This Row],[a9]])),"")</f>
        <v/>
      </c>
      <c r="J2" s="3" t="str">
        <f>IFERROR(IF([1]!teff[[#This Row],[a10]] &gt; 0,
(((3/5 * ([1]!teff[[#This Row],[a10]] / 20) * Krt[[#This Row],[a10]]) * (Krt[[#This Row],[a10]] + Ktb[[#This Row],[a10]])) + ((2/5 * Ean[[#This Row],[a10]] * Kra[[#This Row],[a10]]) * (Kra[[#This Row],[a10]] + Kab[[#This Row],[a10]]))) * (Kra[[#This Row],[a10]] + 0.25 * Klvl[[#This Row],[a10]]),
((Ean[[#This Row],[a10]] * Kra[[#This Row],[a10]]) * (Kra[[#This Row],[a10]] + Kab[[#This Row],[a10]])) * (Kra[[#This Row],[a10]] + 0.25 * Klvl[[#This Row],[a10]])),"")</f>
        <v/>
      </c>
      <c r="K2" s="3" t="str">
        <f>IFERROR(IF([1]!teff[[#This Row],[a11]] &gt; 0,
(((3/5 * ([1]!teff[[#This Row],[a11]] / 20) * Krt[[#This Row],[a11]]) * (Krt[[#This Row],[a11]] + Ktb[[#This Row],[a11]])) + ((2/5 * Ean[[#This Row],[a11]] * Kra[[#This Row],[a11]]) * (Kra[[#This Row],[a11]] + Kab[[#This Row],[a11]]))) * (Kra[[#This Row],[a11]] + 0.25 * Klvl[[#This Row],[a11]]),
((Ean[[#This Row],[a11]] * Kra[[#This Row],[a11]]) * (Kra[[#This Row],[a11]] + Kab[[#This Row],[a11]])) * (Kra[[#This Row],[a11]] + 0.25 * Klvl[[#This Row],[a11]])),"")</f>
        <v/>
      </c>
      <c r="L2" s="3" t="str">
        <f>IFERROR(IF([1]!teff[[#This Row],[a12]] &gt; 0,
(((3/5 * ([1]!teff[[#This Row],[a12]] / 20) * Krt[[#This Row],[a12]]) * (Krt[[#This Row],[a12]] + Ktb[[#This Row],[a12]])) + ((2/5 * Ean[[#This Row],[a12]] * Kra[[#This Row],[a12]]) * (Kra[[#This Row],[a12]] + Kab[[#This Row],[a12]]))) * (Kra[[#This Row],[a12]] + 0.25 * Klvl[[#This Row],[a12]]),
((Ean[[#This Row],[a12]] * Kra[[#This Row],[a12]]) * (Kra[[#This Row],[a12]] + Kab[[#This Row],[a12]])) * (Kra[[#This Row],[a12]] + 0.25 * Klvl[[#This Row],[a12]])),"")</f>
        <v/>
      </c>
      <c r="M2" s="3" t="str">
        <f>IFERROR(IF([1]!teff[[#This Row],[a13]] &gt; 0,
(((3/5 * ([1]!teff[[#This Row],[a13]] / 20) * Krt[[#This Row],[a13]]) * (Krt[[#This Row],[a13]] + Ktb[[#This Row],[a13]])) + ((2/5 * Ean[[#This Row],[a13]] * Kra[[#This Row],[a13]]) * (Kra[[#This Row],[a13]] + Kab[[#This Row],[a13]]))) * (Kra[[#This Row],[a13]] + 0.25 * Klvl[[#This Row],[a13]]),
((Ean[[#This Row],[a13]] * Kra[[#This Row],[a13]]) * (Kra[[#This Row],[a13]] + Kab[[#This Row],[a13]])) * (Kra[[#This Row],[a13]] + 0.25 * Klvl[[#This Row],[a13]])),"")</f>
        <v/>
      </c>
      <c r="N2" s="3" t="str">
        <f>IFERROR(IF([1]!teff[[#This Row],[a14]] &gt; 0,
(((3/5 * ([1]!teff[[#This Row],[a14]] / 20) * Krt[[#This Row],[a14]]) * (Krt[[#This Row],[a14]] + Ktb[[#This Row],[a14]])) + ((2/5 * Ean[[#This Row],[a14]] * Kra[[#This Row],[a14]]) * (Kra[[#This Row],[a14]] + Kab[[#This Row],[a14]]))) * (Kra[[#This Row],[a14]] + 0.25 * Klvl[[#This Row],[a14]]),
((Ean[[#This Row],[a14]] * Kra[[#This Row],[a14]]) * (Kra[[#This Row],[a14]] + Kab[[#This Row],[a14]])) * (Kra[[#This Row],[a14]] + 0.25 * Klvl[[#This Row],[a14]])),"")</f>
        <v/>
      </c>
      <c r="O2" s="3" t="str">
        <f>IFERROR(IF([1]!teff[[#This Row],[a15]] &gt; 0,
(((3/5 * ([1]!teff[[#This Row],[a15]] / 20) * Krt[[#This Row],[a15]]) * (Krt[[#This Row],[a15]] + Ktb[[#This Row],[a15]])) + ((2/5 * Ean[[#This Row],[a15]] * Kra[[#This Row],[a15]]) * (Kra[[#This Row],[a15]] + Kab[[#This Row],[a15]]))) * (Kra[[#This Row],[a15]] + 0.25 * Klvl[[#This Row],[a15]]),
((Ean[[#This Row],[a15]] * Kra[[#This Row],[a15]]) * (Kra[[#This Row],[a15]] + Kab[[#This Row],[a15]])) * (Kra[[#This Row],[a15]] + 0.25 * Klvl[[#This Row],[a15]])),"")</f>
        <v/>
      </c>
      <c r="P2" s="3" t="str">
        <f>IFERROR(IF([1]!teff[[#This Row],[e1]] &gt; 0,
(((3/5 * ([1]!teff[[#This Row],[e1]] / 20) * Krt[[#This Row],[e1]]) * (Krt[[#This Row],[e1]] + Ktb[[#This Row],[e1]])) + ((2/5 * Ean[[#This Row],[e1]] * Kra[[#This Row],[e1]]) * (Kra[[#This Row],[e1]] + Kab[[#This Row],[e1]]))) * (Kra[[#This Row],[e1]] + 0.25 * Klvl[[#This Row],[e1]]),
((Ean[[#This Row],[e1]] * Kra[[#This Row],[e1]]) * (Kra[[#This Row],[e1]] + Kab[[#This Row],[e1]])) * (Kra[[#This Row],[e1]] + 0.25 * Klvl[[#This Row],[e1]])),"")</f>
        <v/>
      </c>
      <c r="Q2" s="3" t="str">
        <f>IFERROR(IF([1]!teff[[#This Row],[e2]] &gt; 0,
(((3/5 * ([1]!teff[[#This Row],[e2]] / 20) * Krt[[#This Row],[e2]]) * (Krt[[#This Row],[e2]] + Ktb[[#This Row],[e2]])) + ((2/5 * Ean[[#This Row],[e2]] * Kra[[#This Row],[e2]]) * (Kra[[#This Row],[e2]] + Kab[[#This Row],[e2]]))) * (Kra[[#This Row],[e2]] + 0.25 * Klvl[[#This Row],[e2]]),
((Ean[[#This Row],[e2]] * Kra[[#This Row],[e2]]) * (Kra[[#This Row],[e2]] + Kab[[#This Row],[e2]])) * (Kra[[#This Row],[e2]] + 0.25 * Klvl[[#This Row],[e2]])),"")</f>
        <v/>
      </c>
      <c r="R2" s="3" t="str">
        <f>IFERROR(IF([1]!teff[[#This Row],[e3]] &gt; 0,
(((3/5 * ([1]!teff[[#This Row],[e3]] / 20) * Krt[[#This Row],[e3]]) * (Krt[[#This Row],[e3]] + Ktb[[#This Row],[e3]])) + ((2/5 * Ean[[#This Row],[e3]] * Kra[[#This Row],[e3]]) * (Kra[[#This Row],[e3]] + Kab[[#This Row],[e3]]))) * (Kra[[#This Row],[e3]] + 0.25 * Klvl[[#This Row],[e3]]),
((Ean[[#This Row],[e3]] * Kra[[#This Row],[e3]]) * (Kra[[#This Row],[e3]] + Kab[[#This Row],[e3]])) * (Kra[[#This Row],[e3]] + 0.25 * Klvl[[#This Row],[e3]])),"")</f>
        <v/>
      </c>
      <c r="S2" s="3" t="str">
        <f>IFERROR(IF([1]!teff[[#This Row],[e4]] &gt; 0,
(((3/5 * ([1]!teff[[#This Row],[e4]] / 20) * Krt[[#This Row],[e4]]) * (Krt[[#This Row],[e4]] + Ktb[[#This Row],[e4]])) + ((2/5 * Ean[[#This Row],[e4]] * Kra[[#This Row],[e4]]) * (Kra[[#This Row],[e4]] + Kab[[#This Row],[e4]]))) * (Kra[[#This Row],[e4]] + 0.25 * Klvl[[#This Row],[e4]]),
((Ean[[#This Row],[e4]] * Kra[[#This Row],[e4]]) * (Kra[[#This Row],[e4]] + Kab[[#This Row],[e4]])) * (Kra[[#This Row],[e4]] + 0.25 * Klvl[[#This Row],[e4]])),"")</f>
        <v/>
      </c>
      <c r="T2" s="3" t="str">
        <f>IFERROR(IF([1]!teff[[#This Row],[e5]] &gt; 0,
(((3/5 * ([1]!teff[[#This Row],[e5]] / 20) * Krt[[#This Row],[e5]]) * (Krt[[#This Row],[e5]] + Ktb[[#This Row],[e5]])) + ((2/5 * Ean[[#This Row],[e5]] * Kra[[#This Row],[e5]]) * (Kra[[#This Row],[e5]] + Kab[[#This Row],[e5]]))) * (Kra[[#This Row],[e5]] + 0.25 * Klvl[[#This Row],[e5]]),
((Ean[[#This Row],[e5]] * Kra[[#This Row],[e5]]) * (Kra[[#This Row],[e5]] + Kab[[#This Row],[e5]])) * (Kra[[#This Row],[e5]] + 0.25 * Klvl[[#This Row],[e5]])),"")</f>
        <v/>
      </c>
      <c r="U2" s="3" t="str">
        <f>IFERROR(IF([1]!teff[[#This Row],[e6]] &gt; 0,
(((3/5 * ([1]!teff[[#This Row],[e6]] / 20) * Krt[[#This Row],[e6]]) * (Krt[[#This Row],[e6]] + Ktb[[#This Row],[e6]])) + ((2/5 * Ean[[#This Row],[e6]] * Kra[[#This Row],[e6]]) * (Kra[[#This Row],[e6]] + Kab[[#This Row],[e6]]))) * (Kra[[#This Row],[e6]] + 0.25 * Klvl[[#This Row],[e6]]),
((Ean[[#This Row],[e6]] * Kra[[#This Row],[e6]]) * (Kra[[#This Row],[e6]] + Kab[[#This Row],[e6]])) * (Kra[[#This Row],[e6]] + 0.25 * Klvl[[#This Row],[e6]])),"")</f>
        <v/>
      </c>
      <c r="V2" s="3" t="str">
        <f>IFERROR(IF([1]!teff[[#This Row],[e7]] &gt; 0,
(((3/5 * ([1]!teff[[#This Row],[e7]] / 20) * Krt[[#This Row],[e7]]) * (Krt[[#This Row],[e7]] + Ktb[[#This Row],[e7]])) + ((2/5 * Ean[[#This Row],[e7]] * Kra[[#This Row],[e7]]) * (Kra[[#This Row],[e7]] + Kab[[#This Row],[e7]]))) * (Kra[[#This Row],[e7]] + 0.25 * Klvl[[#This Row],[e7]]),
((Ean[[#This Row],[e7]] * Kra[[#This Row],[e7]]) * (Kra[[#This Row],[e7]] + Kab[[#This Row],[e7]])) * (Kra[[#This Row],[e7]] + 0.25 * Klvl[[#This Row],[e7]])),"")</f>
        <v/>
      </c>
      <c r="W2" s="3" t="str">
        <f>IFERROR(IF([1]!teff[[#This Row],[e8]] &gt; 0,
(((3/5 * ([1]!teff[[#This Row],[e8]] / 20) * Krt[[#This Row],[e8]]) * (Krt[[#This Row],[e8]] + Ktb[[#This Row],[e8]])) + ((2/5 * Ean[[#This Row],[e8]] * Kra[[#This Row],[e8]]) * (Kra[[#This Row],[e8]] + Kab[[#This Row],[e8]]))) * (Kra[[#This Row],[e8]] + 0.25 * Klvl[[#This Row],[e8]]),
((Ean[[#This Row],[e8]] * Kra[[#This Row],[e8]]) * (Kra[[#This Row],[e8]] + Kab[[#This Row],[e8]])) * (Kra[[#This Row],[e8]] + 0.25 * Klvl[[#This Row],[e8]])),"")</f>
        <v/>
      </c>
      <c r="X2" s="3" t="str">
        <f>IFERROR(IF([1]!teff[[#This Row],[e9]] &gt; 0,
(((3/5 * ([1]!teff[[#This Row],[e9]] / 20) * Krt[[#This Row],[e9]]) * (Krt[[#This Row],[e9]] + Ktb[[#This Row],[e9]])) + ((2/5 * Ean[[#This Row],[e9]] * Kra[[#This Row],[e9]]) * (Kra[[#This Row],[e9]] + Kab[[#This Row],[e9]]))) * (Kra[[#This Row],[e9]] + 0.25 * Klvl[[#This Row],[e9]]),
((Ean[[#This Row],[e9]] * Kra[[#This Row],[e9]]) * (Kra[[#This Row],[e9]] + Kab[[#This Row],[e9]])) * (Kra[[#This Row],[e9]] + 0.25 * Klvl[[#This Row],[e9]])),"")</f>
        <v/>
      </c>
      <c r="Y2" s="3" t="str">
        <f>IFERROR(IF([1]!teff[[#This Row],[e10]] &gt; 0,
(((3/5 * ([1]!teff[[#This Row],[e10]] / 20) * Krt[[#This Row],[e10]]) * (Krt[[#This Row],[e10]] + Ktb[[#This Row],[e10]])) + ((2/5 * Ean[[#This Row],[e10]] * Kra[[#This Row],[e10]]) * (Kra[[#This Row],[e10]] + Kab[[#This Row],[e10]]))) * (Kra[[#This Row],[e10]] + 0.25 * Klvl[[#This Row],[e10]]),
((Ean[[#This Row],[e10]] * Kra[[#This Row],[e10]]) * (Kra[[#This Row],[e10]] + Kab[[#This Row],[e10]])) * (Kra[[#This Row],[e10]] + 0.25 * Klvl[[#This Row],[e10]])),"")</f>
        <v/>
      </c>
      <c r="Z2" s="3" t="str">
        <f>IFERROR(IF([1]!teff[[#This Row],[e11]] &gt; 0,
(((3/5 * ([1]!teff[[#This Row],[e11]] / 20) * Krt[[#This Row],[e11]]) * (Krt[[#This Row],[e11]] + Ktb[[#This Row],[e11]])) + ((2/5 * Ean[[#This Row],[e11]] * Kra[[#This Row],[e11]]) * (Kra[[#This Row],[e11]] + Kab[[#This Row],[e11]]))) * (Kra[[#This Row],[e11]] + 0.25 * Klvl[[#This Row],[e11]]),
((Ean[[#This Row],[e11]] * Kra[[#This Row],[e11]]) * (Kra[[#This Row],[e11]] + Kab[[#This Row],[e11]])) * (Kra[[#This Row],[e11]] + 0.25 * Klvl[[#This Row],[e11]])),"")</f>
        <v/>
      </c>
      <c r="AA2" s="3" t="str">
        <f>IFERROR(IF([1]!teff[[#This Row],[e12]] &gt; 0,
(((3/5 * ([1]!teff[[#This Row],[e12]] / 20) * Krt[[#This Row],[e12]]) * (Krt[[#This Row],[e12]] + Ktb[[#This Row],[e12]])) + ((2/5 * Ean[[#This Row],[e12]] * Kra[[#This Row],[e12]]) * (Kra[[#This Row],[e12]] + Kab[[#This Row],[e12]]))) * (Kra[[#This Row],[e12]] + 0.25 * Klvl[[#This Row],[e12]]),
((Ean[[#This Row],[e12]] * Kra[[#This Row],[e12]]) * (Kra[[#This Row],[e12]] + Kab[[#This Row],[e12]])) * (Kra[[#This Row],[e12]] + 0.25 * Klvl[[#This Row],[e12]])),"")</f>
        <v/>
      </c>
      <c r="AB2" s="3" t="str">
        <f>IFERROR(IF([1]!teff[[#This Row],[e13]] &gt; 0,
(((3/5 * ([1]!teff[[#This Row],[e13]] / 20) * Krt[[#This Row],[e13]]) * (Krt[[#This Row],[e13]] + Ktb[[#This Row],[e13]])) + ((2/5 * Ean[[#This Row],[e13]] * Kra[[#This Row],[e13]]) * (Kra[[#This Row],[e13]] + Kab[[#This Row],[e13]]))) * (Kra[[#This Row],[e13]] + 0.25 * Klvl[[#This Row],[e13]]),
((Ean[[#This Row],[e13]] * Kra[[#This Row],[e13]]) * (Kra[[#This Row],[e13]] + Kab[[#This Row],[e13]])) * (Kra[[#This Row],[e13]] + 0.25 * Klvl[[#This Row],[e13]])),"")</f>
        <v/>
      </c>
      <c r="AC2" s="3" t="str">
        <f>IFERROR(IF([1]!teff[[#This Row],[e14]] &gt; 0,
(((3/5 * ([1]!teff[[#This Row],[e14]] / 20) * Krt[[#This Row],[e14]]) * (Krt[[#This Row],[e14]] + Ktb[[#This Row],[e14]])) + ((2/5 * Ean[[#This Row],[e14]] * Kra[[#This Row],[e14]]) * (Kra[[#This Row],[e14]] + Kab[[#This Row],[e14]]))) * (Kra[[#This Row],[e14]] + 0.25 * Klvl[[#This Row],[e14]]),
((Ean[[#This Row],[e14]] * Kra[[#This Row],[e14]]) * (Kra[[#This Row],[e14]] + Kab[[#This Row],[e14]])) * (Kra[[#This Row],[e14]] + 0.25 * Klvl[[#This Row],[e14]])),"")</f>
        <v/>
      </c>
      <c r="AD2" s="3" t="str">
        <f>IFERROR(IF([1]!teff[[#This Row],[e15]] &gt; 0,
(((3/5 * ([1]!teff[[#This Row],[e15]] / 20) * Krt[[#This Row],[e15]]) * (Krt[[#This Row],[e15]] + Ktb[[#This Row],[e15]])) + ((2/5 * Ean[[#This Row],[e15]] * Kra[[#This Row],[e15]]) * (Kra[[#This Row],[e15]] + Kab[[#This Row],[e15]]))) * (Kra[[#This Row],[e15]] + 0.25 * Klvl[[#This Row],[e15]]),
((Ean[[#This Row],[e15]] * Kra[[#This Row],[e15]]) * (Kra[[#This Row],[e15]] + Kab[[#This Row],[e15]])) * (Kra[[#This Row],[e15]] + 0.25 * Klvl[[#This Row],[e15]])),"")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IFERROR(IF(Eb[[#This Row],[a1]]="","",MIN(300,Eb[[#This Row],[a1]])),"")</f>
        <v/>
      </c>
      <c r="B2" s="3" t="str">
        <f>IFERROR(IF(Eb[[#This Row],[a2]]="","",MIN(300,Eb[[#This Row],[a2]])),"")</f>
        <v/>
      </c>
      <c r="C2" s="3" t="str">
        <f>IFERROR(IF(Eb[[#This Row],[a3]]="","",MIN(300,Eb[[#This Row],[a3]])),"")</f>
        <v/>
      </c>
      <c r="D2" s="3" t="str">
        <f>IFERROR(IF(Eb[[#This Row],[a4]]="","",MIN(300,Eb[[#This Row],[a4]])),"")</f>
        <v/>
      </c>
      <c r="E2" s="3" t="str">
        <f>IFERROR(IF(Eb[[#This Row],[a5]]="","",MIN(300,Eb[[#This Row],[a5]])),"")</f>
        <v/>
      </c>
      <c r="F2" s="3" t="str">
        <f>IFERROR(IF(Eb[[#This Row],[a6]]="","",MIN(300,Eb[[#This Row],[a6]])),"")</f>
        <v/>
      </c>
      <c r="G2" s="3" t="str">
        <f>IFERROR(IF(Eb[[#This Row],[a7]]="","",MIN(300,Eb[[#This Row],[a7]])),"")</f>
        <v/>
      </c>
      <c r="H2" s="3" t="str">
        <f>IFERROR(IF(Eb[[#This Row],[a8]]="","",MIN(300,Eb[[#This Row],[a8]])),"")</f>
        <v/>
      </c>
      <c r="I2" s="3" t="str">
        <f>IFERROR(IF(Eb[[#This Row],[a9]]="","",MIN(300,Eb[[#This Row],[a9]])),"")</f>
        <v/>
      </c>
      <c r="J2" s="3" t="str">
        <f>IFERROR(IF(Eb[[#This Row],[a10]]="","",MIN(300,Eb[[#This Row],[a10]])),"")</f>
        <v/>
      </c>
      <c r="K2" s="3" t="str">
        <f>IFERROR(IF(Eb[[#This Row],[a11]]="","",MIN(300,Eb[[#This Row],[a11]])),"")</f>
        <v/>
      </c>
      <c r="L2" s="3" t="str">
        <f>IFERROR(IF(Eb[[#This Row],[a12]]="","",MIN(300,Eb[[#This Row],[a12]])),"")</f>
        <v/>
      </c>
      <c r="M2" s="3" t="str">
        <f>IFERROR(IF(Eb[[#This Row],[a13]]="","",MIN(300,Eb[[#This Row],[a13]])),"")</f>
        <v/>
      </c>
      <c r="N2" s="3" t="str">
        <f>IFERROR(IF(Eb[[#This Row],[a14]]="","",MIN(300,Eb[[#This Row],[a14]])),"")</f>
        <v/>
      </c>
      <c r="O2" s="3" t="str">
        <f>IFERROR(IF(Eb[[#This Row],[a15]]="","",MIN(300,Eb[[#This Row],[a15]])),"")</f>
        <v/>
      </c>
      <c r="P2" s="3" t="str">
        <f>IFERROR(IF(Eb[[#This Row],[e1]]="","",MIN(300,Eb[[#This Row],[e1]])),"")</f>
        <v/>
      </c>
      <c r="Q2" s="3" t="str">
        <f>IFERROR(IF(Eb[[#This Row],[e2]]="","",MIN(300,Eb[[#This Row],[e2]])),"")</f>
        <v/>
      </c>
      <c r="R2" s="3" t="str">
        <f>IFERROR(IF(Eb[[#This Row],[e3]]="","",MIN(300,Eb[[#This Row],[e3]])),"")</f>
        <v/>
      </c>
      <c r="S2" s="3" t="str">
        <f>IFERROR(IF(Eb[[#This Row],[e4]]="","",MIN(300,Eb[[#This Row],[e4]])),"")</f>
        <v/>
      </c>
      <c r="T2" s="3" t="str">
        <f>IFERROR(IF(Eb[[#This Row],[e5]]="","",MIN(300,Eb[[#This Row],[e5]])),"")</f>
        <v/>
      </c>
      <c r="U2" s="3" t="str">
        <f>IFERROR(IF(Eb[[#This Row],[e6]]="","",MIN(300,Eb[[#This Row],[e6]])),"")</f>
        <v/>
      </c>
      <c r="V2" s="3" t="str">
        <f>IFERROR(IF(Eb[[#This Row],[e7]]="","",MIN(300,Eb[[#This Row],[e7]])),"")</f>
        <v/>
      </c>
      <c r="W2" s="3" t="str">
        <f>IFERROR(IF(Eb[[#This Row],[e8]]="","",MIN(300,Eb[[#This Row],[e8]])),"")</f>
        <v/>
      </c>
      <c r="X2" s="3" t="str">
        <f>IFERROR(IF(Eb[[#This Row],[e9]]="","",MIN(300,Eb[[#This Row],[e9]])),"")</f>
        <v/>
      </c>
      <c r="Y2" s="3" t="str">
        <f>IFERROR(IF(Eb[[#This Row],[e10]]="","",MIN(300,Eb[[#This Row],[e10]])),"")</f>
        <v/>
      </c>
      <c r="Z2" s="3" t="str">
        <f>IFERROR(IF(Eb[[#This Row],[e11]]="","",MIN(300,Eb[[#This Row],[e11]])),"")</f>
        <v/>
      </c>
      <c r="AA2" s="3" t="str">
        <f>IFERROR(IF(Eb[[#This Row],[e12]]="","",MIN(300,Eb[[#This Row],[e12]])),"")</f>
        <v/>
      </c>
      <c r="AB2" s="3" t="str">
        <f>IFERROR(IF(Eb[[#This Row],[e13]]="","",MIN(300,Eb[[#This Row],[e13]])),"")</f>
        <v/>
      </c>
      <c r="AC2" s="3" t="str">
        <f>IFERROR(IF(Eb[[#This Row],[e14]]="","",MIN(300,Eb[[#This Row],[e14]])),"")</f>
        <v/>
      </c>
      <c r="AD2" s="3" t="str">
        <f>IFERROR(IF(Eb[[#This Row],[e15]]="","",MIN(300,Eb[[#This Row],[e15]])),"")</f>
        <v/>
      </c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30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</row>
    <row r="994" spans="1:30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</row>
    <row r="995" spans="1:30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</row>
    <row r="996" spans="1:30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</row>
    <row r="997" spans="1:30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</row>
    <row r="998" spans="1:30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</row>
    <row r="999" spans="1:30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</row>
    <row r="1000" spans="1:30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calc</vt:lpstr>
      <vt:lpstr>Klvl</vt:lpstr>
      <vt:lpstr>Ktb</vt:lpstr>
      <vt:lpstr>Kab</vt:lpstr>
      <vt:lpstr>Krt</vt:lpstr>
      <vt:lpstr>Kra</vt:lpstr>
      <vt:lpstr>Ean</vt:lpstr>
      <vt:lpstr>Eb</vt:lpstr>
      <vt:lpstr>Ebn</vt:lpstr>
      <vt:lpstr>Eb2</vt:lpstr>
      <vt:lpstr>Ebn2</vt:lpstr>
      <vt:lpstr>F1</vt:lpstr>
      <vt:lpstr>F2</vt:lpstr>
      <vt:lpstr>F3</vt:lpstr>
      <vt:lpstr>F4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Щедрівий Максим Валентинович</dc:creator>
  <cp:lastModifiedBy>m.schedriviy</cp:lastModifiedBy>
  <dcterms:created xsi:type="dcterms:W3CDTF">2013-02-04T13:26:03Z</dcterms:created>
  <dcterms:modified xsi:type="dcterms:W3CDTF">2013-02-25T11:30:24Z</dcterms:modified>
</cp:coreProperties>
</file>