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480" yWindow="495" windowWidth="19875" windowHeight="7650" tabRatio="845" activeTab="17"/>
  </bookViews>
  <sheets>
    <sheet name="results" sheetId="34" r:id="rId1"/>
    <sheet name="players" sheetId="33" r:id="rId2"/>
    <sheet name="pos" sheetId="2" r:id="rId3"/>
    <sheet name="Ba" sheetId="18" r:id="rId4"/>
    <sheet name="Wa" sheetId="36" r:id="rId5"/>
    <sheet name="Ra" sheetId="37" r:id="rId6"/>
    <sheet name="lvl" sheetId="8" r:id="rId7"/>
    <sheet name="avglvl" sheetId="38" r:id="rId8"/>
    <sheet name="Tmin" sheetId="39" r:id="rId9"/>
    <sheet name="Tmax" sheetId="41" r:id="rId10"/>
    <sheet name="T" sheetId="42" r:id="rId11"/>
    <sheet name="Bt" sheetId="43" r:id="rId12"/>
    <sheet name="Wt" sheetId="45" r:id="rId13"/>
    <sheet name="Rt" sheetId="46" r:id="rId14"/>
    <sheet name="AvgW" sheetId="44" r:id="rId15"/>
    <sheet name="wn" sheetId="48" r:id="rId16"/>
    <sheet name="xwn" sheetId="47" r:id="rId17"/>
    <sheet name="teff" sheetId="49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AD2" i="2" l="1"/>
  <c r="A2" i="2" l="1"/>
  <c r="A2" i="36" s="1"/>
  <c r="B2" i="2"/>
  <c r="B2" i="36" s="1"/>
  <c r="C2" i="2"/>
  <c r="D2" i="2"/>
  <c r="E2" i="2"/>
  <c r="E2" i="18" s="1"/>
  <c r="F2" i="2"/>
  <c r="G2" i="2"/>
  <c r="H2" i="2"/>
  <c r="I2" i="2"/>
  <c r="J2" i="2"/>
  <c r="K2" i="2"/>
  <c r="L2" i="2"/>
  <c r="M2" i="2"/>
  <c r="N2" i="2"/>
  <c r="O2" i="2"/>
  <c r="P2" i="2"/>
  <c r="P2" i="18" s="1"/>
  <c r="Q2" i="2"/>
  <c r="R2" i="2"/>
  <c r="S2" i="2"/>
  <c r="T2" i="2"/>
  <c r="U2" i="2"/>
  <c r="V2" i="2"/>
  <c r="W2" i="2"/>
  <c r="X2" i="2"/>
  <c r="X2" i="18" s="1"/>
  <c r="Y2" i="2"/>
  <c r="Z2" i="2"/>
  <c r="AA2" i="2"/>
  <c r="AB2" i="2"/>
  <c r="AC2" i="2"/>
  <c r="A2" i="18" l="1"/>
  <c r="A2" i="37" s="1"/>
  <c r="B2" i="18"/>
  <c r="AC2" i="18"/>
  <c r="AC2" i="49"/>
  <c r="AC2" i="48"/>
  <c r="AC2" i="44"/>
  <c r="AC2" i="45"/>
  <c r="AC2" i="43"/>
  <c r="AC2" i="39"/>
  <c r="AC2" i="41"/>
  <c r="AC2" i="38"/>
  <c r="AC2" i="8"/>
  <c r="U2" i="18"/>
  <c r="U2" i="49"/>
  <c r="U2" i="48"/>
  <c r="U2" i="44"/>
  <c r="U2" i="45"/>
  <c r="U2" i="43"/>
  <c r="U2" i="41"/>
  <c r="U2" i="39"/>
  <c r="U2" i="38"/>
  <c r="U2" i="8"/>
  <c r="M2" i="18"/>
  <c r="M2" i="49"/>
  <c r="M2" i="48"/>
  <c r="M2" i="44"/>
  <c r="M2" i="45"/>
  <c r="M2" i="43"/>
  <c r="M2" i="39"/>
  <c r="M2" i="41"/>
  <c r="M2" i="38"/>
  <c r="M2" i="8"/>
  <c r="O2" i="18"/>
  <c r="O2" i="49"/>
  <c r="O2" i="48"/>
  <c r="O2" i="44"/>
  <c r="O2" i="43"/>
  <c r="O2" i="39"/>
  <c r="O2" i="45"/>
  <c r="O2" i="41"/>
  <c r="O2" i="38"/>
  <c r="O2" i="8"/>
  <c r="G2" i="36"/>
  <c r="G2" i="49"/>
  <c r="G2" i="48"/>
  <c r="G2" i="44"/>
  <c r="G2" i="45"/>
  <c r="G2" i="43"/>
  <c r="G2" i="39"/>
  <c r="G2" i="41"/>
  <c r="G2" i="38"/>
  <c r="G2" i="8"/>
  <c r="C2" i="49"/>
  <c r="C2" i="48"/>
  <c r="C2" i="44"/>
  <c r="C2" i="45"/>
  <c r="C2" i="43"/>
  <c r="C2" i="41"/>
  <c r="C2" i="39"/>
  <c r="C2" i="8"/>
  <c r="C2" i="38"/>
  <c r="AB2" i="36"/>
  <c r="AB2" i="49"/>
  <c r="AB2" i="48"/>
  <c r="AB2" i="44"/>
  <c r="AB2" i="45"/>
  <c r="AB2" i="41"/>
  <c r="AB2" i="39"/>
  <c r="AB2" i="43"/>
  <c r="AB2" i="38"/>
  <c r="AB2" i="8"/>
  <c r="T2" i="18"/>
  <c r="T2" i="49"/>
  <c r="T2" i="44"/>
  <c r="T2" i="48"/>
  <c r="T2" i="45"/>
  <c r="T2" i="41"/>
  <c r="T2" i="43"/>
  <c r="T2" i="39"/>
  <c r="T2" i="38"/>
  <c r="T2" i="8"/>
  <c r="L2" i="18"/>
  <c r="L2" i="49"/>
  <c r="L2" i="48"/>
  <c r="L2" i="44"/>
  <c r="L2" i="45"/>
  <c r="L2" i="43"/>
  <c r="L2" i="41"/>
  <c r="L2" i="39"/>
  <c r="L2" i="38"/>
  <c r="L2" i="8"/>
  <c r="W2" i="18"/>
  <c r="W2" i="49"/>
  <c r="W2" i="48"/>
  <c r="W2" i="44"/>
  <c r="W2" i="45"/>
  <c r="W2" i="43"/>
  <c r="W2" i="39"/>
  <c r="W2" i="41"/>
  <c r="W2" i="38"/>
  <c r="W2" i="8"/>
  <c r="AD2" i="18"/>
  <c r="AD2" i="49"/>
  <c r="AD2" i="48"/>
  <c r="AD2" i="44"/>
  <c r="AD2" i="45"/>
  <c r="AD2" i="43"/>
  <c r="AD2" i="41"/>
  <c r="AD2" i="39"/>
  <c r="AD2" i="8"/>
  <c r="AD2" i="38"/>
  <c r="V2" i="18"/>
  <c r="V2" i="49"/>
  <c r="V2" i="48"/>
  <c r="V2" i="44"/>
  <c r="V2" i="45"/>
  <c r="V2" i="43"/>
  <c r="V2" i="39"/>
  <c r="V2" i="41"/>
  <c r="V2" i="8"/>
  <c r="V2" i="38"/>
  <c r="N2" i="18"/>
  <c r="N2" i="49"/>
  <c r="N2" i="48"/>
  <c r="N2" i="44"/>
  <c r="N2" i="43"/>
  <c r="N2" i="41"/>
  <c r="N2" i="45"/>
  <c r="N2" i="39"/>
  <c r="N2" i="8"/>
  <c r="N2" i="38"/>
  <c r="H2" i="18"/>
  <c r="H2" i="49"/>
  <c r="H2" i="48"/>
  <c r="H2" i="44"/>
  <c r="H2" i="45"/>
  <c r="H2" i="43"/>
  <c r="H2" i="41"/>
  <c r="H2" i="39"/>
  <c r="H2" i="38"/>
  <c r="H2" i="8"/>
  <c r="D2" i="36"/>
  <c r="D2" i="49"/>
  <c r="D2" i="48"/>
  <c r="D2" i="44"/>
  <c r="D2" i="45"/>
  <c r="D2" i="43"/>
  <c r="D2" i="41"/>
  <c r="D2" i="39"/>
  <c r="D2" i="38"/>
  <c r="D2" i="8"/>
  <c r="K2" i="36"/>
  <c r="K2" i="49"/>
  <c r="K2" i="48"/>
  <c r="K2" i="44"/>
  <c r="K2" i="45"/>
  <c r="K2" i="41"/>
  <c r="K2" i="43"/>
  <c r="K2" i="39"/>
  <c r="K2" i="8"/>
  <c r="K2" i="38"/>
  <c r="Z2" i="36"/>
  <c r="Z2" i="49"/>
  <c r="Z2" i="48"/>
  <c r="Z2" i="44"/>
  <c r="Z2" i="45"/>
  <c r="Z2" i="43"/>
  <c r="Z2" i="41"/>
  <c r="Z2" i="39"/>
  <c r="Z2" i="8"/>
  <c r="Z2" i="38"/>
  <c r="R2" i="18"/>
  <c r="R2" i="49"/>
  <c r="R2" i="48"/>
  <c r="R2" i="44"/>
  <c r="R2" i="45"/>
  <c r="R2" i="41"/>
  <c r="R2" i="39"/>
  <c r="R2" i="43"/>
  <c r="R2" i="8"/>
  <c r="R2" i="38"/>
  <c r="J2" i="36"/>
  <c r="J2" i="49"/>
  <c r="J2" i="48"/>
  <c r="J2" i="44"/>
  <c r="J2" i="45"/>
  <c r="J2" i="43"/>
  <c r="J2" i="41"/>
  <c r="J2" i="39"/>
  <c r="J2" i="8"/>
  <c r="J2" i="38"/>
  <c r="F2" i="49"/>
  <c r="F2" i="48"/>
  <c r="F2" i="44"/>
  <c r="F2" i="43"/>
  <c r="F2" i="45"/>
  <c r="F2" i="41"/>
  <c r="F2" i="39"/>
  <c r="F2" i="8"/>
  <c r="F2" i="38"/>
  <c r="B2" i="49"/>
  <c r="B2" i="48"/>
  <c r="B2" i="44"/>
  <c r="B2" i="45"/>
  <c r="B2" i="41"/>
  <c r="B2" i="39"/>
  <c r="B2" i="43"/>
  <c r="B2" i="8"/>
  <c r="B2" i="38"/>
  <c r="B2" i="37"/>
  <c r="Y2" i="18"/>
  <c r="Y2" i="49"/>
  <c r="Y2" i="48"/>
  <c r="Y2" i="44"/>
  <c r="Y2" i="43"/>
  <c r="Y2" i="45"/>
  <c r="Y2" i="41"/>
  <c r="Y2" i="39"/>
  <c r="Y2" i="8"/>
  <c r="Y2" i="38"/>
  <c r="Q2" i="18"/>
  <c r="Q2" i="49"/>
  <c r="Q2" i="48"/>
  <c r="Q2" i="44"/>
  <c r="Q2" i="43"/>
  <c r="Q2" i="45"/>
  <c r="Q2" i="39"/>
  <c r="Q2" i="41"/>
  <c r="Q2" i="8"/>
  <c r="Q2" i="38"/>
  <c r="F2" i="18"/>
  <c r="AA2" i="36"/>
  <c r="AA2" i="49"/>
  <c r="AA2" i="48"/>
  <c r="AA2" i="44"/>
  <c r="AA2" i="45"/>
  <c r="AA2" i="43"/>
  <c r="AA2" i="41"/>
  <c r="AA2" i="39"/>
  <c r="AA2" i="8"/>
  <c r="AA2" i="38"/>
  <c r="S2" i="36"/>
  <c r="S2" i="49"/>
  <c r="S2" i="48"/>
  <c r="S2" i="44"/>
  <c r="S2" i="45"/>
  <c r="S2" i="43"/>
  <c r="S2" i="41"/>
  <c r="S2" i="39"/>
  <c r="S2" i="8"/>
  <c r="S2" i="38"/>
  <c r="X2" i="36"/>
  <c r="X2" i="37" s="1"/>
  <c r="X2" i="49"/>
  <c r="X2" i="48"/>
  <c r="X2" i="44"/>
  <c r="X2" i="43"/>
  <c r="X2" i="45"/>
  <c r="X2" i="41"/>
  <c r="X2" i="39"/>
  <c r="X2" i="38"/>
  <c r="X2" i="8"/>
  <c r="P2" i="36"/>
  <c r="P2" i="37" s="1"/>
  <c r="P2" i="49"/>
  <c r="P2" i="48"/>
  <c r="P2" i="44"/>
  <c r="P2" i="45"/>
  <c r="P2" i="43"/>
  <c r="P2" i="41"/>
  <c r="P2" i="39"/>
  <c r="P2" i="38"/>
  <c r="P2" i="8"/>
  <c r="I2" i="18"/>
  <c r="I2" i="49"/>
  <c r="I2" i="44"/>
  <c r="I2" i="48"/>
  <c r="I2" i="45"/>
  <c r="I2" i="43"/>
  <c r="I2" i="41"/>
  <c r="I2" i="39"/>
  <c r="I2" i="8"/>
  <c r="I2" i="38"/>
  <c r="E2" i="48"/>
  <c r="E2" i="49"/>
  <c r="E2" i="44"/>
  <c r="E2" i="45"/>
  <c r="E2" i="43"/>
  <c r="E2" i="39"/>
  <c r="E2" i="41"/>
  <c r="E2" i="38"/>
  <c r="E2" i="8"/>
  <c r="A2" i="49"/>
  <c r="A2" i="48"/>
  <c r="A2" i="44"/>
  <c r="A2" i="43"/>
  <c r="A2" i="45"/>
  <c r="A2" i="41"/>
  <c r="A2" i="42" s="1"/>
  <c r="A2" i="39"/>
  <c r="A2" i="38"/>
  <c r="A2" i="8"/>
  <c r="S2" i="18"/>
  <c r="J2" i="18"/>
  <c r="O2" i="36"/>
  <c r="O2" i="37" s="1"/>
  <c r="R2" i="36"/>
  <c r="AA2" i="18"/>
  <c r="AB2" i="18"/>
  <c r="L2" i="36"/>
  <c r="L2" i="37" s="1"/>
  <c r="T2" i="36"/>
  <c r="D2" i="18"/>
  <c r="K2" i="18"/>
  <c r="H2" i="36"/>
  <c r="Z2" i="18"/>
  <c r="C2" i="36"/>
  <c r="C2" i="18"/>
  <c r="G2" i="18"/>
  <c r="F2" i="36"/>
  <c r="N2" i="36"/>
  <c r="V2" i="36"/>
  <c r="AD2" i="36"/>
  <c r="AD2" i="37" s="1"/>
  <c r="W2" i="36"/>
  <c r="E2" i="36"/>
  <c r="E2" i="37" s="1"/>
  <c r="I2" i="36"/>
  <c r="M2" i="36"/>
  <c r="Q2" i="36"/>
  <c r="U2" i="36"/>
  <c r="Y2" i="36"/>
  <c r="AC2" i="36"/>
  <c r="N2" i="37" l="1"/>
  <c r="Q2" i="37"/>
  <c r="U2" i="37"/>
  <c r="W2" i="37"/>
  <c r="R2" i="37"/>
  <c r="H2" i="37"/>
  <c r="T2" i="37"/>
  <c r="Y2" i="37"/>
  <c r="I2" i="37"/>
  <c r="V2" i="37"/>
  <c r="X2" i="46"/>
  <c r="E2" i="47"/>
  <c r="P2" i="47"/>
  <c r="S2" i="47"/>
  <c r="F2" i="47"/>
  <c r="A2" i="47"/>
  <c r="X2" i="47"/>
  <c r="AA2" i="47"/>
  <c r="I2" i="47"/>
  <c r="Y2" i="47"/>
  <c r="Q2" i="47"/>
  <c r="C2" i="47"/>
  <c r="J2" i="47"/>
  <c r="Z2" i="47"/>
  <c r="K2" i="47"/>
  <c r="D2" i="47"/>
  <c r="N2" i="47"/>
  <c r="AD2" i="47"/>
  <c r="W2" i="47"/>
  <c r="L2" i="47"/>
  <c r="AB2" i="47"/>
  <c r="B2" i="47"/>
  <c r="R2" i="47"/>
  <c r="H2" i="47"/>
  <c r="V2" i="47"/>
  <c r="M2" i="47"/>
  <c r="AC2" i="47"/>
  <c r="T2" i="47"/>
  <c r="G2" i="47"/>
  <c r="O2" i="47"/>
  <c r="U2" i="47"/>
  <c r="F2" i="37"/>
  <c r="AC2" i="37"/>
  <c r="M2" i="37"/>
  <c r="W2" i="46"/>
  <c r="L2" i="46"/>
  <c r="AC2" i="46"/>
  <c r="R2" i="46"/>
  <c r="S2" i="46"/>
  <c r="A2" i="46"/>
  <c r="U2" i="46"/>
  <c r="AA2" i="46"/>
  <c r="E2" i="46"/>
  <c r="Q2" i="46"/>
  <c r="Y2" i="46"/>
  <c r="B2" i="46"/>
  <c r="K2" i="46"/>
  <c r="D2" i="46"/>
  <c r="AB2" i="46"/>
  <c r="O2" i="46"/>
  <c r="D2" i="37"/>
  <c r="P2" i="46"/>
  <c r="K2" i="37"/>
  <c r="AD2" i="46"/>
  <c r="J2" i="37"/>
  <c r="Z2" i="46"/>
  <c r="G2" i="37"/>
  <c r="N2" i="46"/>
  <c r="M2" i="46"/>
  <c r="S2" i="37"/>
  <c r="AB2" i="37"/>
  <c r="I2" i="46"/>
  <c r="C2" i="37"/>
  <c r="AA2" i="37"/>
  <c r="J2" i="46"/>
  <c r="Z2" i="37"/>
  <c r="H2" i="46"/>
  <c r="T2" i="46"/>
  <c r="C2" i="46"/>
  <c r="G2" i="46"/>
  <c r="F2" i="46"/>
  <c r="V2" i="46"/>
</calcChain>
</file>

<file path=xl/connections.xml><?xml version="1.0" encoding="utf-8"?>
<connections xmlns="http://schemas.openxmlformats.org/spreadsheetml/2006/main">
  <connection id="1" name="players" type="4" refreshedVersion="0" background="1">
    <webPr xml="1" sourceData="1" parsePre="1" consecutive="1" url="D:\work\wot-xvm\addons\xvm-stat-log\players.xml" htmlTables="1"/>
  </connection>
  <connection id="2" name="results" type="4" refreshedVersion="0" background="1">
    <webPr xml="1" sourceData="1" parsePre="1" consecutive="1" url="D:\work\wot-xvm\addons\xvm-stat-log\results.xml" htmlTables="1"/>
  </connection>
</connections>
</file>

<file path=xl/sharedStrings.xml><?xml version="1.0" encoding="utf-8"?>
<sst xmlns="http://schemas.openxmlformats.org/spreadsheetml/2006/main" count="504" uniqueCount="84">
  <si>
    <t>name</t>
  </si>
  <si>
    <t>id</t>
  </si>
  <si>
    <t>eff</t>
  </si>
  <si>
    <t>wn6</t>
  </si>
  <si>
    <t>battles</t>
  </si>
  <si>
    <t>wins</t>
  </si>
  <si>
    <t>dmg</t>
  </si>
  <si>
    <t>frg</t>
  </si>
  <si>
    <t>spo</t>
  </si>
  <si>
    <t>def</t>
  </si>
  <si>
    <t>cap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</si>
  <si>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</si>
  <si>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</si>
  <si>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</si>
  <si>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</si>
  <si>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</si>
  <si>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</si>
  <si>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</si>
  <si>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</si>
  <si>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</si>
  <si>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</si>
  <si>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</si>
  <si>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</si>
  <si>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</si>
  <si>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</si>
  <si>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</si>
  <si>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</si>
  <si>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</si>
  <si>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</si>
  <si>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</si>
  <si>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</si>
  <si>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</si>
  <si>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</si>
  <si>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</si>
  <si>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</si>
  <si>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</si>
  <si>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</si>
  <si>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</si>
  <si>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</si>
  <si>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</si>
  <si>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</si>
  <si>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vehicle</t>
  </si>
  <si>
    <t>vehId</t>
  </si>
  <si>
    <t>gwr</t>
  </si>
  <si>
    <t>level</t>
  </si>
  <si>
    <t>tbattles</t>
  </si>
  <si>
    <t>tr</t>
  </si>
  <si>
    <t>twr</t>
  </si>
  <si>
    <t>twins</t>
  </si>
  <si>
    <t>teff</t>
  </si>
  <si>
    <t>avgl</t>
  </si>
  <si>
    <t>vehId1</t>
  </si>
  <si>
    <t>vehId2</t>
  </si>
  <si>
    <t>vehId3</t>
  </si>
  <si>
    <t>vehId4</t>
  </si>
  <si>
    <t>vehId5</t>
  </si>
  <si>
    <t>vehId6</t>
  </si>
  <si>
    <t>vehId7</t>
  </si>
  <si>
    <t>vehId8</t>
  </si>
  <si>
    <t>vehId9</t>
  </si>
  <si>
    <t>vehId10</t>
  </si>
  <si>
    <t>vehId11</t>
  </si>
  <si>
    <t>vehId12</t>
  </si>
  <si>
    <t>vehId13</t>
  </si>
  <si>
    <t>vehId14</t>
  </si>
  <si>
    <t>vehId15</t>
  </si>
  <si>
    <t>vehId16</t>
  </si>
  <si>
    <t>vehId17</t>
  </si>
  <si>
    <t>vehId18</t>
  </si>
  <si>
    <t>vehId19</t>
  </si>
  <si>
    <t>vehId20</t>
  </si>
  <si>
    <t>vehId21</t>
  </si>
  <si>
    <t>vehId22</t>
  </si>
  <si>
    <t>vehId23</t>
  </si>
  <si>
    <t>vehId24</t>
  </si>
  <si>
    <t>vehId25</t>
  </si>
  <si>
    <t>vehId26</t>
  </si>
  <si>
    <t>vehId27</t>
  </si>
  <si>
    <t>vehId28</t>
  </si>
  <si>
    <t>vehId29</t>
  </si>
  <si>
    <t>vehId30</t>
  </si>
  <si>
    <t>created</t>
  </si>
  <si>
    <t>T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</si>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</sst>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83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rgb="FF000000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players">
        <xsd:complexType>
          <xsd:sequence minOccurs="0">
            <xsd:element minOccurs="0" maxOccurs="unbounded" nillable="true" name="player" form="unqualified">
              <xsd:complexType>
                <xsd:attribute name="id" form="unqualified" type="xsd:integer"/>
                <xsd:attribute name="name" form="unqualified" type="xsd:string"/>
                <xsd:attribute name="vehicle" form="unqualified" type="xsd:string"/>
                <xsd:attribute name="vehId" form="unqualified" type="xsd:integer"/>
                <xsd:attribute name="battles" form="unqualified" type="xsd:integer"/>
                <xsd:attribute name="gwr" form="unqualified" type="xsd:integer"/>
                <xsd:attribute name="level" form="unqualified" type="xsd:integer"/>
                <xsd:attribute name="tbattles" form="unqualified" type="xsd:integer"/>
                <xsd:attribute name="tr" form="unqualified" type="xsd:integer"/>
                <xsd:attribute name="eff" form="unqualified" type="xsd:integer"/>
                <xsd:attribute name="wn6" form="unqualified" type="xsd:integer"/>
                <xsd:attribute name="twr" form="unqualified" type="xsd:integer"/>
                <xsd:attribute name="wins" form="unqualified" type="xsd:integer"/>
                <xsd:attribute name="twins" form="unqualified" type="xsd:integer"/>
                <xsd:attribute name="teff" form="unqualified" type="xsd:integer"/>
                <xsd:attribute name="dmg" form="unqualified" type="xsd:integer"/>
                <xsd:attribute name="frg" form="unqualified" type="xsd:integer"/>
                <xsd:attribute name="spo" form="unqualified" type="xsd:integer"/>
                <xsd:attribute name="def" form="unqualified" type="xsd:integer"/>
                <xsd:attribute name="avgl" form="unqualified" type="xsd:double"/>
                <xsd:attribute name="cap" form="unqualified" type="xsd:integer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attribute name="vehId1" form="unqualified" type="xsd:integer"/>
                <xsd:attribute name="vehId2" form="unqualified" type="xsd:integer"/>
                <xsd:attribute name="vehId3" form="unqualified" type="xsd:integer"/>
                <xsd:attribute name="vehId4" form="unqualified" type="xsd:integer"/>
                <xsd:attribute name="vehId5" form="unqualified" type="xsd:integer"/>
                <xsd:attribute name="vehId6" form="unqualified" type="xsd:integer"/>
                <xsd:attribute name="vehId7" form="unqualified" type="xsd:integer"/>
                <xsd:attribute name="vehId8" form="unqualified" type="xsd:integer"/>
                <xsd:attribute name="vehId9" form="unqualified" type="xsd:integer"/>
                <xsd:attribute name="vehId10" form="unqualified" type="xsd:integer"/>
                <xsd:attribute name="vehId11" form="unqualified" type="xsd:integer"/>
                <xsd:attribute name="vehId12" form="unqualified" type="xsd:integer"/>
                <xsd:attribute name="vehId13" form="unqualified" type="xsd:integer"/>
                <xsd:attribute name="vehId14" form="unqualified" type="xsd:integer"/>
                <xsd:attribute name="vehId15" form="unqualified" type="xsd:integer"/>
                <xsd:attribute name="vehId16" form="unqualified" type="xsd:integer"/>
                <xsd:attribute name="vehId17" form="unqualified" type="xsd:integer"/>
                <xsd:attribute name="vehId18" form="unqualified" type="xsd:integer"/>
                <xsd:attribute name="vehId19" form="unqualified" type="xsd:integer"/>
                <xsd:attribute name="vehId20" form="unqualified" type="xsd:integer"/>
                <xsd:attribute name="vehId21" form="unqualified" type="xsd:integer"/>
                <xsd:attribute name="vehId22" form="unqualified" type="xsd:integer"/>
                <xsd:attribute name="vehId23" form="unqualified" type="xsd:integer"/>
                <xsd:attribute name="vehId24" form="unqualified" type="xsd:integer"/>
                <xsd:attribute name="vehId25" form="unqualified" type="xsd:integer"/>
                <xsd:attribute name="vehId26" form="unqualified" type="xsd:integer"/>
                <xsd:attribute name="vehId27" form="unqualified" type="xsd:integer"/>
                <xsd:attribute name="vehId28" form="unqualified" type="xsd:integer"/>
                <xsd:attribute name="vehId29" form="unqualified" type="xsd:integer"/>
                <xsd:attribute name="vehId30" form="unqualified" type="xsd:integer"/>
                <xsd:attribute name="draw" form="unqualified" type="xsd:integer"/>
                <xsd:attribute name="created" form="unqualified" type="xsd:integer"/>
              </xsd:complexType>
            </xsd:element>
          </xsd:sequence>
        </xsd:complexType>
      </xsd:element>
    </xsd:schema>
  </Schema>
  <Map ID="2" Name="players_карта" RootElement="players" SchemaID="Schema2" ShowImportExportValidationErrors="false" AutoFit="true" Append="false" PreserveSortAFLayout="true" PreserveFormat="true">
    <DataBinding FileBinding="true" ConnectionID="1" DataBindingLoadMode="1"/>
  </Map>
  <Map ID="3" Name="results_карта" RootElement="results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"/>
      <sheetName val="VI3"/>
    </sheetNames>
    <sheetDataSet>
      <sheetData sheetId="0">
        <row r="1">
          <cell r="A1" t="str">
            <v>name</v>
          </cell>
          <cell r="B1" t="str">
            <v>tier1</v>
          </cell>
          <cell r="C1" t="str">
            <v>tier2</v>
          </cell>
        </row>
        <row r="2">
          <cell r="A2" t="str">
            <v>ms_1</v>
          </cell>
          <cell r="B2">
            <v>1</v>
          </cell>
          <cell r="C2">
            <v>2</v>
          </cell>
        </row>
        <row r="3">
          <cell r="A3" t="str">
            <v>ltraktor</v>
          </cell>
          <cell r="B3">
            <v>1</v>
          </cell>
          <cell r="C3">
            <v>2</v>
          </cell>
        </row>
        <row r="4">
          <cell r="A4" t="str">
            <v>t1_cunningham</v>
          </cell>
          <cell r="B4">
            <v>1</v>
          </cell>
          <cell r="C4">
            <v>2</v>
          </cell>
        </row>
        <row r="5">
          <cell r="A5" t="str">
            <v>renaultft</v>
          </cell>
          <cell r="B5">
            <v>1</v>
          </cell>
          <cell r="C5">
            <v>2</v>
          </cell>
        </row>
        <row r="6">
          <cell r="A6" t="str">
            <v>gb01_medium_mark_i</v>
          </cell>
          <cell r="B6">
            <v>1</v>
          </cell>
          <cell r="C6">
            <v>2</v>
          </cell>
        </row>
        <row r="7">
          <cell r="A7" t="str">
            <v>ch06_renault_nc31</v>
          </cell>
          <cell r="B7">
            <v>1</v>
          </cell>
          <cell r="C7">
            <v>2</v>
          </cell>
        </row>
        <row r="8">
          <cell r="A8" t="str">
            <v>bt_2</v>
          </cell>
          <cell r="B8">
            <v>2</v>
          </cell>
          <cell r="C8">
            <v>3</v>
          </cell>
        </row>
        <row r="9">
          <cell r="A9" t="str">
            <v>t_26</v>
          </cell>
          <cell r="B9">
            <v>2</v>
          </cell>
          <cell r="C9">
            <v>3</v>
          </cell>
        </row>
        <row r="10">
          <cell r="A10" t="str">
            <v>tetrarch_ll</v>
          </cell>
          <cell r="B10">
            <v>2</v>
          </cell>
          <cell r="C10">
            <v>3</v>
          </cell>
        </row>
        <row r="11">
          <cell r="A11" t="str">
            <v>h39_captured</v>
          </cell>
          <cell r="B11">
            <v>2</v>
          </cell>
          <cell r="C11">
            <v>3</v>
          </cell>
        </row>
        <row r="12">
          <cell r="A12" t="str">
            <v>pz35t</v>
          </cell>
          <cell r="B12">
            <v>2</v>
          </cell>
          <cell r="C12">
            <v>3</v>
          </cell>
        </row>
        <row r="13">
          <cell r="A13" t="str">
            <v>pzii</v>
          </cell>
          <cell r="B13">
            <v>2</v>
          </cell>
          <cell r="C13">
            <v>3</v>
          </cell>
        </row>
        <row r="14">
          <cell r="A14" t="str">
            <v>m2_lt</v>
          </cell>
          <cell r="B14">
            <v>2</v>
          </cell>
          <cell r="C14">
            <v>3</v>
          </cell>
        </row>
        <row r="15">
          <cell r="A15" t="str">
            <v>t1_e6</v>
          </cell>
          <cell r="B15">
            <v>2</v>
          </cell>
          <cell r="C15">
            <v>3</v>
          </cell>
        </row>
        <row r="16">
          <cell r="A16" t="str">
            <v>d1</v>
          </cell>
          <cell r="B16">
            <v>2</v>
          </cell>
          <cell r="C16">
            <v>3</v>
          </cell>
        </row>
        <row r="17">
          <cell r="A17" t="str">
            <v>hotchkiss_h35</v>
          </cell>
          <cell r="B17">
            <v>2</v>
          </cell>
          <cell r="C17">
            <v>3</v>
          </cell>
        </row>
        <row r="18">
          <cell r="A18" t="str">
            <v>gb03_cruiser_mk_i</v>
          </cell>
          <cell r="B18">
            <v>2</v>
          </cell>
          <cell r="C18">
            <v>3</v>
          </cell>
        </row>
        <row r="19">
          <cell r="A19" t="str">
            <v>gb58_cruiser_mk_iii</v>
          </cell>
          <cell r="B19">
            <v>2</v>
          </cell>
          <cell r="C19">
            <v>3</v>
          </cell>
        </row>
        <row r="20">
          <cell r="A20" t="str">
            <v>ch07_vickers_mke_type_bt26</v>
          </cell>
          <cell r="B20">
            <v>2</v>
          </cell>
          <cell r="C20">
            <v>3</v>
          </cell>
        </row>
        <row r="21">
          <cell r="A21" t="str">
            <v>t2_med</v>
          </cell>
          <cell r="B21">
            <v>2</v>
          </cell>
          <cell r="C21">
            <v>3</v>
          </cell>
        </row>
        <row r="22">
          <cell r="A22" t="str">
            <v>gb05_vickers_medium_mk_ii</v>
          </cell>
          <cell r="B22">
            <v>2</v>
          </cell>
          <cell r="C22">
            <v>3</v>
          </cell>
        </row>
        <row r="23">
          <cell r="A23" t="str">
            <v>at_1</v>
          </cell>
          <cell r="B23">
            <v>2</v>
          </cell>
          <cell r="C23">
            <v>3</v>
          </cell>
        </row>
        <row r="24">
          <cell r="A24" t="str">
            <v>panzerjager_i</v>
          </cell>
          <cell r="B24">
            <v>2</v>
          </cell>
          <cell r="C24">
            <v>3</v>
          </cell>
        </row>
        <row r="25">
          <cell r="A25" t="str">
            <v>t18</v>
          </cell>
          <cell r="B25">
            <v>2</v>
          </cell>
          <cell r="C25">
            <v>3</v>
          </cell>
        </row>
        <row r="26">
          <cell r="A26" t="str">
            <v>renaultft_ac</v>
          </cell>
          <cell r="B26">
            <v>2</v>
          </cell>
          <cell r="C26">
            <v>3</v>
          </cell>
        </row>
        <row r="27">
          <cell r="A27" t="str">
            <v>su_18</v>
          </cell>
          <cell r="B27">
            <v>3</v>
          </cell>
          <cell r="C27">
            <v>4</v>
          </cell>
        </row>
        <row r="28">
          <cell r="A28" t="str">
            <v>t57</v>
          </cell>
          <cell r="B28">
            <v>3</v>
          </cell>
          <cell r="C28">
            <v>4</v>
          </cell>
        </row>
        <row r="29">
          <cell r="A29" t="str">
            <v>renaultbs</v>
          </cell>
          <cell r="B29">
            <v>3</v>
          </cell>
          <cell r="C29">
            <v>4</v>
          </cell>
        </row>
        <row r="30">
          <cell r="A30" t="str">
            <v>bt_7</v>
          </cell>
          <cell r="B30">
            <v>3</v>
          </cell>
          <cell r="C30">
            <v>5</v>
          </cell>
        </row>
        <row r="31">
          <cell r="A31" t="str">
            <v>t_46</v>
          </cell>
          <cell r="B31">
            <v>3</v>
          </cell>
          <cell r="C31">
            <v>5</v>
          </cell>
        </row>
        <row r="32">
          <cell r="A32" t="str">
            <v>pz38t</v>
          </cell>
          <cell r="B32">
            <v>3</v>
          </cell>
          <cell r="C32">
            <v>5</v>
          </cell>
        </row>
        <row r="33">
          <cell r="A33" t="str">
            <v>pzii_luchs</v>
          </cell>
          <cell r="B33">
            <v>3</v>
          </cell>
          <cell r="C33">
            <v>5</v>
          </cell>
        </row>
        <row r="34">
          <cell r="A34" t="str">
            <v>pziii_a</v>
          </cell>
          <cell r="B34">
            <v>3</v>
          </cell>
          <cell r="C34">
            <v>5</v>
          </cell>
        </row>
        <row r="35">
          <cell r="A35" t="str">
            <v>t_15</v>
          </cell>
          <cell r="B35">
            <v>3</v>
          </cell>
          <cell r="C35">
            <v>5</v>
          </cell>
        </row>
        <row r="36">
          <cell r="A36" t="str">
            <v>m22_locust</v>
          </cell>
          <cell r="B36">
            <v>3</v>
          </cell>
          <cell r="C36">
            <v>5</v>
          </cell>
        </row>
        <row r="37">
          <cell r="A37" t="str">
            <v>m3_stuart</v>
          </cell>
          <cell r="B37">
            <v>3</v>
          </cell>
          <cell r="C37">
            <v>5</v>
          </cell>
        </row>
        <row r="38">
          <cell r="A38" t="str">
            <v>mtls_1g14</v>
          </cell>
          <cell r="B38">
            <v>3</v>
          </cell>
          <cell r="C38">
            <v>5</v>
          </cell>
        </row>
        <row r="39">
          <cell r="A39" t="str">
            <v>amx38</v>
          </cell>
          <cell r="B39">
            <v>3</v>
          </cell>
          <cell r="C39">
            <v>5</v>
          </cell>
        </row>
        <row r="40">
          <cell r="A40" t="str">
            <v>gb59_cruiser_mk_iv</v>
          </cell>
          <cell r="B40">
            <v>3</v>
          </cell>
          <cell r="C40">
            <v>5</v>
          </cell>
        </row>
        <row r="41">
          <cell r="A41" t="str">
            <v>gb69_cruiser_mk_ii</v>
          </cell>
          <cell r="B41">
            <v>3</v>
          </cell>
          <cell r="C41">
            <v>5</v>
          </cell>
        </row>
        <row r="42">
          <cell r="A42" t="str">
            <v>ch08_type97_chi_ha</v>
          </cell>
          <cell r="B42">
            <v>3</v>
          </cell>
          <cell r="C42">
            <v>5</v>
          </cell>
        </row>
        <row r="43">
          <cell r="A43" t="str">
            <v>s35_captured</v>
          </cell>
          <cell r="B43">
            <v>3</v>
          </cell>
          <cell r="C43">
            <v>5</v>
          </cell>
        </row>
        <row r="44">
          <cell r="A44" t="str">
            <v>m2_med</v>
          </cell>
          <cell r="B44">
            <v>3</v>
          </cell>
          <cell r="C44">
            <v>5</v>
          </cell>
        </row>
        <row r="45">
          <cell r="A45" t="str">
            <v>d2</v>
          </cell>
          <cell r="B45">
            <v>3</v>
          </cell>
          <cell r="C45">
            <v>5</v>
          </cell>
        </row>
        <row r="46">
          <cell r="A46" t="str">
            <v>gb06_vickers_medium_mk_iii</v>
          </cell>
          <cell r="B46">
            <v>3</v>
          </cell>
          <cell r="C46">
            <v>5</v>
          </cell>
        </row>
        <row r="47">
          <cell r="A47" t="str">
            <v>su_76</v>
          </cell>
          <cell r="B47">
            <v>3</v>
          </cell>
          <cell r="C47">
            <v>5</v>
          </cell>
        </row>
        <row r="48">
          <cell r="A48" t="str">
            <v>g20_marder_ii</v>
          </cell>
          <cell r="B48">
            <v>3</v>
          </cell>
          <cell r="C48">
            <v>5</v>
          </cell>
        </row>
        <row r="49">
          <cell r="A49" t="str">
            <v>t82</v>
          </cell>
          <cell r="B49">
            <v>3</v>
          </cell>
          <cell r="C49">
            <v>5</v>
          </cell>
        </row>
        <row r="50">
          <cell r="A50" t="str">
            <v>fcm_36pak40</v>
          </cell>
          <cell r="B50">
            <v>3</v>
          </cell>
          <cell r="C50">
            <v>5</v>
          </cell>
        </row>
        <row r="51">
          <cell r="A51" t="str">
            <v>renaultue57</v>
          </cell>
          <cell r="B51">
            <v>3</v>
          </cell>
          <cell r="C51">
            <v>5</v>
          </cell>
        </row>
        <row r="52">
          <cell r="A52" t="str">
            <v>su_26</v>
          </cell>
          <cell r="B52">
            <v>4</v>
          </cell>
          <cell r="C52">
            <v>6</v>
          </cell>
        </row>
        <row r="53">
          <cell r="A53" t="str">
            <v>sturmpanzer_ii</v>
          </cell>
          <cell r="B53">
            <v>4</v>
          </cell>
          <cell r="C53">
            <v>6</v>
          </cell>
        </row>
        <row r="54">
          <cell r="A54" t="str">
            <v>wespe</v>
          </cell>
          <cell r="B54">
            <v>4</v>
          </cell>
          <cell r="C54">
            <v>6</v>
          </cell>
        </row>
        <row r="55">
          <cell r="A55" t="str">
            <v>m37</v>
          </cell>
          <cell r="B55">
            <v>4</v>
          </cell>
          <cell r="C55">
            <v>6</v>
          </cell>
        </row>
        <row r="56">
          <cell r="A56" t="str">
            <v>lorraine39_l_am</v>
          </cell>
          <cell r="B56">
            <v>4</v>
          </cell>
          <cell r="C56">
            <v>6</v>
          </cell>
        </row>
        <row r="57">
          <cell r="A57" t="str">
            <v>a_20</v>
          </cell>
          <cell r="B57">
            <v>4</v>
          </cell>
          <cell r="C57">
            <v>8</v>
          </cell>
        </row>
        <row r="58">
          <cell r="A58" t="str">
            <v>pz38_na</v>
          </cell>
          <cell r="B58">
            <v>4</v>
          </cell>
          <cell r="C58">
            <v>8</v>
          </cell>
        </row>
        <row r="59">
          <cell r="A59" t="str">
            <v>m5_stuart</v>
          </cell>
          <cell r="B59">
            <v>4</v>
          </cell>
          <cell r="C59">
            <v>8</v>
          </cell>
        </row>
        <row r="60">
          <cell r="A60" t="str">
            <v>ch09_m5</v>
          </cell>
          <cell r="B60">
            <v>4</v>
          </cell>
          <cell r="C60">
            <v>8</v>
          </cell>
        </row>
        <row r="61">
          <cell r="A61" t="str">
            <v>a_32</v>
          </cell>
          <cell r="B61">
            <v>4</v>
          </cell>
          <cell r="C61">
            <v>6</v>
          </cell>
        </row>
        <row r="62">
          <cell r="A62" t="str">
            <v>t_28</v>
          </cell>
          <cell r="B62">
            <v>4</v>
          </cell>
          <cell r="C62">
            <v>6</v>
          </cell>
        </row>
        <row r="63">
          <cell r="A63" t="str">
            <v>pziii</v>
          </cell>
          <cell r="B63">
            <v>4</v>
          </cell>
          <cell r="C63">
            <v>6</v>
          </cell>
        </row>
        <row r="64">
          <cell r="A64" t="str">
            <v>m3_grant</v>
          </cell>
          <cell r="B64">
            <v>4</v>
          </cell>
          <cell r="C64">
            <v>6</v>
          </cell>
        </row>
        <row r="65">
          <cell r="A65" t="str">
            <v>gb07_matilda</v>
          </cell>
          <cell r="B65">
            <v>4</v>
          </cell>
          <cell r="C65">
            <v>6</v>
          </cell>
        </row>
        <row r="66">
          <cell r="A66" t="str">
            <v>b1</v>
          </cell>
          <cell r="B66">
            <v>4</v>
          </cell>
          <cell r="C66">
            <v>5</v>
          </cell>
        </row>
        <row r="67">
          <cell r="A67" t="str">
            <v>gaz_74b</v>
          </cell>
          <cell r="B67">
            <v>4</v>
          </cell>
          <cell r="C67">
            <v>6</v>
          </cell>
        </row>
        <row r="68">
          <cell r="A68" t="str">
            <v>hetzer</v>
          </cell>
          <cell r="B68">
            <v>4</v>
          </cell>
          <cell r="C68">
            <v>6</v>
          </cell>
        </row>
        <row r="69">
          <cell r="A69" t="str">
            <v>m8a1</v>
          </cell>
          <cell r="B69">
            <v>4</v>
          </cell>
          <cell r="C69">
            <v>6</v>
          </cell>
        </row>
        <row r="70">
          <cell r="A70" t="str">
            <v>t40</v>
          </cell>
          <cell r="B70">
            <v>4</v>
          </cell>
          <cell r="C70">
            <v>6</v>
          </cell>
        </row>
        <row r="71">
          <cell r="A71" t="str">
            <v>somua_sau_40</v>
          </cell>
          <cell r="B71">
            <v>4</v>
          </cell>
          <cell r="C71">
            <v>6</v>
          </cell>
        </row>
        <row r="72">
          <cell r="A72" t="str">
            <v>su_5</v>
          </cell>
          <cell r="B72">
            <v>5</v>
          </cell>
          <cell r="C72">
            <v>8</v>
          </cell>
        </row>
        <row r="73">
          <cell r="A73" t="str">
            <v>grille</v>
          </cell>
          <cell r="B73">
            <v>5</v>
          </cell>
          <cell r="C73">
            <v>8</v>
          </cell>
        </row>
        <row r="74">
          <cell r="A74" t="str">
            <v>m7_priest</v>
          </cell>
          <cell r="B74">
            <v>5</v>
          </cell>
          <cell r="C74">
            <v>8</v>
          </cell>
        </row>
        <row r="75">
          <cell r="A75" t="str">
            <v>_105_lefh18b2</v>
          </cell>
          <cell r="B75">
            <v>5</v>
          </cell>
          <cell r="C75">
            <v>8</v>
          </cell>
        </row>
        <row r="76">
          <cell r="A76" t="str">
            <v>amx_105am</v>
          </cell>
          <cell r="B76">
            <v>5</v>
          </cell>
          <cell r="C76">
            <v>8</v>
          </cell>
        </row>
        <row r="77">
          <cell r="A77" t="str">
            <v>t_50_2</v>
          </cell>
          <cell r="B77">
            <v>7</v>
          </cell>
          <cell r="C77">
            <v>12</v>
          </cell>
        </row>
        <row r="78">
          <cell r="A78" t="str">
            <v>vk2801</v>
          </cell>
          <cell r="B78">
            <v>7</v>
          </cell>
          <cell r="C78">
            <v>12</v>
          </cell>
        </row>
        <row r="79">
          <cell r="A79" t="str">
            <v>m24_chaffee</v>
          </cell>
          <cell r="B79">
            <v>7</v>
          </cell>
          <cell r="C79">
            <v>12</v>
          </cell>
        </row>
        <row r="80">
          <cell r="A80" t="str">
            <v>t_34</v>
          </cell>
          <cell r="B80">
            <v>5</v>
          </cell>
          <cell r="C80">
            <v>7</v>
          </cell>
        </row>
        <row r="81">
          <cell r="A81" t="str">
            <v>pziii_iv</v>
          </cell>
          <cell r="B81">
            <v>5</v>
          </cell>
          <cell r="C81">
            <v>7</v>
          </cell>
        </row>
        <row r="82">
          <cell r="A82" t="str">
            <v>pziv</v>
          </cell>
          <cell r="B82">
            <v>5</v>
          </cell>
          <cell r="C82">
            <v>7</v>
          </cell>
        </row>
        <row r="83">
          <cell r="A83" t="str">
            <v>t_25</v>
          </cell>
          <cell r="B83">
            <v>5</v>
          </cell>
          <cell r="C83">
            <v>7</v>
          </cell>
        </row>
        <row r="84">
          <cell r="A84" t="str">
            <v>m4_sherman</v>
          </cell>
          <cell r="B84">
            <v>5</v>
          </cell>
          <cell r="C84">
            <v>7</v>
          </cell>
        </row>
        <row r="85">
          <cell r="A85" t="str">
            <v>m7_med</v>
          </cell>
          <cell r="B85">
            <v>5</v>
          </cell>
          <cell r="C85">
            <v>7</v>
          </cell>
        </row>
        <row r="86">
          <cell r="A86" t="str">
            <v>ram_ii</v>
          </cell>
          <cell r="B86">
            <v>5</v>
          </cell>
          <cell r="C86">
            <v>7</v>
          </cell>
        </row>
        <row r="87">
          <cell r="A87" t="str">
            <v>ch21_t34</v>
          </cell>
          <cell r="B87">
            <v>5</v>
          </cell>
          <cell r="C87">
            <v>7</v>
          </cell>
        </row>
        <row r="88">
          <cell r="A88" t="str">
            <v>kv</v>
          </cell>
          <cell r="B88">
            <v>5</v>
          </cell>
          <cell r="C88">
            <v>7</v>
          </cell>
        </row>
        <row r="89">
          <cell r="A89" t="str">
            <v>kv1</v>
          </cell>
          <cell r="B89">
            <v>5</v>
          </cell>
          <cell r="C89">
            <v>7</v>
          </cell>
        </row>
        <row r="90">
          <cell r="A90" t="str">
            <v>t1_hvy</v>
          </cell>
          <cell r="B90">
            <v>5</v>
          </cell>
          <cell r="C90">
            <v>7</v>
          </cell>
        </row>
        <row r="91">
          <cell r="A91" t="str">
            <v>bdr_g1b</v>
          </cell>
          <cell r="B91">
            <v>5</v>
          </cell>
          <cell r="C91">
            <v>7</v>
          </cell>
        </row>
        <row r="92">
          <cell r="A92" t="str">
            <v>gb08_churchill_i</v>
          </cell>
          <cell r="B92">
            <v>5</v>
          </cell>
          <cell r="C92">
            <v>7</v>
          </cell>
        </row>
        <row r="93">
          <cell r="A93" t="str">
            <v>su_85i</v>
          </cell>
          <cell r="B93">
            <v>5</v>
          </cell>
          <cell r="C93">
            <v>7</v>
          </cell>
        </row>
        <row r="94">
          <cell r="A94" t="str">
            <v>su_85</v>
          </cell>
          <cell r="B94">
            <v>5</v>
          </cell>
          <cell r="C94">
            <v>7</v>
          </cell>
        </row>
        <row r="95">
          <cell r="A95" t="str">
            <v>stugiii</v>
          </cell>
          <cell r="B95">
            <v>5</v>
          </cell>
          <cell r="C95">
            <v>7</v>
          </cell>
        </row>
        <row r="96">
          <cell r="A96" t="str">
            <v>m10_wolverine</v>
          </cell>
          <cell r="B96">
            <v>5</v>
          </cell>
          <cell r="C96">
            <v>7</v>
          </cell>
        </row>
        <row r="97">
          <cell r="A97" t="str">
            <v>t49</v>
          </cell>
          <cell r="B97">
            <v>5</v>
          </cell>
          <cell r="C97">
            <v>7</v>
          </cell>
        </row>
        <row r="98">
          <cell r="A98" t="str">
            <v>s_35ca</v>
          </cell>
          <cell r="B98">
            <v>5</v>
          </cell>
          <cell r="C98">
            <v>7</v>
          </cell>
        </row>
        <row r="99">
          <cell r="A99" t="str">
            <v>su_8</v>
          </cell>
          <cell r="B99">
            <v>7</v>
          </cell>
          <cell r="C99">
            <v>9</v>
          </cell>
        </row>
        <row r="100">
          <cell r="A100" t="str">
            <v>hummel</v>
          </cell>
          <cell r="B100">
            <v>7</v>
          </cell>
          <cell r="C100">
            <v>9</v>
          </cell>
        </row>
        <row r="101">
          <cell r="A101" t="str">
            <v>m41</v>
          </cell>
          <cell r="B101">
            <v>7</v>
          </cell>
          <cell r="C101">
            <v>9</v>
          </cell>
        </row>
        <row r="102">
          <cell r="A102" t="str">
            <v>amx_13f3am</v>
          </cell>
          <cell r="B102">
            <v>7</v>
          </cell>
          <cell r="C102">
            <v>9</v>
          </cell>
        </row>
        <row r="103">
          <cell r="A103" t="str">
            <v>t21</v>
          </cell>
          <cell r="B103">
            <v>7</v>
          </cell>
          <cell r="C103">
            <v>10</v>
          </cell>
        </row>
        <row r="104">
          <cell r="A104" t="str">
            <v>amx_12t</v>
          </cell>
          <cell r="B104">
            <v>7</v>
          </cell>
          <cell r="C104">
            <v>10</v>
          </cell>
        </row>
        <row r="105">
          <cell r="A105" t="str">
            <v>ch15_59_16</v>
          </cell>
          <cell r="B105">
            <v>7</v>
          </cell>
          <cell r="C105">
            <v>10</v>
          </cell>
        </row>
        <row r="106">
          <cell r="A106" t="str">
            <v>t_34_85</v>
          </cell>
          <cell r="B106">
            <v>6</v>
          </cell>
          <cell r="C106">
            <v>8</v>
          </cell>
        </row>
        <row r="107">
          <cell r="A107" t="str">
            <v>pziv_schmalturm</v>
          </cell>
          <cell r="B107">
            <v>6</v>
          </cell>
          <cell r="C107">
            <v>8</v>
          </cell>
        </row>
        <row r="108">
          <cell r="A108" t="str">
            <v>vk3001h</v>
          </cell>
          <cell r="B108">
            <v>6</v>
          </cell>
          <cell r="C108">
            <v>8</v>
          </cell>
        </row>
        <row r="109">
          <cell r="A109" t="str">
            <v>vk3001p</v>
          </cell>
          <cell r="B109">
            <v>6</v>
          </cell>
          <cell r="C109">
            <v>8</v>
          </cell>
        </row>
        <row r="110">
          <cell r="A110" t="str">
            <v>vk3601h</v>
          </cell>
          <cell r="B110">
            <v>6</v>
          </cell>
          <cell r="C110">
            <v>8</v>
          </cell>
        </row>
        <row r="111">
          <cell r="A111" t="str">
            <v>m4a3e8_sherman</v>
          </cell>
          <cell r="B111">
            <v>6</v>
          </cell>
          <cell r="C111">
            <v>8</v>
          </cell>
        </row>
        <row r="112">
          <cell r="A112" t="str">
            <v>sherman_jumbo</v>
          </cell>
          <cell r="B112">
            <v>6</v>
          </cell>
          <cell r="C112">
            <v>8</v>
          </cell>
        </row>
        <row r="113">
          <cell r="A113" t="str">
            <v>gb21_cromwell</v>
          </cell>
          <cell r="B113">
            <v>6</v>
          </cell>
          <cell r="C113">
            <v>8</v>
          </cell>
        </row>
        <row r="114">
          <cell r="A114" t="str">
            <v>ch20_type58</v>
          </cell>
          <cell r="B114">
            <v>6</v>
          </cell>
          <cell r="C114">
            <v>8</v>
          </cell>
        </row>
        <row r="115">
          <cell r="A115" t="str">
            <v>kv_1s</v>
          </cell>
          <cell r="B115">
            <v>6</v>
          </cell>
          <cell r="C115">
            <v>8</v>
          </cell>
        </row>
        <row r="116">
          <cell r="A116" t="str">
            <v>kv2</v>
          </cell>
          <cell r="B116">
            <v>6</v>
          </cell>
          <cell r="C116">
            <v>8</v>
          </cell>
        </row>
        <row r="117">
          <cell r="A117" t="str">
            <v>t150</v>
          </cell>
          <cell r="B117">
            <v>6</v>
          </cell>
          <cell r="C117">
            <v>8</v>
          </cell>
        </row>
        <row r="118">
          <cell r="A118" t="str">
            <v>m6</v>
          </cell>
          <cell r="B118">
            <v>6</v>
          </cell>
          <cell r="C118">
            <v>8</v>
          </cell>
        </row>
        <row r="119">
          <cell r="A119" t="str">
            <v>arl_44</v>
          </cell>
          <cell r="B119">
            <v>6</v>
          </cell>
          <cell r="C119">
            <v>8</v>
          </cell>
        </row>
        <row r="120">
          <cell r="A120" t="str">
            <v>gb09_churchill_vii</v>
          </cell>
          <cell r="B120">
            <v>6</v>
          </cell>
          <cell r="C120">
            <v>8</v>
          </cell>
        </row>
        <row r="121">
          <cell r="A121" t="str">
            <v>su_100</v>
          </cell>
          <cell r="B121">
            <v>6</v>
          </cell>
          <cell r="C121">
            <v>8</v>
          </cell>
        </row>
        <row r="122">
          <cell r="A122" t="str">
            <v>su100y</v>
          </cell>
          <cell r="B122">
            <v>6</v>
          </cell>
          <cell r="C122">
            <v>8</v>
          </cell>
        </row>
        <row r="123">
          <cell r="A123" t="str">
            <v>dickermax</v>
          </cell>
          <cell r="B123">
            <v>6</v>
          </cell>
          <cell r="C123">
            <v>8</v>
          </cell>
        </row>
        <row r="124">
          <cell r="A124" t="str">
            <v>jagdpziv</v>
          </cell>
          <cell r="B124">
            <v>6</v>
          </cell>
          <cell r="C124">
            <v>8</v>
          </cell>
        </row>
        <row r="125">
          <cell r="A125" t="str">
            <v>m18_hellcat</v>
          </cell>
          <cell r="B125">
            <v>6</v>
          </cell>
          <cell r="C125">
            <v>8</v>
          </cell>
        </row>
        <row r="126">
          <cell r="A126" t="str">
            <v>m36_slagger</v>
          </cell>
          <cell r="B126">
            <v>6</v>
          </cell>
          <cell r="C126">
            <v>8</v>
          </cell>
        </row>
        <row r="127">
          <cell r="A127" t="str">
            <v>arl_v39</v>
          </cell>
          <cell r="B127">
            <v>6</v>
          </cell>
          <cell r="C127">
            <v>8</v>
          </cell>
        </row>
        <row r="128">
          <cell r="A128" t="str">
            <v>s_51</v>
          </cell>
          <cell r="B128">
            <v>9</v>
          </cell>
          <cell r="C128">
            <v>10</v>
          </cell>
        </row>
        <row r="129">
          <cell r="A129" t="str">
            <v>su_14</v>
          </cell>
          <cell r="B129">
            <v>9</v>
          </cell>
          <cell r="C129">
            <v>10</v>
          </cell>
        </row>
        <row r="130">
          <cell r="A130" t="str">
            <v>g_panther</v>
          </cell>
          <cell r="B130">
            <v>9</v>
          </cell>
          <cell r="C130">
            <v>10</v>
          </cell>
        </row>
        <row r="131">
          <cell r="A131" t="str">
            <v>m12</v>
          </cell>
          <cell r="B131">
            <v>9</v>
          </cell>
          <cell r="C131">
            <v>10</v>
          </cell>
        </row>
        <row r="132">
          <cell r="A132" t="str">
            <v>lorraine155_50</v>
          </cell>
          <cell r="B132">
            <v>9</v>
          </cell>
          <cell r="C132">
            <v>10</v>
          </cell>
        </row>
        <row r="133">
          <cell r="A133" t="str">
            <v>t71</v>
          </cell>
          <cell r="B133">
            <v>8</v>
          </cell>
          <cell r="C133">
            <v>11</v>
          </cell>
        </row>
        <row r="134">
          <cell r="A134" t="str">
            <v>amx_13_75</v>
          </cell>
          <cell r="B134">
            <v>8</v>
          </cell>
          <cell r="C134">
            <v>11</v>
          </cell>
        </row>
        <row r="135">
          <cell r="A135" t="str">
            <v>ch02_type62</v>
          </cell>
          <cell r="B135">
            <v>8</v>
          </cell>
          <cell r="C135">
            <v>11</v>
          </cell>
        </row>
        <row r="136">
          <cell r="A136" t="str">
            <v>ch16_wz_131</v>
          </cell>
          <cell r="B136">
            <v>8</v>
          </cell>
          <cell r="C136">
            <v>11</v>
          </cell>
        </row>
        <row r="137">
          <cell r="A137" t="str">
            <v>kv_13</v>
          </cell>
          <cell r="B137">
            <v>7</v>
          </cell>
          <cell r="C137">
            <v>9</v>
          </cell>
        </row>
        <row r="138">
          <cell r="A138" t="str">
            <v>t_43</v>
          </cell>
          <cell r="B138">
            <v>7</v>
          </cell>
          <cell r="C138">
            <v>9</v>
          </cell>
        </row>
        <row r="139">
          <cell r="A139" t="str">
            <v>pzv</v>
          </cell>
          <cell r="B139">
            <v>7</v>
          </cell>
          <cell r="C139">
            <v>9</v>
          </cell>
        </row>
        <row r="140">
          <cell r="A140" t="str">
            <v>vk3002db</v>
          </cell>
          <cell r="B140">
            <v>7</v>
          </cell>
          <cell r="C140">
            <v>9</v>
          </cell>
        </row>
        <row r="141">
          <cell r="A141" t="str">
            <v>t20</v>
          </cell>
          <cell r="B141">
            <v>7</v>
          </cell>
          <cell r="C141">
            <v>9</v>
          </cell>
        </row>
        <row r="142">
          <cell r="A142" t="str">
            <v>gb22_comet</v>
          </cell>
          <cell r="B142">
            <v>7</v>
          </cell>
          <cell r="C142">
            <v>9</v>
          </cell>
        </row>
        <row r="143">
          <cell r="A143" t="str">
            <v>ch04_t34_1</v>
          </cell>
          <cell r="B143">
            <v>7</v>
          </cell>
          <cell r="C143">
            <v>9</v>
          </cell>
        </row>
        <row r="144">
          <cell r="A144" t="str">
            <v>is</v>
          </cell>
          <cell r="B144">
            <v>7</v>
          </cell>
          <cell r="C144">
            <v>9</v>
          </cell>
        </row>
        <row r="145">
          <cell r="A145" t="str">
            <v>kv_3</v>
          </cell>
          <cell r="B145">
            <v>7</v>
          </cell>
          <cell r="C145">
            <v>9</v>
          </cell>
        </row>
        <row r="146">
          <cell r="A146" t="str">
            <v>pzvi</v>
          </cell>
          <cell r="B146">
            <v>7</v>
          </cell>
          <cell r="C146">
            <v>9</v>
          </cell>
        </row>
        <row r="147">
          <cell r="A147" t="str">
            <v>pzvi_tiger_p</v>
          </cell>
          <cell r="B147">
            <v>7</v>
          </cell>
          <cell r="C147">
            <v>9</v>
          </cell>
        </row>
        <row r="148">
          <cell r="A148" t="str">
            <v>t29</v>
          </cell>
          <cell r="B148">
            <v>7</v>
          </cell>
          <cell r="C148">
            <v>9</v>
          </cell>
        </row>
        <row r="149">
          <cell r="A149" t="str">
            <v>amx_m4_1945</v>
          </cell>
          <cell r="B149">
            <v>7</v>
          </cell>
          <cell r="C149">
            <v>9</v>
          </cell>
        </row>
        <row r="150">
          <cell r="A150" t="str">
            <v>gb10_black_prince</v>
          </cell>
          <cell r="B150">
            <v>7</v>
          </cell>
          <cell r="C150">
            <v>9</v>
          </cell>
        </row>
        <row r="151">
          <cell r="A151" t="str">
            <v>ch10_is2</v>
          </cell>
          <cell r="B151">
            <v>7</v>
          </cell>
          <cell r="C151">
            <v>9</v>
          </cell>
        </row>
        <row r="152">
          <cell r="A152" t="str">
            <v>su100m1</v>
          </cell>
          <cell r="B152">
            <v>7</v>
          </cell>
          <cell r="C152">
            <v>9</v>
          </cell>
        </row>
        <row r="153">
          <cell r="A153" t="str">
            <v>su122_44</v>
          </cell>
          <cell r="B153">
            <v>7</v>
          </cell>
          <cell r="C153">
            <v>9</v>
          </cell>
        </row>
        <row r="154">
          <cell r="A154" t="str">
            <v>su_152</v>
          </cell>
          <cell r="B154">
            <v>7</v>
          </cell>
          <cell r="C154">
            <v>9</v>
          </cell>
        </row>
        <row r="155">
          <cell r="A155" t="str">
            <v>jagdpanther</v>
          </cell>
          <cell r="B155">
            <v>7</v>
          </cell>
          <cell r="C155">
            <v>9</v>
          </cell>
        </row>
        <row r="156">
          <cell r="A156" t="str">
            <v>t25_2</v>
          </cell>
          <cell r="B156">
            <v>7</v>
          </cell>
          <cell r="C156">
            <v>9</v>
          </cell>
        </row>
        <row r="157">
          <cell r="A157" t="str">
            <v>t25_at</v>
          </cell>
          <cell r="B157">
            <v>7</v>
          </cell>
          <cell r="C157">
            <v>9</v>
          </cell>
        </row>
        <row r="158">
          <cell r="A158" t="str">
            <v>amx_ac_mle1946</v>
          </cell>
          <cell r="B158">
            <v>7</v>
          </cell>
          <cell r="C158">
            <v>9</v>
          </cell>
        </row>
        <row r="159">
          <cell r="A159" t="str">
            <v>gb71_at_15a</v>
          </cell>
          <cell r="B159">
            <v>7</v>
          </cell>
          <cell r="C159">
            <v>9</v>
          </cell>
        </row>
        <row r="160">
          <cell r="A160" t="str">
            <v>object_212</v>
          </cell>
          <cell r="B160">
            <v>10</v>
          </cell>
          <cell r="C160">
            <v>11</v>
          </cell>
        </row>
        <row r="161">
          <cell r="A161" t="str">
            <v>g_tiger</v>
          </cell>
          <cell r="B161">
            <v>10</v>
          </cell>
          <cell r="C161">
            <v>11</v>
          </cell>
        </row>
        <row r="162">
          <cell r="A162" t="str">
            <v>m40m43</v>
          </cell>
          <cell r="B162">
            <v>10</v>
          </cell>
          <cell r="C162">
            <v>11</v>
          </cell>
        </row>
        <row r="163">
          <cell r="A163" t="str">
            <v>lorraine155_51</v>
          </cell>
          <cell r="B163">
            <v>10</v>
          </cell>
          <cell r="C163">
            <v>11</v>
          </cell>
        </row>
        <row r="164">
          <cell r="A164" t="str">
            <v>amx_13_90</v>
          </cell>
          <cell r="B164">
            <v>9</v>
          </cell>
          <cell r="C164">
            <v>12</v>
          </cell>
        </row>
        <row r="165">
          <cell r="A165" t="str">
            <v>ch17_wz131_1_wz132</v>
          </cell>
          <cell r="B165">
            <v>9</v>
          </cell>
          <cell r="C165">
            <v>12</v>
          </cell>
        </row>
        <row r="166">
          <cell r="A166" t="str">
            <v>t_44</v>
          </cell>
          <cell r="B166">
            <v>8</v>
          </cell>
          <cell r="C166">
            <v>10</v>
          </cell>
        </row>
        <row r="167">
          <cell r="A167" t="str">
            <v>panther_ii</v>
          </cell>
          <cell r="B167">
            <v>8</v>
          </cell>
          <cell r="C167">
            <v>10</v>
          </cell>
        </row>
        <row r="168">
          <cell r="A168" t="str">
            <v>pershing</v>
          </cell>
          <cell r="B168">
            <v>8</v>
          </cell>
          <cell r="C168">
            <v>10</v>
          </cell>
        </row>
        <row r="169">
          <cell r="A169" t="str">
            <v>t23</v>
          </cell>
          <cell r="B169">
            <v>8</v>
          </cell>
          <cell r="C169">
            <v>10</v>
          </cell>
        </row>
        <row r="170">
          <cell r="A170" t="str">
            <v>t69</v>
          </cell>
          <cell r="B170">
            <v>8</v>
          </cell>
          <cell r="C170">
            <v>10</v>
          </cell>
        </row>
        <row r="171">
          <cell r="A171" t="str">
            <v>gb23_centurion</v>
          </cell>
          <cell r="B171">
            <v>8</v>
          </cell>
          <cell r="C171">
            <v>10</v>
          </cell>
        </row>
        <row r="172">
          <cell r="A172" t="str">
            <v>ch05_t34_2</v>
          </cell>
          <cell r="B172">
            <v>8</v>
          </cell>
          <cell r="C172">
            <v>10</v>
          </cell>
        </row>
        <row r="173">
          <cell r="A173" t="str">
            <v>is_3</v>
          </cell>
          <cell r="B173">
            <v>8</v>
          </cell>
          <cell r="C173">
            <v>10</v>
          </cell>
        </row>
        <row r="174">
          <cell r="A174" t="str">
            <v>kv4</v>
          </cell>
          <cell r="B174">
            <v>8</v>
          </cell>
          <cell r="C174">
            <v>10</v>
          </cell>
        </row>
        <row r="175">
          <cell r="A175" t="str">
            <v>lowe</v>
          </cell>
          <cell r="B175">
            <v>8</v>
          </cell>
          <cell r="C175">
            <v>10</v>
          </cell>
        </row>
        <row r="176">
          <cell r="A176" t="str">
            <v>pzvib_tiger_ii</v>
          </cell>
          <cell r="B176">
            <v>8</v>
          </cell>
          <cell r="C176">
            <v>10</v>
          </cell>
        </row>
        <row r="177">
          <cell r="A177" t="str">
            <v>vk4502a</v>
          </cell>
          <cell r="B177">
            <v>8</v>
          </cell>
          <cell r="C177">
            <v>10</v>
          </cell>
        </row>
        <row r="178">
          <cell r="A178" t="str">
            <v>m6a2e1</v>
          </cell>
          <cell r="B178">
            <v>8</v>
          </cell>
          <cell r="C178">
            <v>10</v>
          </cell>
        </row>
        <row r="179">
          <cell r="A179" t="str">
            <v>t32</v>
          </cell>
          <cell r="B179">
            <v>8</v>
          </cell>
          <cell r="C179">
            <v>10</v>
          </cell>
        </row>
        <row r="180">
          <cell r="A180" t="str">
            <v>t34_hvy</v>
          </cell>
          <cell r="B180">
            <v>8</v>
          </cell>
          <cell r="C180">
            <v>10</v>
          </cell>
        </row>
        <row r="181">
          <cell r="A181" t="str">
            <v>amx_50_100</v>
          </cell>
          <cell r="B181">
            <v>8</v>
          </cell>
          <cell r="C181">
            <v>10</v>
          </cell>
        </row>
        <row r="182">
          <cell r="A182" t="str">
            <v>gb11_caernarvon</v>
          </cell>
          <cell r="B182">
            <v>8</v>
          </cell>
          <cell r="C182">
            <v>10</v>
          </cell>
        </row>
        <row r="183">
          <cell r="A183" t="str">
            <v>ch03_wz_111</v>
          </cell>
          <cell r="B183">
            <v>8</v>
          </cell>
          <cell r="C183">
            <v>10</v>
          </cell>
        </row>
        <row r="184">
          <cell r="A184" t="str">
            <v>ch11_110</v>
          </cell>
          <cell r="B184">
            <v>8</v>
          </cell>
          <cell r="C184">
            <v>10</v>
          </cell>
        </row>
        <row r="185">
          <cell r="A185" t="str">
            <v>isu_152</v>
          </cell>
          <cell r="B185">
            <v>8</v>
          </cell>
          <cell r="C185">
            <v>10</v>
          </cell>
        </row>
        <row r="186">
          <cell r="A186" t="str">
            <v>su_101</v>
          </cell>
          <cell r="B186">
            <v>8</v>
          </cell>
          <cell r="C186">
            <v>10</v>
          </cell>
        </row>
        <row r="187">
          <cell r="A187" t="str">
            <v>ferdinand</v>
          </cell>
          <cell r="B187">
            <v>8</v>
          </cell>
          <cell r="C187">
            <v>10</v>
          </cell>
        </row>
        <row r="188">
          <cell r="A188" t="str">
            <v>jagdpantherii</v>
          </cell>
          <cell r="B188">
            <v>8</v>
          </cell>
          <cell r="C188">
            <v>10</v>
          </cell>
        </row>
        <row r="189">
          <cell r="A189" t="str">
            <v>t28</v>
          </cell>
          <cell r="B189">
            <v>8</v>
          </cell>
          <cell r="C189">
            <v>10</v>
          </cell>
        </row>
        <row r="190">
          <cell r="A190" t="str">
            <v>t28_prototype</v>
          </cell>
          <cell r="B190">
            <v>8</v>
          </cell>
          <cell r="C190">
            <v>10</v>
          </cell>
        </row>
        <row r="191">
          <cell r="A191" t="str">
            <v>amx_ac_mle1948</v>
          </cell>
          <cell r="B191">
            <v>8</v>
          </cell>
          <cell r="C191">
            <v>10</v>
          </cell>
        </row>
        <row r="192">
          <cell r="A192" t="str">
            <v>object_261</v>
          </cell>
          <cell r="B192">
            <v>11</v>
          </cell>
          <cell r="C192">
            <v>12</v>
          </cell>
        </row>
        <row r="193">
          <cell r="A193" t="str">
            <v>g_e</v>
          </cell>
          <cell r="B193">
            <v>11</v>
          </cell>
          <cell r="C193">
            <v>12</v>
          </cell>
        </row>
        <row r="194">
          <cell r="A194" t="str">
            <v>t92</v>
          </cell>
          <cell r="B194">
            <v>11</v>
          </cell>
          <cell r="C194">
            <v>12</v>
          </cell>
        </row>
        <row r="195">
          <cell r="A195" t="str">
            <v>bat_chatillon155</v>
          </cell>
          <cell r="B195">
            <v>11</v>
          </cell>
          <cell r="C195">
            <v>12</v>
          </cell>
        </row>
        <row r="196">
          <cell r="A196" t="str">
            <v>t_54</v>
          </cell>
          <cell r="B196">
            <v>9</v>
          </cell>
          <cell r="C196">
            <v>11</v>
          </cell>
        </row>
        <row r="197">
          <cell r="A197" t="str">
            <v>e_50</v>
          </cell>
          <cell r="B197">
            <v>9</v>
          </cell>
          <cell r="C197">
            <v>11</v>
          </cell>
        </row>
        <row r="198">
          <cell r="A198" t="str">
            <v>m46_patton</v>
          </cell>
          <cell r="B198">
            <v>9</v>
          </cell>
          <cell r="C198">
            <v>11</v>
          </cell>
        </row>
        <row r="199">
          <cell r="A199" t="str">
            <v>t54e1</v>
          </cell>
          <cell r="B199">
            <v>9</v>
          </cell>
          <cell r="C199">
            <v>11</v>
          </cell>
        </row>
        <row r="200">
          <cell r="A200" t="str">
            <v>lorraine40t</v>
          </cell>
          <cell r="B200">
            <v>9</v>
          </cell>
          <cell r="C200">
            <v>11</v>
          </cell>
        </row>
        <row r="201">
          <cell r="A201" t="str">
            <v>gb24_centurion_mk3</v>
          </cell>
          <cell r="B201">
            <v>9</v>
          </cell>
          <cell r="C201">
            <v>11</v>
          </cell>
        </row>
        <row r="202">
          <cell r="A202" t="str">
            <v>ch18_wz_120</v>
          </cell>
          <cell r="B202">
            <v>9</v>
          </cell>
          <cell r="C202">
            <v>11</v>
          </cell>
        </row>
        <row r="203">
          <cell r="A203" t="str">
            <v>is8</v>
          </cell>
          <cell r="B203">
            <v>9</v>
          </cell>
          <cell r="C203">
            <v>11</v>
          </cell>
        </row>
        <row r="204">
          <cell r="A204" t="str">
            <v>st_i</v>
          </cell>
          <cell r="B204">
            <v>9</v>
          </cell>
          <cell r="C204">
            <v>11</v>
          </cell>
        </row>
        <row r="205">
          <cell r="A205" t="str">
            <v>e_75</v>
          </cell>
          <cell r="B205">
            <v>9</v>
          </cell>
          <cell r="C205">
            <v>11</v>
          </cell>
        </row>
        <row r="206">
          <cell r="A206" t="str">
            <v>vk4502p</v>
          </cell>
          <cell r="B206">
            <v>9</v>
          </cell>
          <cell r="C206">
            <v>11</v>
          </cell>
        </row>
        <row r="207">
          <cell r="A207" t="str">
            <v>m103</v>
          </cell>
          <cell r="B207">
            <v>9</v>
          </cell>
          <cell r="C207">
            <v>11</v>
          </cell>
        </row>
        <row r="208">
          <cell r="A208" t="str">
            <v>amx_50_120</v>
          </cell>
          <cell r="B208">
            <v>9</v>
          </cell>
          <cell r="C208">
            <v>11</v>
          </cell>
        </row>
        <row r="209">
          <cell r="A209" t="str">
            <v>gb12_conqueror</v>
          </cell>
          <cell r="B209">
            <v>9</v>
          </cell>
          <cell r="C209">
            <v>11</v>
          </cell>
        </row>
        <row r="210">
          <cell r="A210" t="str">
            <v>ch12_111_1_2_3</v>
          </cell>
          <cell r="B210">
            <v>9</v>
          </cell>
          <cell r="C210">
            <v>11</v>
          </cell>
        </row>
        <row r="211">
          <cell r="A211" t="str">
            <v>object_704</v>
          </cell>
          <cell r="B211">
            <v>9</v>
          </cell>
          <cell r="C211">
            <v>11</v>
          </cell>
        </row>
        <row r="212">
          <cell r="A212" t="str">
            <v>su122_54</v>
          </cell>
          <cell r="B212">
            <v>9</v>
          </cell>
          <cell r="C212">
            <v>11</v>
          </cell>
        </row>
        <row r="213">
          <cell r="A213" t="str">
            <v>jagdtiger</v>
          </cell>
          <cell r="B213">
            <v>9</v>
          </cell>
          <cell r="C213">
            <v>11</v>
          </cell>
        </row>
        <row r="214">
          <cell r="A214" t="str">
            <v>t30</v>
          </cell>
          <cell r="B214">
            <v>9</v>
          </cell>
          <cell r="C214">
            <v>11</v>
          </cell>
        </row>
        <row r="215">
          <cell r="A215" t="str">
            <v>t95</v>
          </cell>
          <cell r="B215">
            <v>9</v>
          </cell>
          <cell r="C215">
            <v>11</v>
          </cell>
        </row>
        <row r="216">
          <cell r="A216" t="str">
            <v>amx50_foch</v>
          </cell>
          <cell r="B216">
            <v>9</v>
          </cell>
          <cell r="C216">
            <v>11</v>
          </cell>
        </row>
        <row r="217">
          <cell r="A217" t="str">
            <v>t62a</v>
          </cell>
          <cell r="B217">
            <v>10</v>
          </cell>
          <cell r="C217">
            <v>12</v>
          </cell>
        </row>
        <row r="218">
          <cell r="A218" t="str">
            <v>e50_ausf_m</v>
          </cell>
          <cell r="B218">
            <v>10</v>
          </cell>
          <cell r="C218">
            <v>12</v>
          </cell>
        </row>
        <row r="219">
          <cell r="A219" t="str">
            <v>m48a1</v>
          </cell>
          <cell r="B219">
            <v>10</v>
          </cell>
          <cell r="C219">
            <v>12</v>
          </cell>
        </row>
        <row r="220">
          <cell r="A220" t="str">
            <v>bat_chatillon25t</v>
          </cell>
          <cell r="B220">
            <v>10</v>
          </cell>
          <cell r="C220">
            <v>12</v>
          </cell>
        </row>
        <row r="221">
          <cell r="A221" t="str">
            <v>gb70_fv4202_105</v>
          </cell>
          <cell r="B221">
            <v>10</v>
          </cell>
          <cell r="C221">
            <v>12</v>
          </cell>
        </row>
        <row r="222">
          <cell r="A222" t="str">
            <v>ch19_121</v>
          </cell>
          <cell r="B222">
            <v>10</v>
          </cell>
          <cell r="C222">
            <v>12</v>
          </cell>
        </row>
        <row r="223">
          <cell r="A223" t="str">
            <v>is_4</v>
          </cell>
          <cell r="B223">
            <v>10</v>
          </cell>
          <cell r="C223">
            <v>12</v>
          </cell>
        </row>
        <row r="224">
          <cell r="A224" t="str">
            <v>is_7</v>
          </cell>
          <cell r="B224">
            <v>10</v>
          </cell>
          <cell r="C224">
            <v>12</v>
          </cell>
        </row>
        <row r="225">
          <cell r="A225" t="str">
            <v>e_100</v>
          </cell>
          <cell r="B225">
            <v>10</v>
          </cell>
          <cell r="C225">
            <v>12</v>
          </cell>
        </row>
        <row r="226">
          <cell r="A226" t="str">
            <v>maus</v>
          </cell>
          <cell r="B226">
            <v>10</v>
          </cell>
          <cell r="C226">
            <v>12</v>
          </cell>
        </row>
        <row r="227">
          <cell r="A227" t="str">
            <v>t110</v>
          </cell>
          <cell r="B227">
            <v>10</v>
          </cell>
          <cell r="C227">
            <v>12</v>
          </cell>
        </row>
        <row r="228">
          <cell r="A228" t="str">
            <v>t57_58</v>
          </cell>
          <cell r="B228">
            <v>10</v>
          </cell>
          <cell r="C228">
            <v>12</v>
          </cell>
        </row>
        <row r="229">
          <cell r="A229" t="str">
            <v>f10_amx_50b</v>
          </cell>
          <cell r="B229">
            <v>10</v>
          </cell>
          <cell r="C229">
            <v>12</v>
          </cell>
        </row>
        <row r="230">
          <cell r="A230" t="str">
            <v>gb13_fv215b</v>
          </cell>
          <cell r="B230">
            <v>10</v>
          </cell>
          <cell r="C230">
            <v>12</v>
          </cell>
        </row>
        <row r="231">
          <cell r="A231" t="str">
            <v>ch22_113</v>
          </cell>
          <cell r="B231">
            <v>10</v>
          </cell>
          <cell r="C231">
            <v>12</v>
          </cell>
        </row>
        <row r="232">
          <cell r="A232" t="str">
            <v>object263</v>
          </cell>
          <cell r="B232">
            <v>10</v>
          </cell>
          <cell r="C232">
            <v>12</v>
          </cell>
        </row>
        <row r="233">
          <cell r="A233" t="str">
            <v>object268</v>
          </cell>
          <cell r="B233">
            <v>10</v>
          </cell>
          <cell r="C233">
            <v>12</v>
          </cell>
        </row>
        <row r="234">
          <cell r="A234" t="str">
            <v>jagdpz_e100</v>
          </cell>
          <cell r="B234">
            <v>10</v>
          </cell>
          <cell r="C234">
            <v>12</v>
          </cell>
        </row>
        <row r="235">
          <cell r="A235" t="str">
            <v>t110e3</v>
          </cell>
          <cell r="B235">
            <v>10</v>
          </cell>
          <cell r="C235">
            <v>12</v>
          </cell>
        </row>
        <row r="236">
          <cell r="A236" t="str">
            <v>t110e4</v>
          </cell>
          <cell r="B236">
            <v>10</v>
          </cell>
          <cell r="C236">
            <v>12</v>
          </cell>
        </row>
        <row r="237">
          <cell r="A237" t="str">
            <v>amx_50fosh_155</v>
          </cell>
          <cell r="B237">
            <v>10</v>
          </cell>
          <cell r="C237">
            <v>12</v>
          </cell>
        </row>
        <row r="238">
          <cell r="A238" t="str">
            <v>bison_i</v>
          </cell>
          <cell r="B238">
            <v>3</v>
          </cell>
          <cell r="C238">
            <v>5</v>
          </cell>
        </row>
        <row r="239">
          <cell r="A239" t="str">
            <v>t2_lt</v>
          </cell>
          <cell r="B239">
            <v>2</v>
          </cell>
          <cell r="C239">
            <v>4</v>
          </cell>
        </row>
        <row r="240">
          <cell r="A240" t="str">
            <v>m3_stuart_ll</v>
          </cell>
          <cell r="B240">
            <v>3</v>
          </cell>
          <cell r="C240">
            <v>4</v>
          </cell>
        </row>
        <row r="241">
          <cell r="A241" t="str">
            <v>bt_sv</v>
          </cell>
          <cell r="B241">
            <v>3</v>
          </cell>
          <cell r="C241">
            <v>4</v>
          </cell>
        </row>
        <row r="242">
          <cell r="A242" t="str">
            <v>pzii_j</v>
          </cell>
          <cell r="B242">
            <v>3</v>
          </cell>
          <cell r="C242">
            <v>4</v>
          </cell>
        </row>
        <row r="243">
          <cell r="A243" t="str">
            <v>t_127</v>
          </cell>
          <cell r="B243">
            <v>3</v>
          </cell>
          <cell r="C243">
            <v>4</v>
          </cell>
        </row>
        <row r="244">
          <cell r="A244" t="str">
            <v>t_50</v>
          </cell>
          <cell r="B244">
            <v>5</v>
          </cell>
          <cell r="C244">
            <v>9</v>
          </cell>
        </row>
        <row r="245">
          <cell r="A245" t="str">
            <v>vk1602</v>
          </cell>
          <cell r="B245">
            <v>5</v>
          </cell>
          <cell r="C245">
            <v>9</v>
          </cell>
        </row>
        <row r="246">
          <cell r="A246" t="str">
            <v>valentine_ll</v>
          </cell>
          <cell r="B246">
            <v>4</v>
          </cell>
          <cell r="C246">
            <v>4</v>
          </cell>
        </row>
        <row r="247">
          <cell r="A247" t="str">
            <v>b_1bis_captured</v>
          </cell>
          <cell r="B247">
            <v>4</v>
          </cell>
          <cell r="C247">
            <v>4</v>
          </cell>
        </row>
        <row r="248">
          <cell r="A248" t="str">
            <v>amx40</v>
          </cell>
          <cell r="B248">
            <v>4</v>
          </cell>
          <cell r="C248">
            <v>6</v>
          </cell>
        </row>
        <row r="249">
          <cell r="A249" t="str">
            <v>gb04_valentine</v>
          </cell>
          <cell r="B249">
            <v>4</v>
          </cell>
          <cell r="C249">
            <v>6</v>
          </cell>
        </row>
        <row r="250">
          <cell r="A250" t="str">
            <v>gb60_covenanter</v>
          </cell>
          <cell r="B250">
            <v>4</v>
          </cell>
          <cell r="C250">
            <v>6</v>
          </cell>
        </row>
        <row r="251">
          <cell r="A251" t="str">
            <v>elc_amx</v>
          </cell>
          <cell r="B251">
            <v>6</v>
          </cell>
          <cell r="C251">
            <v>9</v>
          </cell>
        </row>
        <row r="252">
          <cell r="A252" t="str">
            <v>pziv_hydro</v>
          </cell>
          <cell r="B252">
            <v>5</v>
          </cell>
          <cell r="C252">
            <v>6</v>
          </cell>
        </row>
        <row r="253">
          <cell r="A253" t="str">
            <v>churchill_ll</v>
          </cell>
          <cell r="B253">
            <v>5</v>
          </cell>
          <cell r="C253">
            <v>6</v>
          </cell>
        </row>
        <row r="254">
          <cell r="A254" t="str">
            <v>matilda_ii_ll</v>
          </cell>
          <cell r="B254">
            <v>5</v>
          </cell>
          <cell r="C254">
            <v>6</v>
          </cell>
        </row>
        <row r="255">
          <cell r="A255" t="str">
            <v>t14</v>
          </cell>
          <cell r="B255">
            <v>5</v>
          </cell>
          <cell r="C255">
            <v>6</v>
          </cell>
        </row>
        <row r="256">
          <cell r="A256" t="str">
            <v>kv_220</v>
          </cell>
          <cell r="B256">
            <v>5</v>
          </cell>
          <cell r="C256">
            <v>6</v>
          </cell>
        </row>
        <row r="257">
          <cell r="A257" t="str">
            <v>kv_220_action</v>
          </cell>
          <cell r="B257">
            <v>5</v>
          </cell>
          <cell r="C257">
            <v>6</v>
          </cell>
        </row>
        <row r="258">
          <cell r="A258" t="str">
            <v>m4a2e4</v>
          </cell>
          <cell r="B258">
            <v>5</v>
          </cell>
          <cell r="C258">
            <v>6</v>
          </cell>
        </row>
        <row r="259">
          <cell r="A259" t="str">
            <v>gb68_matilda_black_prince</v>
          </cell>
          <cell r="B259">
            <v>5</v>
          </cell>
          <cell r="C259">
            <v>6</v>
          </cell>
        </row>
        <row r="260">
          <cell r="A260" t="str">
            <v>gb20_crusader</v>
          </cell>
          <cell r="B260">
            <v>5</v>
          </cell>
          <cell r="C260">
            <v>7</v>
          </cell>
        </row>
        <row r="261">
          <cell r="A261" t="str">
            <v>pzv_pziv</v>
          </cell>
          <cell r="B261">
            <v>6</v>
          </cell>
          <cell r="C261">
            <v>7</v>
          </cell>
        </row>
        <row r="262">
          <cell r="A262" t="str">
            <v>pzv_pziv_ausf_alfa</v>
          </cell>
          <cell r="B262">
            <v>6</v>
          </cell>
          <cell r="C262">
            <v>7</v>
          </cell>
        </row>
        <row r="263">
          <cell r="A263" t="str">
            <v>gb63_tog_ii</v>
          </cell>
          <cell r="B263">
            <v>6</v>
          </cell>
          <cell r="C263">
            <v>7</v>
          </cell>
        </row>
        <row r="264">
          <cell r="A264" t="str">
            <v>panther_m10</v>
          </cell>
          <cell r="B264">
            <v>7</v>
          </cell>
          <cell r="C264">
            <v>8</v>
          </cell>
        </row>
        <row r="265">
          <cell r="A265" t="str">
            <v>kv_5</v>
          </cell>
          <cell r="B265">
            <v>8</v>
          </cell>
          <cell r="C265">
            <v>9</v>
          </cell>
        </row>
        <row r="266">
          <cell r="A266" t="str">
            <v>object252</v>
          </cell>
          <cell r="B266">
            <v>8</v>
          </cell>
          <cell r="C266">
            <v>9</v>
          </cell>
        </row>
        <row r="267">
          <cell r="A267" t="str">
            <v>fcm_50t</v>
          </cell>
          <cell r="B267">
            <v>8</v>
          </cell>
          <cell r="C267">
            <v>9</v>
          </cell>
        </row>
        <row r="268">
          <cell r="A268" t="str">
            <v>t26_e4_superpershing</v>
          </cell>
          <cell r="B268">
            <v>8</v>
          </cell>
          <cell r="C268">
            <v>9</v>
          </cell>
        </row>
        <row r="269">
          <cell r="A269" t="str">
            <v>ch01_type59</v>
          </cell>
          <cell r="B269">
            <v>8</v>
          </cell>
          <cell r="C269">
            <v>9</v>
          </cell>
        </row>
        <row r="270">
          <cell r="A270" t="str">
            <v>ch01_type59_gold</v>
          </cell>
          <cell r="B270">
            <v>8</v>
          </cell>
          <cell r="C270">
            <v>9</v>
          </cell>
        </row>
        <row r="271">
          <cell r="A271" t="str">
            <v>jagdtiger_sdkfz_185</v>
          </cell>
          <cell r="B271">
            <v>8</v>
          </cell>
          <cell r="C271">
            <v>9</v>
          </cell>
        </row>
      </sheetData>
      <sheetData sheetId="1">
        <row r="1">
          <cell r="A1" t="str">
            <v>name</v>
          </cell>
          <cell r="B1" t="str">
            <v>level</v>
          </cell>
          <cell r="E1" t="str">
            <v>b</v>
          </cell>
          <cell r="F1" t="str">
            <v>w</v>
          </cell>
        </row>
        <row r="2">
          <cell r="A2" t="str">
            <v>pzvib_tiger_ii</v>
          </cell>
          <cell r="B2">
            <v>8</v>
          </cell>
          <cell r="E2">
            <v>172744842</v>
          </cell>
          <cell r="F2">
            <v>83708112</v>
          </cell>
        </row>
        <row r="3">
          <cell r="A3" t="str">
            <v>t110</v>
          </cell>
          <cell r="B3">
            <v>10</v>
          </cell>
          <cell r="E3">
            <v>69245068</v>
          </cell>
          <cell r="F3">
            <v>35604354</v>
          </cell>
        </row>
        <row r="4">
          <cell r="A4" t="str">
            <v>maus</v>
          </cell>
          <cell r="B4">
            <v>10</v>
          </cell>
          <cell r="E4">
            <v>24873173</v>
          </cell>
          <cell r="F4">
            <v>12616109</v>
          </cell>
        </row>
        <row r="5">
          <cell r="A5" t="str">
            <v>vk3601h</v>
          </cell>
          <cell r="B5">
            <v>6</v>
          </cell>
          <cell r="E5">
            <v>197962858</v>
          </cell>
          <cell r="F5">
            <v>100566238</v>
          </cell>
        </row>
        <row r="6">
          <cell r="A6" t="str">
            <v>g_e</v>
          </cell>
          <cell r="B6">
            <v>8</v>
          </cell>
          <cell r="E6">
            <v>31610283</v>
          </cell>
          <cell r="F6">
            <v>15562558</v>
          </cell>
        </row>
        <row r="7">
          <cell r="A7" t="str">
            <v>hummel</v>
          </cell>
          <cell r="B7">
            <v>5</v>
          </cell>
          <cell r="E7">
            <v>206043733</v>
          </cell>
          <cell r="F7">
            <v>101792647</v>
          </cell>
        </row>
        <row r="8">
          <cell r="A8" t="str">
            <v>g_tiger</v>
          </cell>
          <cell r="B8">
            <v>7</v>
          </cell>
          <cell r="E8">
            <v>81100788</v>
          </cell>
          <cell r="F8">
            <v>39373530</v>
          </cell>
        </row>
        <row r="9">
          <cell r="A9" t="str">
            <v>vk4502p</v>
          </cell>
          <cell r="B9">
            <v>9</v>
          </cell>
          <cell r="E9">
            <v>44309168</v>
          </cell>
          <cell r="F9">
            <v>21182082</v>
          </cell>
        </row>
        <row r="10">
          <cell r="A10" t="str">
            <v>e_100</v>
          </cell>
          <cell r="B10">
            <v>10</v>
          </cell>
          <cell r="E10">
            <v>46843036</v>
          </cell>
          <cell r="F10">
            <v>23101141</v>
          </cell>
        </row>
        <row r="11">
          <cell r="A11" t="str">
            <v>e_50</v>
          </cell>
          <cell r="B11">
            <v>9</v>
          </cell>
          <cell r="E11">
            <v>67861493</v>
          </cell>
          <cell r="F11">
            <v>34360063</v>
          </cell>
        </row>
        <row r="12">
          <cell r="A12" t="str">
            <v>t32</v>
          </cell>
          <cell r="B12">
            <v>8</v>
          </cell>
          <cell r="E12">
            <v>90400145</v>
          </cell>
          <cell r="F12">
            <v>45647138</v>
          </cell>
        </row>
        <row r="13">
          <cell r="A13" t="str">
            <v>panther_ii</v>
          </cell>
          <cell r="B13">
            <v>8</v>
          </cell>
          <cell r="E13">
            <v>60668444</v>
          </cell>
          <cell r="F13">
            <v>31182450</v>
          </cell>
        </row>
        <row r="14">
          <cell r="A14" t="str">
            <v>lorraine40t</v>
          </cell>
          <cell r="B14">
            <v>9</v>
          </cell>
          <cell r="E14">
            <v>90179381</v>
          </cell>
          <cell r="F14">
            <v>46260108</v>
          </cell>
        </row>
        <row r="15">
          <cell r="A15" t="str">
            <v>m46_patton</v>
          </cell>
          <cell r="B15">
            <v>9</v>
          </cell>
          <cell r="E15">
            <v>42278206</v>
          </cell>
          <cell r="F15">
            <v>21976455</v>
          </cell>
        </row>
        <row r="16">
          <cell r="A16" t="str">
            <v>ferdinand</v>
          </cell>
          <cell r="B16">
            <v>8</v>
          </cell>
          <cell r="E16">
            <v>77777215</v>
          </cell>
          <cell r="F16">
            <v>39602953</v>
          </cell>
        </row>
        <row r="17">
          <cell r="A17" t="str">
            <v>ch18_wz_120</v>
          </cell>
          <cell r="B17">
            <v>9</v>
          </cell>
          <cell r="E17">
            <v>3971</v>
          </cell>
          <cell r="F17">
            <v>2179</v>
          </cell>
        </row>
        <row r="18">
          <cell r="A18" t="str">
            <v>pzvi</v>
          </cell>
          <cell r="B18">
            <v>7</v>
          </cell>
          <cell r="E18">
            <v>188593437</v>
          </cell>
          <cell r="F18">
            <v>89827768</v>
          </cell>
        </row>
        <row r="19">
          <cell r="A19" t="str">
            <v>m40m43</v>
          </cell>
          <cell r="B19">
            <v>7</v>
          </cell>
          <cell r="E19">
            <v>43787785</v>
          </cell>
          <cell r="F19">
            <v>22012056</v>
          </cell>
        </row>
        <row r="20">
          <cell r="A20" t="str">
            <v>lowe</v>
          </cell>
          <cell r="B20">
            <v>8</v>
          </cell>
          <cell r="E20">
            <v>255186715</v>
          </cell>
          <cell r="F20">
            <v>123480327</v>
          </cell>
        </row>
        <row r="21">
          <cell r="A21" t="str">
            <v>amx_50_100</v>
          </cell>
          <cell r="B21">
            <v>8</v>
          </cell>
          <cell r="E21">
            <v>42732908</v>
          </cell>
          <cell r="F21">
            <v>22190718</v>
          </cell>
        </row>
        <row r="22">
          <cell r="A22" t="str">
            <v>is_3</v>
          </cell>
          <cell r="B22">
            <v>8</v>
          </cell>
          <cell r="E22">
            <v>419148684</v>
          </cell>
          <cell r="F22">
            <v>202567750</v>
          </cell>
        </row>
        <row r="23">
          <cell r="A23" t="str">
            <v>m103</v>
          </cell>
          <cell r="B23">
            <v>9</v>
          </cell>
          <cell r="E23">
            <v>95332316</v>
          </cell>
          <cell r="F23">
            <v>46353061</v>
          </cell>
        </row>
        <row r="24">
          <cell r="A24" t="str">
            <v>amx_50_120</v>
          </cell>
          <cell r="B24">
            <v>9</v>
          </cell>
          <cell r="E24">
            <v>29712212</v>
          </cell>
          <cell r="F24">
            <v>15259650</v>
          </cell>
        </row>
        <row r="25">
          <cell r="A25" t="str">
            <v>object_212</v>
          </cell>
          <cell r="B25">
            <v>7</v>
          </cell>
          <cell r="E25">
            <v>124557286</v>
          </cell>
          <cell r="F25">
            <v>61487638</v>
          </cell>
        </row>
        <row r="26">
          <cell r="A26" t="str">
            <v>g_panther</v>
          </cell>
          <cell r="B26">
            <v>6</v>
          </cell>
          <cell r="E26">
            <v>183309806</v>
          </cell>
          <cell r="F26">
            <v>91434303</v>
          </cell>
        </row>
        <row r="27">
          <cell r="A27" t="str">
            <v>jagdtiger</v>
          </cell>
          <cell r="B27">
            <v>9</v>
          </cell>
          <cell r="E27">
            <v>54042037</v>
          </cell>
          <cell r="F27">
            <v>27160648</v>
          </cell>
        </row>
        <row r="28">
          <cell r="A28" t="str">
            <v>t_54</v>
          </cell>
          <cell r="B28">
            <v>9</v>
          </cell>
          <cell r="E28">
            <v>221088093</v>
          </cell>
          <cell r="F28">
            <v>109280271</v>
          </cell>
        </row>
        <row r="29">
          <cell r="A29" t="str">
            <v>s_51</v>
          </cell>
          <cell r="B29">
            <v>6</v>
          </cell>
          <cell r="E29">
            <v>119038237</v>
          </cell>
          <cell r="F29">
            <v>58100357</v>
          </cell>
        </row>
        <row r="30">
          <cell r="A30" t="str">
            <v>m6a2e1</v>
          </cell>
          <cell r="B30">
            <v>8</v>
          </cell>
          <cell r="E30">
            <v>5021629</v>
          </cell>
          <cell r="F30">
            <v>2479751</v>
          </cell>
        </row>
        <row r="31">
          <cell r="A31" t="str">
            <v>vk3002db</v>
          </cell>
          <cell r="B31">
            <v>7</v>
          </cell>
          <cell r="E31">
            <v>32167479</v>
          </cell>
          <cell r="F31">
            <v>16111091</v>
          </cell>
        </row>
        <row r="32">
          <cell r="A32" t="str">
            <v>m12</v>
          </cell>
          <cell r="B32">
            <v>6</v>
          </cell>
          <cell r="E32">
            <v>48405333</v>
          </cell>
          <cell r="F32">
            <v>23898622</v>
          </cell>
        </row>
        <row r="33">
          <cell r="A33" t="str">
            <v>kv1</v>
          </cell>
          <cell r="B33">
            <v>5</v>
          </cell>
          <cell r="E33">
            <v>648311807</v>
          </cell>
          <cell r="F33">
            <v>318461350</v>
          </cell>
        </row>
        <row r="34">
          <cell r="A34" t="str">
            <v>jagdpanther</v>
          </cell>
          <cell r="B34">
            <v>7</v>
          </cell>
          <cell r="E34">
            <v>94974751</v>
          </cell>
          <cell r="F34">
            <v>48783049</v>
          </cell>
        </row>
        <row r="35">
          <cell r="A35" t="str">
            <v>m41</v>
          </cell>
          <cell r="B35">
            <v>5</v>
          </cell>
          <cell r="E35">
            <v>71008087</v>
          </cell>
          <cell r="F35">
            <v>35128143</v>
          </cell>
        </row>
        <row r="36">
          <cell r="A36" t="str">
            <v>pershing</v>
          </cell>
          <cell r="B36">
            <v>8</v>
          </cell>
          <cell r="E36">
            <v>44937073</v>
          </cell>
          <cell r="F36">
            <v>23690420</v>
          </cell>
        </row>
        <row r="37">
          <cell r="A37" t="str">
            <v>t30</v>
          </cell>
          <cell r="B37">
            <v>9</v>
          </cell>
          <cell r="E37">
            <v>27837536</v>
          </cell>
          <cell r="F37">
            <v>14163743</v>
          </cell>
        </row>
        <row r="38">
          <cell r="A38" t="str">
            <v>vk1602</v>
          </cell>
          <cell r="B38">
            <v>4</v>
          </cell>
          <cell r="E38">
            <v>58451794</v>
          </cell>
          <cell r="F38">
            <v>29718186</v>
          </cell>
        </row>
        <row r="39">
          <cell r="A39" t="str">
            <v>is8</v>
          </cell>
          <cell r="B39">
            <v>9</v>
          </cell>
          <cell r="E39">
            <v>302605754</v>
          </cell>
          <cell r="F39">
            <v>145764627</v>
          </cell>
        </row>
        <row r="40">
          <cell r="A40" t="str">
            <v>e_75</v>
          </cell>
          <cell r="B40">
            <v>9</v>
          </cell>
          <cell r="E40">
            <v>119495947</v>
          </cell>
          <cell r="F40">
            <v>59327036</v>
          </cell>
        </row>
        <row r="41">
          <cell r="A41" t="str">
            <v>t28</v>
          </cell>
          <cell r="B41">
            <v>8</v>
          </cell>
          <cell r="E41">
            <v>20828902</v>
          </cell>
          <cell r="F41">
            <v>10310712</v>
          </cell>
        </row>
        <row r="42">
          <cell r="A42" t="str">
            <v>t_44</v>
          </cell>
          <cell r="B42">
            <v>8</v>
          </cell>
          <cell r="E42">
            <v>216435864</v>
          </cell>
          <cell r="F42">
            <v>107672837</v>
          </cell>
        </row>
        <row r="43">
          <cell r="A43" t="str">
            <v>amx_13_90</v>
          </cell>
          <cell r="B43">
            <v>8</v>
          </cell>
          <cell r="E43">
            <v>131326101</v>
          </cell>
          <cell r="F43">
            <v>67605813</v>
          </cell>
        </row>
        <row r="44">
          <cell r="A44" t="str">
            <v>amx_ac_mle1948</v>
          </cell>
          <cell r="B44">
            <v>8</v>
          </cell>
          <cell r="E44">
            <v>8206353</v>
          </cell>
          <cell r="F44">
            <v>4314228</v>
          </cell>
        </row>
        <row r="45">
          <cell r="A45" t="str">
            <v>t95</v>
          </cell>
          <cell r="B45">
            <v>9</v>
          </cell>
          <cell r="E45">
            <v>18461293</v>
          </cell>
          <cell r="F45">
            <v>9230047</v>
          </cell>
        </row>
        <row r="46">
          <cell r="A46" t="str">
            <v>lorraine155_51</v>
          </cell>
          <cell r="B46">
            <v>7</v>
          </cell>
          <cell r="E46">
            <v>23551597</v>
          </cell>
          <cell r="F46">
            <v>11967355</v>
          </cell>
        </row>
        <row r="47">
          <cell r="A47" t="str">
            <v>t29</v>
          </cell>
          <cell r="B47">
            <v>7</v>
          </cell>
          <cell r="E47">
            <v>149846613</v>
          </cell>
          <cell r="F47">
            <v>75248798</v>
          </cell>
        </row>
        <row r="48">
          <cell r="A48" t="str">
            <v>isu_152</v>
          </cell>
          <cell r="B48">
            <v>8</v>
          </cell>
          <cell r="E48">
            <v>124598881</v>
          </cell>
          <cell r="F48">
            <v>60960076</v>
          </cell>
        </row>
        <row r="49">
          <cell r="A49" t="str">
            <v>amx50_foch</v>
          </cell>
          <cell r="B49">
            <v>9</v>
          </cell>
          <cell r="E49">
            <v>4365019</v>
          </cell>
          <cell r="F49">
            <v>2338321</v>
          </cell>
        </row>
        <row r="50">
          <cell r="A50" t="str">
            <v>kv4</v>
          </cell>
          <cell r="B50">
            <v>8</v>
          </cell>
          <cell r="E50">
            <v>44791018</v>
          </cell>
          <cell r="F50">
            <v>21369754</v>
          </cell>
        </row>
        <row r="51">
          <cell r="A51" t="str">
            <v>pziv</v>
          </cell>
          <cell r="B51">
            <v>5</v>
          </cell>
          <cell r="E51">
            <v>248366507</v>
          </cell>
          <cell r="F51">
            <v>123329059</v>
          </cell>
        </row>
        <row r="52">
          <cell r="A52" t="str">
            <v>grille</v>
          </cell>
          <cell r="B52">
            <v>4</v>
          </cell>
          <cell r="E52">
            <v>147627660</v>
          </cell>
          <cell r="F52">
            <v>73504280</v>
          </cell>
        </row>
        <row r="53">
          <cell r="A53" t="str">
            <v>arl_44</v>
          </cell>
          <cell r="B53">
            <v>6</v>
          </cell>
          <cell r="E53">
            <v>56045635</v>
          </cell>
          <cell r="F53">
            <v>27642704</v>
          </cell>
        </row>
        <row r="54">
          <cell r="A54" t="str">
            <v>t20</v>
          </cell>
          <cell r="B54">
            <v>7</v>
          </cell>
          <cell r="E54">
            <v>50581409</v>
          </cell>
          <cell r="F54">
            <v>26179366</v>
          </cell>
        </row>
        <row r="55">
          <cell r="A55" t="str">
            <v>lorraine155_50</v>
          </cell>
          <cell r="B55">
            <v>6</v>
          </cell>
          <cell r="E55">
            <v>40960901</v>
          </cell>
          <cell r="F55">
            <v>20800824</v>
          </cell>
        </row>
        <row r="56">
          <cell r="A56" t="str">
            <v>vk3001p</v>
          </cell>
          <cell r="B56">
            <v>6</v>
          </cell>
          <cell r="E56">
            <v>85901093</v>
          </cell>
          <cell r="F56">
            <v>42069102</v>
          </cell>
        </row>
        <row r="57">
          <cell r="A57" t="str">
            <v>m4a3e8_sherman</v>
          </cell>
          <cell r="B57">
            <v>6</v>
          </cell>
          <cell r="E57">
            <v>56931537</v>
          </cell>
          <cell r="F57">
            <v>28577674</v>
          </cell>
        </row>
        <row r="58">
          <cell r="A58" t="str">
            <v>t_43</v>
          </cell>
          <cell r="B58">
            <v>7</v>
          </cell>
          <cell r="E58">
            <v>187290790</v>
          </cell>
          <cell r="F58">
            <v>92000374</v>
          </cell>
        </row>
        <row r="59">
          <cell r="A59" t="str">
            <v>t150</v>
          </cell>
          <cell r="B59">
            <v>6</v>
          </cell>
          <cell r="E59">
            <v>213374244</v>
          </cell>
          <cell r="F59">
            <v>101350598</v>
          </cell>
        </row>
        <row r="60">
          <cell r="A60" t="str">
            <v>kv_1s</v>
          </cell>
          <cell r="B60">
            <v>6</v>
          </cell>
          <cell r="E60">
            <v>323421121</v>
          </cell>
          <cell r="F60">
            <v>157420709</v>
          </cell>
        </row>
        <row r="61">
          <cell r="A61" t="str">
            <v>jagdpziv</v>
          </cell>
          <cell r="B61">
            <v>6</v>
          </cell>
          <cell r="E61">
            <v>87993291</v>
          </cell>
          <cell r="F61">
            <v>43493820</v>
          </cell>
        </row>
        <row r="62">
          <cell r="A62" t="str">
            <v>bison_i</v>
          </cell>
          <cell r="B62">
            <v>2</v>
          </cell>
          <cell r="E62">
            <v>21595884</v>
          </cell>
          <cell r="F62">
            <v>10346472</v>
          </cell>
        </row>
        <row r="63">
          <cell r="A63" t="str">
            <v>h39_captured</v>
          </cell>
          <cell r="B63">
            <v>2</v>
          </cell>
          <cell r="E63">
            <v>9965106</v>
          </cell>
          <cell r="F63">
            <v>5626001</v>
          </cell>
        </row>
        <row r="64">
          <cell r="A64" t="str">
            <v>su_8</v>
          </cell>
          <cell r="B64">
            <v>5</v>
          </cell>
          <cell r="E64">
            <v>174821480</v>
          </cell>
          <cell r="F64">
            <v>85984961</v>
          </cell>
        </row>
        <row r="65">
          <cell r="A65" t="str">
            <v>t_50</v>
          </cell>
          <cell r="B65">
            <v>4</v>
          </cell>
          <cell r="E65">
            <v>241918352</v>
          </cell>
          <cell r="F65">
            <v>121583082</v>
          </cell>
        </row>
        <row r="66">
          <cell r="A66" t="str">
            <v>t2_lt</v>
          </cell>
          <cell r="B66">
            <v>2</v>
          </cell>
          <cell r="E66">
            <v>19546849</v>
          </cell>
          <cell r="F66">
            <v>10608871</v>
          </cell>
        </row>
        <row r="67">
          <cell r="A67" t="str">
            <v>pz35t</v>
          </cell>
          <cell r="B67">
            <v>2</v>
          </cell>
          <cell r="E67">
            <v>51410166</v>
          </cell>
          <cell r="F67">
            <v>25471335</v>
          </cell>
        </row>
        <row r="68">
          <cell r="A68" t="str">
            <v>is_7</v>
          </cell>
          <cell r="B68">
            <v>10</v>
          </cell>
          <cell r="E68">
            <v>156063808</v>
          </cell>
          <cell r="F68">
            <v>76127821</v>
          </cell>
        </row>
        <row r="69">
          <cell r="A69" t="str">
            <v>kv_5</v>
          </cell>
          <cell r="B69">
            <v>8</v>
          </cell>
          <cell r="E69">
            <v>195054817</v>
          </cell>
          <cell r="F69">
            <v>93588094</v>
          </cell>
        </row>
        <row r="70">
          <cell r="A70" t="str">
            <v>a_32</v>
          </cell>
          <cell r="B70">
            <v>4</v>
          </cell>
          <cell r="E70">
            <v>1082564</v>
          </cell>
          <cell r="F70">
            <v>592005</v>
          </cell>
        </row>
        <row r="71">
          <cell r="A71" t="str">
            <v>ch01_type59</v>
          </cell>
          <cell r="B71">
            <v>8</v>
          </cell>
          <cell r="E71">
            <v>293716037</v>
          </cell>
          <cell r="F71">
            <v>151220810</v>
          </cell>
        </row>
        <row r="72">
          <cell r="A72" t="str">
            <v>churchill_ll</v>
          </cell>
          <cell r="B72">
            <v>5</v>
          </cell>
          <cell r="E72">
            <v>62150433</v>
          </cell>
          <cell r="F72">
            <v>30409765</v>
          </cell>
        </row>
        <row r="73">
          <cell r="A73" t="str">
            <v>is</v>
          </cell>
          <cell r="B73">
            <v>7</v>
          </cell>
          <cell r="E73">
            <v>385717477</v>
          </cell>
          <cell r="F73">
            <v>183481485</v>
          </cell>
        </row>
        <row r="74">
          <cell r="A74" t="str">
            <v>bat_chatillon25t</v>
          </cell>
          <cell r="B74">
            <v>10</v>
          </cell>
          <cell r="E74">
            <v>70233730</v>
          </cell>
          <cell r="F74">
            <v>36018123</v>
          </cell>
        </row>
        <row r="75">
          <cell r="A75" t="str">
            <v>matilda_ii_ll</v>
          </cell>
          <cell r="B75">
            <v>5</v>
          </cell>
          <cell r="E75">
            <v>14396260</v>
          </cell>
          <cell r="F75">
            <v>7298795</v>
          </cell>
        </row>
        <row r="76">
          <cell r="A76" t="str">
            <v>t_34_85</v>
          </cell>
          <cell r="B76">
            <v>6</v>
          </cell>
          <cell r="E76">
            <v>436297158</v>
          </cell>
          <cell r="F76">
            <v>214106870</v>
          </cell>
        </row>
        <row r="77">
          <cell r="A77" t="str">
            <v>t_34</v>
          </cell>
          <cell r="B77">
            <v>5</v>
          </cell>
          <cell r="E77">
            <v>298135834</v>
          </cell>
          <cell r="F77">
            <v>143286117</v>
          </cell>
        </row>
        <row r="78">
          <cell r="A78" t="str">
            <v>ms_1</v>
          </cell>
          <cell r="B78">
            <v>1</v>
          </cell>
          <cell r="E78">
            <v>90036794</v>
          </cell>
          <cell r="F78">
            <v>45280250</v>
          </cell>
        </row>
        <row r="79">
          <cell r="A79" t="str">
            <v>pzv_pziv_ausf_alfa</v>
          </cell>
          <cell r="B79">
            <v>6</v>
          </cell>
          <cell r="E79">
            <v>30036</v>
          </cell>
          <cell r="F79">
            <v>15426</v>
          </cell>
        </row>
        <row r="80">
          <cell r="A80" t="str">
            <v>kv_220</v>
          </cell>
          <cell r="B80">
            <v>5</v>
          </cell>
          <cell r="E80">
            <v>2280210</v>
          </cell>
          <cell r="F80">
            <v>1172324</v>
          </cell>
        </row>
        <row r="81">
          <cell r="A81" t="str">
            <v>f10_amx_50b</v>
          </cell>
          <cell r="B81">
            <v>10</v>
          </cell>
          <cell r="E81">
            <v>12939536</v>
          </cell>
          <cell r="F81">
            <v>6499711</v>
          </cell>
        </row>
        <row r="82">
          <cell r="A82" t="str">
            <v>object252</v>
          </cell>
          <cell r="B82">
            <v>8</v>
          </cell>
          <cell r="E82">
            <v>23881875</v>
          </cell>
          <cell r="F82">
            <v>11441436</v>
          </cell>
        </row>
        <row r="83">
          <cell r="A83" t="str">
            <v>t62a</v>
          </cell>
          <cell r="B83">
            <v>10</v>
          </cell>
          <cell r="E83">
            <v>27767906</v>
          </cell>
          <cell r="F83">
            <v>13756453</v>
          </cell>
        </row>
        <row r="84">
          <cell r="A84" t="str">
            <v>su_26</v>
          </cell>
          <cell r="B84">
            <v>3</v>
          </cell>
          <cell r="E84">
            <v>191909538</v>
          </cell>
          <cell r="F84">
            <v>97985567</v>
          </cell>
        </row>
        <row r="85">
          <cell r="A85" t="str">
            <v>object_704</v>
          </cell>
          <cell r="B85">
            <v>9</v>
          </cell>
          <cell r="E85">
            <v>115446771</v>
          </cell>
          <cell r="F85">
            <v>58605685</v>
          </cell>
        </row>
        <row r="86">
          <cell r="A86" t="str">
            <v>amx_13_75</v>
          </cell>
          <cell r="B86">
            <v>7</v>
          </cell>
          <cell r="E86">
            <v>118487930</v>
          </cell>
          <cell r="F86">
            <v>60085106</v>
          </cell>
        </row>
        <row r="87">
          <cell r="A87" t="str">
            <v>t_28</v>
          </cell>
          <cell r="B87">
            <v>4</v>
          </cell>
          <cell r="E87">
            <v>247788750</v>
          </cell>
          <cell r="F87">
            <v>119687845</v>
          </cell>
        </row>
        <row r="88">
          <cell r="A88" t="str">
            <v>t14</v>
          </cell>
          <cell r="B88">
            <v>5</v>
          </cell>
          <cell r="E88">
            <v>19231242</v>
          </cell>
          <cell r="F88">
            <v>9363563</v>
          </cell>
        </row>
        <row r="89">
          <cell r="A89" t="str">
            <v>t_26</v>
          </cell>
          <cell r="B89">
            <v>2</v>
          </cell>
          <cell r="E89">
            <v>71985924</v>
          </cell>
          <cell r="F89">
            <v>34834656</v>
          </cell>
        </row>
        <row r="90">
          <cell r="A90" t="str">
            <v>gb68_matilda_black_prince</v>
          </cell>
          <cell r="B90">
            <v>5</v>
          </cell>
          <cell r="E90">
            <v>923278</v>
          </cell>
          <cell r="F90">
            <v>481120</v>
          </cell>
        </row>
        <row r="91">
          <cell r="A91" t="str">
            <v>ch02_type62</v>
          </cell>
          <cell r="B91">
            <v>7</v>
          </cell>
          <cell r="E91">
            <v>4453804</v>
          </cell>
          <cell r="F91">
            <v>2309373</v>
          </cell>
        </row>
        <row r="92">
          <cell r="A92" t="str">
            <v>t34_hvy</v>
          </cell>
          <cell r="B92">
            <v>8</v>
          </cell>
          <cell r="E92">
            <v>140503908</v>
          </cell>
          <cell r="F92">
            <v>69778573</v>
          </cell>
        </row>
        <row r="93">
          <cell r="A93" t="str">
            <v>amx_m4_1945</v>
          </cell>
          <cell r="B93">
            <v>7</v>
          </cell>
          <cell r="E93">
            <v>34360165</v>
          </cell>
          <cell r="F93">
            <v>16905579</v>
          </cell>
        </row>
        <row r="94">
          <cell r="A94" t="str">
            <v>object_261</v>
          </cell>
          <cell r="B94">
            <v>8</v>
          </cell>
          <cell r="E94">
            <v>69023968</v>
          </cell>
          <cell r="F94">
            <v>33804811</v>
          </cell>
        </row>
        <row r="95">
          <cell r="A95" t="str">
            <v>m4a2e4</v>
          </cell>
          <cell r="B95">
            <v>5</v>
          </cell>
          <cell r="E95">
            <v>3539700</v>
          </cell>
          <cell r="F95">
            <v>1756826</v>
          </cell>
        </row>
        <row r="96">
          <cell r="A96" t="str">
            <v>t92</v>
          </cell>
          <cell r="B96">
            <v>8</v>
          </cell>
          <cell r="E96">
            <v>16999722</v>
          </cell>
          <cell r="F96">
            <v>8302244</v>
          </cell>
        </row>
        <row r="97">
          <cell r="A97" t="str">
            <v>m24_chaffee</v>
          </cell>
          <cell r="B97">
            <v>5</v>
          </cell>
          <cell r="E97">
            <v>16016643</v>
          </cell>
          <cell r="F97">
            <v>8531652</v>
          </cell>
        </row>
        <row r="98">
          <cell r="A98" t="str">
            <v>amx_12t</v>
          </cell>
          <cell r="B98">
            <v>6</v>
          </cell>
          <cell r="E98">
            <v>110570769</v>
          </cell>
          <cell r="F98">
            <v>54571713</v>
          </cell>
        </row>
        <row r="99">
          <cell r="A99" t="str">
            <v>t_50_2</v>
          </cell>
          <cell r="B99">
            <v>5</v>
          </cell>
          <cell r="E99">
            <v>129670035</v>
          </cell>
          <cell r="F99">
            <v>67448637</v>
          </cell>
        </row>
        <row r="100">
          <cell r="A100" t="str">
            <v>vk2801</v>
          </cell>
          <cell r="B100">
            <v>5</v>
          </cell>
          <cell r="E100">
            <v>20002788</v>
          </cell>
          <cell r="F100">
            <v>10430106</v>
          </cell>
        </row>
        <row r="101">
          <cell r="A101" t="str">
            <v>m5_stuart</v>
          </cell>
          <cell r="B101">
            <v>4</v>
          </cell>
          <cell r="E101">
            <v>37662697</v>
          </cell>
          <cell r="F101">
            <v>18640527</v>
          </cell>
        </row>
        <row r="102">
          <cell r="A102" t="str">
            <v>pziii</v>
          </cell>
          <cell r="B102">
            <v>4</v>
          </cell>
          <cell r="E102">
            <v>86063206</v>
          </cell>
          <cell r="F102">
            <v>42224797</v>
          </cell>
        </row>
        <row r="103">
          <cell r="A103" t="str">
            <v>vk4502a</v>
          </cell>
          <cell r="B103">
            <v>8</v>
          </cell>
          <cell r="E103">
            <v>39320492</v>
          </cell>
          <cell r="F103">
            <v>19399743</v>
          </cell>
        </row>
        <row r="104">
          <cell r="A104" t="str">
            <v>a_20</v>
          </cell>
          <cell r="B104">
            <v>4</v>
          </cell>
          <cell r="E104">
            <v>162158119</v>
          </cell>
          <cell r="F104">
            <v>76512808</v>
          </cell>
        </row>
        <row r="105">
          <cell r="A105" t="str">
            <v>jagdtiger_sdkfz_185</v>
          </cell>
          <cell r="B105">
            <v>8</v>
          </cell>
          <cell r="E105">
            <v>15278396</v>
          </cell>
          <cell r="F105">
            <v>7586412</v>
          </cell>
        </row>
        <row r="106">
          <cell r="A106" t="str">
            <v>su122_44</v>
          </cell>
          <cell r="B106">
            <v>7</v>
          </cell>
          <cell r="E106">
            <v>10607443</v>
          </cell>
          <cell r="F106">
            <v>5378796</v>
          </cell>
        </row>
        <row r="107">
          <cell r="A107" t="str">
            <v>ram_ii</v>
          </cell>
          <cell r="B107">
            <v>5</v>
          </cell>
          <cell r="E107">
            <v>4814699</v>
          </cell>
          <cell r="F107">
            <v>2504189</v>
          </cell>
        </row>
        <row r="108">
          <cell r="A108" t="str">
            <v>t110e4</v>
          </cell>
          <cell r="B108">
            <v>10</v>
          </cell>
          <cell r="E108">
            <v>8852606</v>
          </cell>
          <cell r="F108">
            <v>4530092</v>
          </cell>
        </row>
        <row r="109">
          <cell r="A109" t="str">
            <v>pzv_pziv</v>
          </cell>
          <cell r="B109">
            <v>6</v>
          </cell>
          <cell r="E109">
            <v>1001076</v>
          </cell>
          <cell r="F109">
            <v>497427</v>
          </cell>
        </row>
        <row r="110">
          <cell r="A110" t="str">
            <v>su_85</v>
          </cell>
          <cell r="B110">
            <v>5</v>
          </cell>
          <cell r="E110">
            <v>221700199</v>
          </cell>
          <cell r="F110">
            <v>110061205</v>
          </cell>
        </row>
        <row r="111">
          <cell r="A111" t="str">
            <v>su_152</v>
          </cell>
          <cell r="B111">
            <v>7</v>
          </cell>
          <cell r="E111">
            <v>144248634</v>
          </cell>
          <cell r="F111">
            <v>72064454</v>
          </cell>
        </row>
        <row r="112">
          <cell r="A112" t="str">
            <v>su_101</v>
          </cell>
          <cell r="B112">
            <v>8</v>
          </cell>
          <cell r="E112">
            <v>6005856</v>
          </cell>
          <cell r="F112">
            <v>2841185</v>
          </cell>
        </row>
        <row r="113">
          <cell r="A113" t="str">
            <v>t26_e4_superpershing</v>
          </cell>
          <cell r="B113">
            <v>8</v>
          </cell>
          <cell r="E113">
            <v>66263895</v>
          </cell>
          <cell r="F113">
            <v>32497336</v>
          </cell>
        </row>
        <row r="114">
          <cell r="A114" t="str">
            <v>m4_sherman</v>
          </cell>
          <cell r="B114">
            <v>5</v>
          </cell>
          <cell r="E114">
            <v>49494005</v>
          </cell>
          <cell r="F114">
            <v>25186915</v>
          </cell>
        </row>
        <row r="115">
          <cell r="A115" t="str">
            <v>su_100</v>
          </cell>
          <cell r="B115">
            <v>6</v>
          </cell>
          <cell r="E115">
            <v>180593812</v>
          </cell>
          <cell r="F115">
            <v>90658223</v>
          </cell>
        </row>
        <row r="116">
          <cell r="A116" t="str">
            <v>kv_13</v>
          </cell>
          <cell r="B116">
            <v>7</v>
          </cell>
          <cell r="E116">
            <v>60315910</v>
          </cell>
          <cell r="F116">
            <v>29256707</v>
          </cell>
        </row>
        <row r="117">
          <cell r="A117" t="str">
            <v>m48a1</v>
          </cell>
          <cell r="B117">
            <v>10</v>
          </cell>
          <cell r="E117">
            <v>7432922</v>
          </cell>
          <cell r="F117">
            <v>3995697</v>
          </cell>
        </row>
        <row r="118">
          <cell r="A118" t="str">
            <v>amx_13f3am</v>
          </cell>
          <cell r="B118">
            <v>5</v>
          </cell>
          <cell r="E118">
            <v>48340117</v>
          </cell>
          <cell r="F118">
            <v>24992936</v>
          </cell>
        </row>
        <row r="119">
          <cell r="A119" t="str">
            <v>su_5</v>
          </cell>
          <cell r="B119">
            <v>4</v>
          </cell>
          <cell r="E119">
            <v>142459147</v>
          </cell>
          <cell r="F119">
            <v>69228939</v>
          </cell>
        </row>
        <row r="120">
          <cell r="A120" t="str">
            <v>pzvi_tiger_p</v>
          </cell>
          <cell r="B120">
            <v>7</v>
          </cell>
          <cell r="E120">
            <v>72763841</v>
          </cell>
          <cell r="F120">
            <v>36460870</v>
          </cell>
        </row>
        <row r="121">
          <cell r="A121" t="str">
            <v>is_4</v>
          </cell>
          <cell r="B121">
            <v>10</v>
          </cell>
          <cell r="E121">
            <v>50106750</v>
          </cell>
          <cell r="F121">
            <v>23949193</v>
          </cell>
        </row>
        <row r="122">
          <cell r="A122" t="str">
            <v>t25_at</v>
          </cell>
          <cell r="B122">
            <v>7</v>
          </cell>
          <cell r="E122">
            <v>32714378</v>
          </cell>
          <cell r="F122">
            <v>16893238</v>
          </cell>
        </row>
        <row r="123">
          <cell r="A123" t="str">
            <v>t_25</v>
          </cell>
          <cell r="B123">
            <v>5</v>
          </cell>
          <cell r="E123">
            <v>21706518</v>
          </cell>
          <cell r="F123">
            <v>11254320</v>
          </cell>
        </row>
        <row r="124">
          <cell r="A124" t="str">
            <v>su100m1</v>
          </cell>
          <cell r="B124">
            <v>7</v>
          </cell>
          <cell r="E124">
            <v>14291530</v>
          </cell>
          <cell r="F124">
            <v>7118486</v>
          </cell>
        </row>
        <row r="125">
          <cell r="A125" t="str">
            <v>pzv</v>
          </cell>
          <cell r="B125">
            <v>7</v>
          </cell>
          <cell r="E125">
            <v>66329917</v>
          </cell>
          <cell r="F125">
            <v>33815985</v>
          </cell>
        </row>
        <row r="126">
          <cell r="A126" t="str">
            <v>fcm_50t</v>
          </cell>
          <cell r="B126">
            <v>8</v>
          </cell>
          <cell r="E126">
            <v>1995435</v>
          </cell>
          <cell r="F126">
            <v>989591</v>
          </cell>
        </row>
        <row r="127">
          <cell r="A127" t="str">
            <v>su122_54</v>
          </cell>
          <cell r="B127">
            <v>9</v>
          </cell>
          <cell r="E127">
            <v>2337592</v>
          </cell>
          <cell r="F127">
            <v>1145047</v>
          </cell>
        </row>
        <row r="128">
          <cell r="A128" t="str">
            <v>bat_chatillon155</v>
          </cell>
          <cell r="B128">
            <v>8</v>
          </cell>
          <cell r="E128">
            <v>13318737</v>
          </cell>
          <cell r="F128">
            <v>6821737</v>
          </cell>
        </row>
        <row r="129">
          <cell r="A129" t="str">
            <v>e50_ausf_m</v>
          </cell>
          <cell r="B129">
            <v>10</v>
          </cell>
          <cell r="E129">
            <v>7826337</v>
          </cell>
          <cell r="F129">
            <v>3971929</v>
          </cell>
        </row>
        <row r="130">
          <cell r="A130" t="str">
            <v>gb71_at_15a</v>
          </cell>
          <cell r="B130">
            <v>7</v>
          </cell>
          <cell r="E130">
            <v>830186</v>
          </cell>
          <cell r="F130">
            <v>417574</v>
          </cell>
        </row>
        <row r="131">
          <cell r="A131" t="str">
            <v>stugiii</v>
          </cell>
          <cell r="B131">
            <v>5</v>
          </cell>
          <cell r="E131">
            <v>135993528</v>
          </cell>
          <cell r="F131">
            <v>67352278</v>
          </cell>
        </row>
        <row r="132">
          <cell r="A132" t="str">
            <v>t_46</v>
          </cell>
          <cell r="B132">
            <v>3</v>
          </cell>
          <cell r="E132">
            <v>152870637</v>
          </cell>
          <cell r="F132">
            <v>73468782</v>
          </cell>
        </row>
        <row r="133">
          <cell r="A133" t="str">
            <v>m2_lt</v>
          </cell>
          <cell r="B133">
            <v>2</v>
          </cell>
          <cell r="E133">
            <v>33003467</v>
          </cell>
          <cell r="F133">
            <v>16773672</v>
          </cell>
        </row>
        <row r="134">
          <cell r="A134" t="str">
            <v>m3_stuart</v>
          </cell>
          <cell r="B134">
            <v>3</v>
          </cell>
          <cell r="E134">
            <v>19476931</v>
          </cell>
          <cell r="F134">
            <v>9542293</v>
          </cell>
        </row>
        <row r="135">
          <cell r="A135" t="str">
            <v>amx_ac_mle1946</v>
          </cell>
          <cell r="B135">
            <v>7</v>
          </cell>
          <cell r="E135">
            <v>10099615</v>
          </cell>
          <cell r="F135">
            <v>5312246</v>
          </cell>
        </row>
        <row r="136">
          <cell r="A136" t="str">
            <v>gb22_comet</v>
          </cell>
          <cell r="B136">
            <v>7</v>
          </cell>
          <cell r="E136">
            <v>6551443</v>
          </cell>
          <cell r="F136">
            <v>3382431</v>
          </cell>
        </row>
        <row r="137">
          <cell r="A137" t="str">
            <v>t25_2</v>
          </cell>
          <cell r="B137">
            <v>7</v>
          </cell>
          <cell r="E137">
            <v>42002756</v>
          </cell>
          <cell r="F137">
            <v>21049837</v>
          </cell>
        </row>
        <row r="138">
          <cell r="A138" t="str">
            <v>fcm_36pak40</v>
          </cell>
          <cell r="B138">
            <v>3</v>
          </cell>
          <cell r="E138">
            <v>2691197</v>
          </cell>
          <cell r="F138">
            <v>1639516</v>
          </cell>
        </row>
        <row r="139">
          <cell r="A139" t="str">
            <v>bt_7</v>
          </cell>
          <cell r="B139">
            <v>3</v>
          </cell>
          <cell r="E139">
            <v>123522037</v>
          </cell>
          <cell r="F139">
            <v>58365077</v>
          </cell>
        </row>
        <row r="140">
          <cell r="A140" t="str">
            <v>pzii_luchs</v>
          </cell>
          <cell r="B140">
            <v>3</v>
          </cell>
          <cell r="E140">
            <v>29169353</v>
          </cell>
          <cell r="F140">
            <v>14770063</v>
          </cell>
        </row>
        <row r="141">
          <cell r="A141" t="str">
            <v>dickermax</v>
          </cell>
          <cell r="B141">
            <v>6</v>
          </cell>
          <cell r="E141">
            <v>11205978</v>
          </cell>
          <cell r="F141">
            <v>5747581</v>
          </cell>
        </row>
        <row r="142">
          <cell r="A142" t="str">
            <v>_105_lefh18b2</v>
          </cell>
          <cell r="B142">
            <v>4</v>
          </cell>
          <cell r="E142">
            <v>5682624</v>
          </cell>
          <cell r="F142">
            <v>2905774</v>
          </cell>
        </row>
        <row r="143">
          <cell r="A143" t="str">
            <v>m36_slagger</v>
          </cell>
          <cell r="B143">
            <v>6</v>
          </cell>
          <cell r="E143">
            <v>37471953</v>
          </cell>
          <cell r="F143">
            <v>18991621</v>
          </cell>
        </row>
        <row r="144">
          <cell r="A144" t="str">
            <v>pzii</v>
          </cell>
          <cell r="B144">
            <v>2</v>
          </cell>
          <cell r="E144">
            <v>48777595</v>
          </cell>
          <cell r="F144">
            <v>24098045</v>
          </cell>
        </row>
        <row r="145">
          <cell r="A145" t="str">
            <v>pziii_iv</v>
          </cell>
          <cell r="B145">
            <v>5</v>
          </cell>
          <cell r="E145">
            <v>116017313</v>
          </cell>
          <cell r="F145">
            <v>56118028</v>
          </cell>
        </row>
        <row r="146">
          <cell r="A146" t="str">
            <v>m7_med</v>
          </cell>
          <cell r="B146">
            <v>5</v>
          </cell>
          <cell r="E146">
            <v>37969069</v>
          </cell>
          <cell r="F146">
            <v>18184363</v>
          </cell>
        </row>
        <row r="147">
          <cell r="A147" t="str">
            <v>gaz_74b</v>
          </cell>
          <cell r="B147">
            <v>4</v>
          </cell>
          <cell r="E147">
            <v>86700314</v>
          </cell>
          <cell r="F147">
            <v>42575935</v>
          </cell>
        </row>
        <row r="148">
          <cell r="A148" t="str">
            <v>t1_cunningham</v>
          </cell>
          <cell r="B148">
            <v>1</v>
          </cell>
          <cell r="E148">
            <v>41138095</v>
          </cell>
          <cell r="F148">
            <v>20378644</v>
          </cell>
        </row>
        <row r="149">
          <cell r="A149" t="str">
            <v>gb10_black_prince</v>
          </cell>
          <cell r="B149">
            <v>7</v>
          </cell>
          <cell r="E149">
            <v>7764462</v>
          </cell>
          <cell r="F149">
            <v>4080364</v>
          </cell>
        </row>
        <row r="150">
          <cell r="A150" t="str">
            <v>hetzer</v>
          </cell>
          <cell r="B150">
            <v>4</v>
          </cell>
          <cell r="E150">
            <v>99541160</v>
          </cell>
          <cell r="F150">
            <v>49202608</v>
          </cell>
        </row>
        <row r="151">
          <cell r="A151" t="str">
            <v>m6</v>
          </cell>
          <cell r="B151">
            <v>6</v>
          </cell>
          <cell r="E151">
            <v>82441621</v>
          </cell>
          <cell r="F151">
            <v>39563666</v>
          </cell>
        </row>
        <row r="152">
          <cell r="A152" t="str">
            <v>su_76</v>
          </cell>
          <cell r="B152">
            <v>3</v>
          </cell>
          <cell r="E152">
            <v>48306644</v>
          </cell>
          <cell r="F152">
            <v>23363545</v>
          </cell>
        </row>
        <row r="153">
          <cell r="A153" t="str">
            <v>su100y</v>
          </cell>
          <cell r="B153">
            <v>6</v>
          </cell>
          <cell r="E153">
            <v>38972</v>
          </cell>
          <cell r="F153">
            <v>21495</v>
          </cell>
        </row>
        <row r="154">
          <cell r="A154" t="str">
            <v>gb63_tog_ii</v>
          </cell>
          <cell r="B154">
            <v>6</v>
          </cell>
          <cell r="E154">
            <v>503940</v>
          </cell>
          <cell r="F154">
            <v>258883</v>
          </cell>
        </row>
        <row r="155">
          <cell r="A155" t="str">
            <v>m3_grant</v>
          </cell>
          <cell r="B155">
            <v>4</v>
          </cell>
          <cell r="E155">
            <v>67145779</v>
          </cell>
          <cell r="F155">
            <v>32383795</v>
          </cell>
        </row>
        <row r="156">
          <cell r="A156" t="str">
            <v>t1_hvy</v>
          </cell>
          <cell r="B156">
            <v>5</v>
          </cell>
          <cell r="E156">
            <v>92737345</v>
          </cell>
          <cell r="F156">
            <v>44500653</v>
          </cell>
        </row>
        <row r="157">
          <cell r="A157" t="str">
            <v>valentine_ll</v>
          </cell>
          <cell r="B157">
            <v>4</v>
          </cell>
          <cell r="E157">
            <v>12060464</v>
          </cell>
          <cell r="F157">
            <v>6241255</v>
          </cell>
        </row>
        <row r="158">
          <cell r="A158" t="str">
            <v>m37</v>
          </cell>
          <cell r="B158">
            <v>3</v>
          </cell>
          <cell r="E158">
            <v>39888419</v>
          </cell>
          <cell r="F158">
            <v>18918209</v>
          </cell>
        </row>
        <row r="159">
          <cell r="A159" t="str">
            <v>m7_priest</v>
          </cell>
          <cell r="B159">
            <v>4</v>
          </cell>
          <cell r="E159">
            <v>55174793</v>
          </cell>
          <cell r="F159">
            <v>26311981</v>
          </cell>
        </row>
        <row r="160">
          <cell r="A160" t="str">
            <v>gb07_matilda</v>
          </cell>
          <cell r="B160">
            <v>4</v>
          </cell>
          <cell r="E160">
            <v>12302145</v>
          </cell>
          <cell r="F160">
            <v>6156282</v>
          </cell>
        </row>
        <row r="161">
          <cell r="A161" t="str">
            <v>gb60_covenanter</v>
          </cell>
          <cell r="B161">
            <v>4</v>
          </cell>
          <cell r="E161">
            <v>27913629</v>
          </cell>
          <cell r="F161">
            <v>13546283</v>
          </cell>
        </row>
        <row r="162">
          <cell r="A162" t="str">
            <v>gb04_valentine</v>
          </cell>
          <cell r="B162">
            <v>4</v>
          </cell>
          <cell r="E162">
            <v>4933208</v>
          </cell>
          <cell r="F162">
            <v>2465529</v>
          </cell>
        </row>
        <row r="163">
          <cell r="A163" t="str">
            <v>pz38t</v>
          </cell>
          <cell r="B163">
            <v>3</v>
          </cell>
          <cell r="E163">
            <v>52243463</v>
          </cell>
          <cell r="F163">
            <v>25852131</v>
          </cell>
        </row>
        <row r="164">
          <cell r="A164" t="str">
            <v>wespe</v>
          </cell>
          <cell r="B164">
            <v>3</v>
          </cell>
          <cell r="E164">
            <v>30008733</v>
          </cell>
          <cell r="F164">
            <v>14327433</v>
          </cell>
        </row>
        <row r="165">
          <cell r="A165" t="str">
            <v>at_1</v>
          </cell>
          <cell r="B165">
            <v>2</v>
          </cell>
          <cell r="E165">
            <v>31158016</v>
          </cell>
          <cell r="F165">
            <v>15820854</v>
          </cell>
        </row>
        <row r="166">
          <cell r="A166" t="str">
            <v>m2_med</v>
          </cell>
          <cell r="B166">
            <v>3</v>
          </cell>
          <cell r="E166">
            <v>35615022</v>
          </cell>
          <cell r="F166">
            <v>17450980</v>
          </cell>
        </row>
        <row r="167">
          <cell r="A167" t="str">
            <v>bt_2</v>
          </cell>
          <cell r="B167">
            <v>2</v>
          </cell>
          <cell r="E167">
            <v>144399282</v>
          </cell>
          <cell r="F167">
            <v>70806968</v>
          </cell>
        </row>
        <row r="168">
          <cell r="A168" t="str">
            <v>s35_captured</v>
          </cell>
          <cell r="B168">
            <v>3</v>
          </cell>
          <cell r="E168">
            <v>2819080</v>
          </cell>
          <cell r="F168">
            <v>1673160</v>
          </cell>
        </row>
        <row r="169">
          <cell r="A169" t="str">
            <v>ltraktor</v>
          </cell>
          <cell r="B169">
            <v>1</v>
          </cell>
          <cell r="E169">
            <v>65459935</v>
          </cell>
          <cell r="F169">
            <v>32531876</v>
          </cell>
        </row>
        <row r="170">
          <cell r="A170" t="str">
            <v>pzii_j</v>
          </cell>
          <cell r="B170">
            <v>3</v>
          </cell>
          <cell r="E170">
            <v>57041</v>
          </cell>
          <cell r="F170">
            <v>39827</v>
          </cell>
        </row>
        <row r="171">
          <cell r="A171" t="str">
            <v>su_18</v>
          </cell>
          <cell r="B171">
            <v>2</v>
          </cell>
          <cell r="E171">
            <v>46373593</v>
          </cell>
          <cell r="F171">
            <v>21709043</v>
          </cell>
        </row>
        <row r="172">
          <cell r="A172" t="str">
            <v>t57</v>
          </cell>
          <cell r="B172">
            <v>2</v>
          </cell>
          <cell r="E172">
            <v>45987950</v>
          </cell>
          <cell r="F172">
            <v>22887908</v>
          </cell>
        </row>
        <row r="173">
          <cell r="A173" t="str">
            <v>m22_locust</v>
          </cell>
          <cell r="B173">
            <v>3</v>
          </cell>
          <cell r="E173">
            <v>2471566</v>
          </cell>
          <cell r="F173">
            <v>1353710</v>
          </cell>
        </row>
        <row r="174">
          <cell r="A174" t="str">
            <v>t1_e6</v>
          </cell>
          <cell r="B174">
            <v>2</v>
          </cell>
          <cell r="E174">
            <v>7401524</v>
          </cell>
          <cell r="F174">
            <v>3684250</v>
          </cell>
        </row>
        <row r="175">
          <cell r="A175" t="str">
            <v>vk3001h</v>
          </cell>
          <cell r="B175">
            <v>6</v>
          </cell>
          <cell r="E175">
            <v>45693740</v>
          </cell>
          <cell r="F175">
            <v>22887193</v>
          </cell>
        </row>
        <row r="176">
          <cell r="A176" t="str">
            <v>bdr_g1b</v>
          </cell>
          <cell r="B176">
            <v>5</v>
          </cell>
          <cell r="E176">
            <v>44097776</v>
          </cell>
          <cell r="F176">
            <v>21157627</v>
          </cell>
        </row>
        <row r="177">
          <cell r="A177" t="str">
            <v>m3_stuart_ll</v>
          </cell>
          <cell r="B177">
            <v>3</v>
          </cell>
          <cell r="E177">
            <v>19540532</v>
          </cell>
          <cell r="F177">
            <v>9280691</v>
          </cell>
        </row>
        <row r="178">
          <cell r="A178" t="str">
            <v>st_i</v>
          </cell>
          <cell r="B178">
            <v>9</v>
          </cell>
          <cell r="E178">
            <v>14361599</v>
          </cell>
          <cell r="F178">
            <v>6880721</v>
          </cell>
        </row>
        <row r="179">
          <cell r="A179" t="str">
            <v>kv2</v>
          </cell>
          <cell r="B179">
            <v>6</v>
          </cell>
          <cell r="E179">
            <v>73138738</v>
          </cell>
          <cell r="F179">
            <v>36162591</v>
          </cell>
        </row>
        <row r="180">
          <cell r="A180" t="str">
            <v>arl_v39</v>
          </cell>
          <cell r="B180">
            <v>6</v>
          </cell>
          <cell r="E180">
            <v>15172935</v>
          </cell>
          <cell r="F180">
            <v>7657767</v>
          </cell>
        </row>
        <row r="181">
          <cell r="A181" t="str">
            <v>s_35ca</v>
          </cell>
          <cell r="B181">
            <v>5</v>
          </cell>
          <cell r="E181">
            <v>12874060</v>
          </cell>
          <cell r="F181">
            <v>6777650</v>
          </cell>
        </row>
        <row r="182">
          <cell r="A182" t="str">
            <v>somua_sau_40</v>
          </cell>
          <cell r="B182">
            <v>4</v>
          </cell>
          <cell r="E182">
            <v>9609446</v>
          </cell>
          <cell r="F182">
            <v>4831824</v>
          </cell>
        </row>
        <row r="183">
          <cell r="A183" t="str">
            <v>m10_wolverine</v>
          </cell>
          <cell r="B183">
            <v>5</v>
          </cell>
          <cell r="E183">
            <v>42664510</v>
          </cell>
          <cell r="F183">
            <v>21438425</v>
          </cell>
        </row>
        <row r="184">
          <cell r="A184" t="str">
            <v>t40</v>
          </cell>
          <cell r="B184">
            <v>4</v>
          </cell>
          <cell r="E184">
            <v>27444556</v>
          </cell>
          <cell r="F184">
            <v>13935857</v>
          </cell>
        </row>
        <row r="185">
          <cell r="A185" t="str">
            <v>lorraine39_l_am</v>
          </cell>
          <cell r="B185">
            <v>3</v>
          </cell>
          <cell r="E185">
            <v>20077618</v>
          </cell>
          <cell r="F185">
            <v>9995593</v>
          </cell>
        </row>
        <row r="186">
          <cell r="A186" t="str">
            <v>renaultue57</v>
          </cell>
          <cell r="B186">
            <v>3</v>
          </cell>
          <cell r="E186">
            <v>4864104</v>
          </cell>
          <cell r="F186">
            <v>2497622</v>
          </cell>
        </row>
        <row r="187">
          <cell r="A187" t="str">
            <v>g20_marder_ii</v>
          </cell>
          <cell r="B187">
            <v>3</v>
          </cell>
          <cell r="E187">
            <v>46226539</v>
          </cell>
          <cell r="F187">
            <v>24871567</v>
          </cell>
        </row>
        <row r="188">
          <cell r="A188" t="str">
            <v>amx_105am</v>
          </cell>
          <cell r="B188">
            <v>4</v>
          </cell>
          <cell r="E188">
            <v>43694694</v>
          </cell>
          <cell r="F188">
            <v>22084860</v>
          </cell>
        </row>
        <row r="189">
          <cell r="A189" t="str">
            <v>tetrarch_ll</v>
          </cell>
          <cell r="B189">
            <v>2</v>
          </cell>
          <cell r="E189">
            <v>47744351</v>
          </cell>
          <cell r="F189">
            <v>24885740</v>
          </cell>
        </row>
        <row r="190">
          <cell r="A190" t="str">
            <v>b_1bis_captured</v>
          </cell>
          <cell r="B190">
            <v>4</v>
          </cell>
          <cell r="E190">
            <v>3165349</v>
          </cell>
          <cell r="F190">
            <v>1764551</v>
          </cell>
        </row>
        <row r="191">
          <cell r="A191" t="str">
            <v>sturmpanzer_ii</v>
          </cell>
          <cell r="B191">
            <v>3</v>
          </cell>
          <cell r="E191">
            <v>49925481</v>
          </cell>
          <cell r="F191">
            <v>23916559</v>
          </cell>
        </row>
        <row r="192">
          <cell r="A192" t="str">
            <v>pziii_a</v>
          </cell>
          <cell r="B192">
            <v>3</v>
          </cell>
          <cell r="E192">
            <v>40611047</v>
          </cell>
          <cell r="F192">
            <v>19782536</v>
          </cell>
        </row>
        <row r="193">
          <cell r="A193" t="str">
            <v>t2_med</v>
          </cell>
          <cell r="B193">
            <v>2</v>
          </cell>
          <cell r="E193">
            <v>22650908</v>
          </cell>
          <cell r="F193">
            <v>10875820</v>
          </cell>
        </row>
        <row r="194">
          <cell r="A194" t="str">
            <v>su_14</v>
          </cell>
          <cell r="B194">
            <v>6</v>
          </cell>
          <cell r="E194">
            <v>93088347</v>
          </cell>
          <cell r="F194">
            <v>45214377</v>
          </cell>
        </row>
        <row r="195">
          <cell r="A195" t="str">
            <v>kv_3</v>
          </cell>
          <cell r="B195">
            <v>7</v>
          </cell>
          <cell r="E195">
            <v>68174533</v>
          </cell>
          <cell r="F195">
            <v>32429264</v>
          </cell>
        </row>
        <row r="196">
          <cell r="A196" t="str">
            <v>m18_hellcat</v>
          </cell>
          <cell r="B196">
            <v>6</v>
          </cell>
          <cell r="E196">
            <v>87460664</v>
          </cell>
          <cell r="F196">
            <v>44854499</v>
          </cell>
        </row>
        <row r="197">
          <cell r="A197" t="str">
            <v>b1</v>
          </cell>
          <cell r="B197">
            <v>4</v>
          </cell>
          <cell r="E197">
            <v>26446829</v>
          </cell>
          <cell r="F197">
            <v>12168609</v>
          </cell>
        </row>
        <row r="198">
          <cell r="A198" t="str">
            <v>t28_prototype</v>
          </cell>
          <cell r="B198">
            <v>8</v>
          </cell>
          <cell r="E198">
            <v>21746999</v>
          </cell>
          <cell r="F198">
            <v>10829571</v>
          </cell>
        </row>
        <row r="199">
          <cell r="A199" t="str">
            <v>gb21_cromwell</v>
          </cell>
          <cell r="B199">
            <v>6</v>
          </cell>
          <cell r="E199">
            <v>16697102</v>
          </cell>
          <cell r="F199">
            <v>8515238</v>
          </cell>
        </row>
        <row r="200">
          <cell r="A200" t="str">
            <v>elc_amx</v>
          </cell>
          <cell r="B200">
            <v>5</v>
          </cell>
          <cell r="E200">
            <v>58931090</v>
          </cell>
          <cell r="F200">
            <v>29771400</v>
          </cell>
        </row>
        <row r="201">
          <cell r="A201" t="str">
            <v>m8a1</v>
          </cell>
          <cell r="B201">
            <v>4</v>
          </cell>
          <cell r="E201">
            <v>25747387</v>
          </cell>
          <cell r="F201">
            <v>12778318</v>
          </cell>
        </row>
        <row r="202">
          <cell r="A202" t="str">
            <v>t49</v>
          </cell>
          <cell r="B202">
            <v>5</v>
          </cell>
          <cell r="E202">
            <v>57882862</v>
          </cell>
          <cell r="F202">
            <v>28867533</v>
          </cell>
        </row>
        <row r="203">
          <cell r="A203" t="str">
            <v>t21</v>
          </cell>
          <cell r="B203">
            <v>6</v>
          </cell>
          <cell r="E203">
            <v>5271311</v>
          </cell>
          <cell r="F203">
            <v>2601961</v>
          </cell>
        </row>
        <row r="204">
          <cell r="A204" t="str">
            <v>gb09_churchill_vii</v>
          </cell>
          <cell r="B204">
            <v>6</v>
          </cell>
          <cell r="E204">
            <v>13043011</v>
          </cell>
          <cell r="F204">
            <v>6584248</v>
          </cell>
        </row>
        <row r="205">
          <cell r="A205" t="str">
            <v>object268</v>
          </cell>
          <cell r="B205">
            <v>10</v>
          </cell>
          <cell r="E205">
            <v>10846650</v>
          </cell>
          <cell r="F205">
            <v>5404025</v>
          </cell>
        </row>
        <row r="206">
          <cell r="A206" t="str">
            <v>sherman_jumbo</v>
          </cell>
          <cell r="B206">
            <v>6</v>
          </cell>
          <cell r="E206">
            <v>18744868</v>
          </cell>
          <cell r="F206">
            <v>9664148</v>
          </cell>
        </row>
        <row r="207">
          <cell r="A207" t="str">
            <v>jagdpantherii</v>
          </cell>
          <cell r="B207">
            <v>8</v>
          </cell>
          <cell r="E207">
            <v>6073452</v>
          </cell>
          <cell r="F207">
            <v>3135709</v>
          </cell>
        </row>
        <row r="208">
          <cell r="A208" t="str">
            <v>gb20_crusader</v>
          </cell>
          <cell r="B208">
            <v>5</v>
          </cell>
          <cell r="E208">
            <v>18731077</v>
          </cell>
          <cell r="F208">
            <v>9130267</v>
          </cell>
        </row>
        <row r="209">
          <cell r="A209" t="str">
            <v>t82</v>
          </cell>
          <cell r="B209">
            <v>3</v>
          </cell>
          <cell r="E209">
            <v>15708068</v>
          </cell>
          <cell r="F209">
            <v>7962804</v>
          </cell>
        </row>
        <row r="210">
          <cell r="A210" t="str">
            <v>amx40</v>
          </cell>
          <cell r="B210">
            <v>4</v>
          </cell>
          <cell r="E210">
            <v>45364648</v>
          </cell>
          <cell r="F210">
            <v>22181633</v>
          </cell>
        </row>
        <row r="211">
          <cell r="A211" t="str">
            <v>pz38_na</v>
          </cell>
          <cell r="B211">
            <v>4</v>
          </cell>
          <cell r="E211">
            <v>70465072</v>
          </cell>
          <cell r="F211">
            <v>34460098</v>
          </cell>
        </row>
        <row r="212">
          <cell r="A212" t="str">
            <v>gb08_churchill_i</v>
          </cell>
          <cell r="B212">
            <v>5</v>
          </cell>
          <cell r="E212">
            <v>27627303</v>
          </cell>
          <cell r="F212">
            <v>13635165</v>
          </cell>
        </row>
        <row r="213">
          <cell r="A213" t="str">
            <v>t_127</v>
          </cell>
          <cell r="B213">
            <v>3</v>
          </cell>
          <cell r="E213">
            <v>5732159</v>
          </cell>
          <cell r="F213">
            <v>3151703</v>
          </cell>
        </row>
        <row r="214">
          <cell r="A214" t="str">
            <v>t71</v>
          </cell>
          <cell r="B214">
            <v>7</v>
          </cell>
          <cell r="E214">
            <v>5380380</v>
          </cell>
          <cell r="F214">
            <v>2833545</v>
          </cell>
        </row>
        <row r="215">
          <cell r="A215" t="str">
            <v>t69</v>
          </cell>
          <cell r="B215">
            <v>8</v>
          </cell>
          <cell r="E215">
            <v>2219604</v>
          </cell>
          <cell r="F215">
            <v>1189541</v>
          </cell>
        </row>
        <row r="216">
          <cell r="A216" t="str">
            <v>panzerjager_i</v>
          </cell>
          <cell r="B216">
            <v>2</v>
          </cell>
          <cell r="E216">
            <v>10161180</v>
          </cell>
          <cell r="F216">
            <v>5329257</v>
          </cell>
        </row>
        <row r="217">
          <cell r="A217" t="str">
            <v>panther_m10</v>
          </cell>
          <cell r="B217">
            <v>7</v>
          </cell>
          <cell r="E217">
            <v>2352742</v>
          </cell>
          <cell r="F217">
            <v>1169985</v>
          </cell>
        </row>
        <row r="218">
          <cell r="A218" t="str">
            <v>pziv_schmalturm</v>
          </cell>
          <cell r="B218">
            <v>6</v>
          </cell>
          <cell r="E218">
            <v>3212868</v>
          </cell>
          <cell r="F218">
            <v>1648009</v>
          </cell>
        </row>
        <row r="219">
          <cell r="A219" t="str">
            <v>gb24_centurion_mk3</v>
          </cell>
          <cell r="B219">
            <v>9</v>
          </cell>
          <cell r="E219">
            <v>1338911</v>
          </cell>
          <cell r="F219">
            <v>714337</v>
          </cell>
        </row>
        <row r="220">
          <cell r="A220" t="str">
            <v>gb23_centurion</v>
          </cell>
          <cell r="B220">
            <v>8</v>
          </cell>
          <cell r="E220">
            <v>3155179</v>
          </cell>
          <cell r="F220">
            <v>1708985</v>
          </cell>
        </row>
        <row r="221">
          <cell r="A221" t="str">
            <v>d2</v>
          </cell>
          <cell r="B221">
            <v>3</v>
          </cell>
          <cell r="E221">
            <v>7674938</v>
          </cell>
          <cell r="F221">
            <v>3785703</v>
          </cell>
        </row>
        <row r="222">
          <cell r="A222" t="str">
            <v>renaultbs</v>
          </cell>
          <cell r="B222">
            <v>2</v>
          </cell>
          <cell r="E222">
            <v>3953658</v>
          </cell>
          <cell r="F222">
            <v>1914972</v>
          </cell>
        </row>
        <row r="223">
          <cell r="A223" t="str">
            <v>gb13_fv215b</v>
          </cell>
          <cell r="B223">
            <v>10</v>
          </cell>
          <cell r="E223">
            <v>574755</v>
          </cell>
          <cell r="F223">
            <v>299329</v>
          </cell>
        </row>
        <row r="224">
          <cell r="A224" t="str">
            <v>t18</v>
          </cell>
          <cell r="B224">
            <v>2</v>
          </cell>
          <cell r="E224">
            <v>20747716</v>
          </cell>
          <cell r="F224">
            <v>10970940</v>
          </cell>
        </row>
        <row r="225">
          <cell r="A225" t="str">
            <v>ch21_t34</v>
          </cell>
          <cell r="B225">
            <v>5</v>
          </cell>
          <cell r="E225">
            <v>1366757</v>
          </cell>
          <cell r="F225">
            <v>706213</v>
          </cell>
        </row>
        <row r="226">
          <cell r="A226" t="str">
            <v>ch06_renault_nc31</v>
          </cell>
          <cell r="B226">
            <v>1</v>
          </cell>
          <cell r="E226">
            <v>1293417</v>
          </cell>
          <cell r="F226">
            <v>654744</v>
          </cell>
        </row>
        <row r="227">
          <cell r="A227" t="str">
            <v>ch07_vickers_mke_type_bt26</v>
          </cell>
          <cell r="B227">
            <v>2</v>
          </cell>
          <cell r="E227">
            <v>523437</v>
          </cell>
          <cell r="F227">
            <v>263609</v>
          </cell>
        </row>
        <row r="228">
          <cell r="A228" t="str">
            <v>gb58_cruiser_mk_iii</v>
          </cell>
          <cell r="B228">
            <v>2</v>
          </cell>
          <cell r="E228">
            <v>17074917</v>
          </cell>
          <cell r="F228">
            <v>8422589</v>
          </cell>
        </row>
        <row r="229">
          <cell r="A229" t="str">
            <v>d1</v>
          </cell>
          <cell r="B229">
            <v>2</v>
          </cell>
          <cell r="E229">
            <v>2414033</v>
          </cell>
          <cell r="F229">
            <v>1146420</v>
          </cell>
        </row>
        <row r="230">
          <cell r="A230" t="str">
            <v>renaultft</v>
          </cell>
          <cell r="B230">
            <v>1</v>
          </cell>
          <cell r="E230">
            <v>11472589</v>
          </cell>
          <cell r="F230">
            <v>5628963</v>
          </cell>
        </row>
        <row r="231">
          <cell r="A231" t="str">
            <v>gb05_vickers_medium_mk_ii</v>
          </cell>
          <cell r="B231">
            <v>2</v>
          </cell>
          <cell r="E231">
            <v>2495445</v>
          </cell>
          <cell r="F231">
            <v>1200036</v>
          </cell>
        </row>
        <row r="232">
          <cell r="A232" t="str">
            <v>gb01_medium_mark_i</v>
          </cell>
          <cell r="B232">
            <v>1</v>
          </cell>
          <cell r="E232">
            <v>12148120</v>
          </cell>
          <cell r="F232">
            <v>5901736</v>
          </cell>
        </row>
        <row r="233">
          <cell r="A233" t="str">
            <v>gb11_caernarvon</v>
          </cell>
          <cell r="B233">
            <v>8</v>
          </cell>
          <cell r="E233">
            <v>4924134</v>
          </cell>
          <cell r="F233">
            <v>2558602</v>
          </cell>
        </row>
        <row r="234">
          <cell r="A234" t="str">
            <v>gb12_conqueror</v>
          </cell>
          <cell r="B234">
            <v>9</v>
          </cell>
          <cell r="E234">
            <v>2791014</v>
          </cell>
          <cell r="F234">
            <v>1444154</v>
          </cell>
        </row>
        <row r="235">
          <cell r="A235" t="str">
            <v>t_15</v>
          </cell>
          <cell r="B235">
            <v>3</v>
          </cell>
          <cell r="E235">
            <v>1702198</v>
          </cell>
          <cell r="F235">
            <v>943612</v>
          </cell>
        </row>
        <row r="236">
          <cell r="A236" t="str">
            <v>amx_50fosh_155</v>
          </cell>
          <cell r="B236">
            <v>10</v>
          </cell>
          <cell r="E236">
            <v>2526969</v>
          </cell>
          <cell r="F236">
            <v>1368454</v>
          </cell>
        </row>
        <row r="237">
          <cell r="A237" t="str">
            <v>t57_58</v>
          </cell>
          <cell r="B237">
            <v>10</v>
          </cell>
          <cell r="E237">
            <v>561879</v>
          </cell>
          <cell r="F237">
            <v>307992</v>
          </cell>
        </row>
        <row r="238">
          <cell r="A238" t="str">
            <v>gb70_fv4202_105</v>
          </cell>
          <cell r="B238">
            <v>10</v>
          </cell>
          <cell r="E238">
            <v>265851</v>
          </cell>
          <cell r="F238">
            <v>137732</v>
          </cell>
        </row>
        <row r="239">
          <cell r="A239" t="str">
            <v>amx38</v>
          </cell>
          <cell r="B239">
            <v>3</v>
          </cell>
          <cell r="E239">
            <v>7788174</v>
          </cell>
          <cell r="F239">
            <v>3785565</v>
          </cell>
        </row>
        <row r="240">
          <cell r="A240" t="str">
            <v>jagdpz_e100</v>
          </cell>
          <cell r="B240">
            <v>10</v>
          </cell>
          <cell r="E240">
            <v>5835986</v>
          </cell>
          <cell r="F240">
            <v>2830945</v>
          </cell>
        </row>
        <row r="241">
          <cell r="A241" t="str">
            <v>t54e1</v>
          </cell>
          <cell r="B241">
            <v>9</v>
          </cell>
          <cell r="E241">
            <v>867423</v>
          </cell>
          <cell r="F241">
            <v>473454</v>
          </cell>
        </row>
        <row r="242">
          <cell r="A242" t="str">
            <v>renaultft_ac</v>
          </cell>
          <cell r="B242">
            <v>2</v>
          </cell>
          <cell r="E242">
            <v>1806462</v>
          </cell>
          <cell r="F242">
            <v>978705</v>
          </cell>
        </row>
        <row r="243">
          <cell r="A243" t="str">
            <v>hotchkiss_h35</v>
          </cell>
          <cell r="B243">
            <v>2</v>
          </cell>
          <cell r="E243">
            <v>4341767</v>
          </cell>
          <cell r="F243">
            <v>2154413</v>
          </cell>
        </row>
        <row r="244">
          <cell r="A244" t="str">
            <v>gb69_cruiser_mk_ii</v>
          </cell>
          <cell r="B244">
            <v>3</v>
          </cell>
          <cell r="E244">
            <v>3080881</v>
          </cell>
          <cell r="F244">
            <v>1505899</v>
          </cell>
        </row>
        <row r="245">
          <cell r="A245" t="str">
            <v>t110e3</v>
          </cell>
          <cell r="B245">
            <v>10</v>
          </cell>
          <cell r="E245">
            <v>2452129</v>
          </cell>
          <cell r="F245">
            <v>1227539</v>
          </cell>
        </row>
        <row r="246">
          <cell r="A246" t="str">
            <v>ch08_type97_chi_ha</v>
          </cell>
          <cell r="B246">
            <v>3</v>
          </cell>
          <cell r="E246">
            <v>1572569</v>
          </cell>
          <cell r="F246">
            <v>779911</v>
          </cell>
        </row>
        <row r="247">
          <cell r="A247" t="str">
            <v>ch09_m5</v>
          </cell>
          <cell r="B247">
            <v>4</v>
          </cell>
          <cell r="E247">
            <v>2741644</v>
          </cell>
          <cell r="F247">
            <v>1363463</v>
          </cell>
        </row>
        <row r="248">
          <cell r="A248" t="str">
            <v>gb59_cruiser_mk_iv</v>
          </cell>
          <cell r="B248">
            <v>3</v>
          </cell>
          <cell r="E248">
            <v>7890766</v>
          </cell>
          <cell r="F248">
            <v>3872469</v>
          </cell>
        </row>
        <row r="249">
          <cell r="A249" t="str">
            <v>gb03_cruiser_mk_i</v>
          </cell>
          <cell r="B249">
            <v>2</v>
          </cell>
          <cell r="E249">
            <v>2435057</v>
          </cell>
          <cell r="F249">
            <v>1198732</v>
          </cell>
        </row>
        <row r="250">
          <cell r="A250" t="str">
            <v>bt_sv</v>
          </cell>
          <cell r="B250">
            <v>3</v>
          </cell>
          <cell r="E250">
            <v>51330</v>
          </cell>
          <cell r="F250">
            <v>29069</v>
          </cell>
        </row>
        <row r="251">
          <cell r="A251" t="str">
            <v>object263</v>
          </cell>
          <cell r="B251">
            <v>10</v>
          </cell>
          <cell r="E251">
            <v>591798</v>
          </cell>
          <cell r="F251">
            <v>291954</v>
          </cell>
        </row>
        <row r="252">
          <cell r="A252" t="str">
            <v>ch20_type58</v>
          </cell>
          <cell r="B252">
            <v>6</v>
          </cell>
          <cell r="E252">
            <v>286208</v>
          </cell>
          <cell r="F252">
            <v>155013</v>
          </cell>
        </row>
        <row r="253">
          <cell r="A253" t="str">
            <v>gb06_vickers_medium_mk_iii</v>
          </cell>
          <cell r="B253">
            <v>3</v>
          </cell>
          <cell r="E253">
            <v>4200043</v>
          </cell>
          <cell r="F253">
            <v>2024230</v>
          </cell>
        </row>
        <row r="254">
          <cell r="A254" t="str">
            <v>kv_220_action</v>
          </cell>
          <cell r="B254">
            <v>5</v>
          </cell>
          <cell r="E254">
            <v>540347</v>
          </cell>
          <cell r="F254">
            <v>308749</v>
          </cell>
        </row>
        <row r="255">
          <cell r="A255" t="str">
            <v>ch10_is2</v>
          </cell>
          <cell r="B255">
            <v>7</v>
          </cell>
          <cell r="E255">
            <v>60604</v>
          </cell>
          <cell r="F255">
            <v>33619</v>
          </cell>
        </row>
        <row r="256">
          <cell r="A256" t="str">
            <v>ch15_59_16</v>
          </cell>
          <cell r="B256">
            <v>6</v>
          </cell>
          <cell r="E256">
            <v>150030</v>
          </cell>
          <cell r="F256">
            <v>76083</v>
          </cell>
        </row>
        <row r="257">
          <cell r="A257" t="str">
            <v>ch04_t34_1</v>
          </cell>
          <cell r="B257">
            <v>7</v>
          </cell>
          <cell r="E257">
            <v>49912</v>
          </cell>
          <cell r="F257">
            <v>28514</v>
          </cell>
        </row>
        <row r="258">
          <cell r="A258" t="str">
            <v>ch16_wz_131</v>
          </cell>
          <cell r="B258">
            <v>7</v>
          </cell>
          <cell r="E258">
            <v>65024</v>
          </cell>
          <cell r="F258">
            <v>34254</v>
          </cell>
        </row>
        <row r="259">
          <cell r="A259" t="str">
            <v>ch17_wz131_1_wz132</v>
          </cell>
          <cell r="B259">
            <v>8</v>
          </cell>
          <cell r="E259">
            <v>12934</v>
          </cell>
          <cell r="F259">
            <v>6761</v>
          </cell>
        </row>
        <row r="260">
          <cell r="A260" t="str">
            <v>ch11_110</v>
          </cell>
          <cell r="B260">
            <v>8</v>
          </cell>
          <cell r="E260">
            <v>15872</v>
          </cell>
          <cell r="F260">
            <v>8673</v>
          </cell>
        </row>
        <row r="261">
          <cell r="A261" t="str">
            <v>ch05_t34_2</v>
          </cell>
          <cell r="B261">
            <v>8</v>
          </cell>
          <cell r="E261">
            <v>13146</v>
          </cell>
          <cell r="F261">
            <v>7160</v>
          </cell>
        </row>
        <row r="262">
          <cell r="A262" t="str">
            <v>ch19_121</v>
          </cell>
          <cell r="B262">
            <v>10</v>
          </cell>
          <cell r="E262">
            <v>4714</v>
          </cell>
          <cell r="F262">
            <v>2480</v>
          </cell>
        </row>
        <row r="263">
          <cell r="A263" t="str">
            <v>ch22_113</v>
          </cell>
          <cell r="B263">
            <v>10</v>
          </cell>
          <cell r="E263">
            <v>2529</v>
          </cell>
          <cell r="F263">
            <v>1270</v>
          </cell>
        </row>
        <row r="264">
          <cell r="A264" t="str">
            <v>ch12_111_1_2_3</v>
          </cell>
          <cell r="B264">
            <v>9</v>
          </cell>
          <cell r="E264">
            <v>2259</v>
          </cell>
          <cell r="F264">
            <v>1158</v>
          </cell>
        </row>
      </sheetData>
    </sheetDataSet>
  </externalBook>
</externalLink>
</file>

<file path=xl/tables/table1.xml><?xml version="1.0" encoding="utf-8"?>
<table xmlns="http://schemas.openxmlformats.org/spreadsheetml/2006/main" id="4" name="results" displayName="results" ref="A1:AF2" tableType="xml" insertRow="1" totalsRowShown="0" connectionId="2">
  <autoFilter ref="A1:AF2"/>
  <tableColumns count="32">
    <tableColumn id="1" uniqueName="vehId1" name="vehId1">
      <xmlColumnPr mapId="3" xpath="/results/result/@vehId1" xmlDataType="integer"/>
    </tableColumn>
    <tableColumn id="2" uniqueName="vehId2" name="vehId2">
      <xmlColumnPr mapId="3" xpath="/results/result/@vehId2" xmlDataType="integer"/>
    </tableColumn>
    <tableColumn id="3" uniqueName="vehId3" name="vehId3">
      <xmlColumnPr mapId="3" xpath="/results/result/@vehId3" xmlDataType="integer"/>
    </tableColumn>
    <tableColumn id="4" uniqueName="vehId4" name="vehId4">
      <xmlColumnPr mapId="3" xpath="/results/result/@vehId4" xmlDataType="integer"/>
    </tableColumn>
    <tableColumn id="5" uniqueName="vehId5" name="vehId5">
      <xmlColumnPr mapId="3" xpath="/results/result/@vehId5" xmlDataType="integer"/>
    </tableColumn>
    <tableColumn id="6" uniqueName="vehId6" name="vehId6">
      <xmlColumnPr mapId="3" xpath="/results/result/@vehId6" xmlDataType="integer"/>
    </tableColumn>
    <tableColumn id="7" uniqueName="vehId7" name="vehId7">
      <xmlColumnPr mapId="3" xpath="/results/result/@vehId7" xmlDataType="integer"/>
    </tableColumn>
    <tableColumn id="8" uniqueName="vehId8" name="vehId8">
      <xmlColumnPr mapId="3" xpath="/results/result/@vehId8" xmlDataType="integer"/>
    </tableColumn>
    <tableColumn id="9" uniqueName="vehId9" name="vehId9">
      <xmlColumnPr mapId="3" xpath="/results/result/@vehId9" xmlDataType="integer"/>
    </tableColumn>
    <tableColumn id="10" uniqueName="vehId10" name="vehId10">
      <xmlColumnPr mapId="3" xpath="/results/result/@vehId10" xmlDataType="integer"/>
    </tableColumn>
    <tableColumn id="11" uniqueName="vehId11" name="vehId11">
      <xmlColumnPr mapId="3" xpath="/results/result/@vehId11" xmlDataType="integer"/>
    </tableColumn>
    <tableColumn id="12" uniqueName="vehId12" name="vehId12">
      <xmlColumnPr mapId="3" xpath="/results/result/@vehId12" xmlDataType="integer"/>
    </tableColumn>
    <tableColumn id="13" uniqueName="vehId13" name="vehId13">
      <xmlColumnPr mapId="3" xpath="/results/result/@vehId13" xmlDataType="integer"/>
    </tableColumn>
    <tableColumn id="14" uniqueName="vehId14" name="vehId14">
      <xmlColumnPr mapId="3" xpath="/results/result/@vehId14" xmlDataType="integer"/>
    </tableColumn>
    <tableColumn id="15" uniqueName="vehId15" name="vehId15">
      <xmlColumnPr mapId="3" xpath="/results/result/@vehId15" xmlDataType="integer"/>
    </tableColumn>
    <tableColumn id="16" uniqueName="vehId16" name="vehId16">
      <xmlColumnPr mapId="3" xpath="/results/result/@vehId16" xmlDataType="integer"/>
    </tableColumn>
    <tableColumn id="17" uniqueName="vehId17" name="vehId17">
      <xmlColumnPr mapId="3" xpath="/results/result/@vehId17" xmlDataType="integer"/>
    </tableColumn>
    <tableColumn id="18" uniqueName="vehId18" name="vehId18">
      <xmlColumnPr mapId="3" xpath="/results/result/@vehId18" xmlDataType="integer"/>
    </tableColumn>
    <tableColumn id="19" uniqueName="vehId19" name="vehId19">
      <xmlColumnPr mapId="3" xpath="/results/result/@vehId19" xmlDataType="integer"/>
    </tableColumn>
    <tableColumn id="20" uniqueName="vehId20" name="vehId20">
      <xmlColumnPr mapId="3" xpath="/results/result/@vehId20" xmlDataType="integer"/>
    </tableColumn>
    <tableColumn id="21" uniqueName="vehId21" name="vehId21">
      <xmlColumnPr mapId="3" xpath="/results/result/@vehId21" xmlDataType="integer"/>
    </tableColumn>
    <tableColumn id="22" uniqueName="vehId22" name="vehId22">
      <xmlColumnPr mapId="3" xpath="/results/result/@vehId22" xmlDataType="integer"/>
    </tableColumn>
    <tableColumn id="23" uniqueName="vehId23" name="vehId23">
      <xmlColumnPr mapId="3" xpath="/results/result/@vehId23" xmlDataType="integer"/>
    </tableColumn>
    <tableColumn id="24" uniqueName="vehId24" name="vehId24">
      <xmlColumnPr mapId="3" xpath="/results/result/@vehId24" xmlDataType="integer"/>
    </tableColumn>
    <tableColumn id="25" uniqueName="vehId25" name="vehId25">
      <xmlColumnPr mapId="3" xpath="/results/result/@vehId25" xmlDataType="integer"/>
    </tableColumn>
    <tableColumn id="26" uniqueName="vehId26" name="vehId26">
      <xmlColumnPr mapId="3" xpath="/results/result/@vehId26" xmlDataType="integer"/>
    </tableColumn>
    <tableColumn id="27" uniqueName="vehId27" name="vehId27">
      <xmlColumnPr mapId="3" xpath="/results/result/@vehId27" xmlDataType="integer"/>
    </tableColumn>
    <tableColumn id="28" uniqueName="vehId28" name="vehId28">
      <xmlColumnPr mapId="3" xpath="/results/result/@vehId28" xmlDataType="integer"/>
    </tableColumn>
    <tableColumn id="29" uniqueName="vehId29" name="vehId29">
      <xmlColumnPr mapId="3" xpath="/results/result/@vehId29" xmlDataType="integer"/>
    </tableColumn>
    <tableColumn id="30" uniqueName="vehId30" name="vehId30">
      <xmlColumnPr mapId="3" xpath="/results/result/@vehId30" xmlDataType="integer"/>
    </tableColumn>
    <tableColumn id="32" uniqueName="draw" name="draw">
      <xmlColumnPr mapId="3" xpath="/results/result/@draw" xmlDataType="integer"/>
    </tableColumn>
    <tableColumn id="31" uniqueName="created" name="created">
      <xmlColumnPr mapId="3" xpath="/results/result/@created" xmlDataType="integer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max" displayName="Tmax" ref="A1:AD2" totalsRowShown="0" headerRowDxfId="258" dataDxfId="257">
  <autoFilter ref="A1:AD2"/>
  <tableColumns count="30">
    <tableColumn id="1" name="a1" dataDxfId="256">
      <calculatedColumnFormula>IFERROR(HLOOKUP("tier2",[1]VI!$C:$C,MATCH(LOWER(SUBSTITUTE(HLOOKUP("vehicle",players!$C:$C,pos!A2+1),"-","_")),[1]VI!$A:$A,0)),"")</calculatedColumnFormula>
    </tableColumn>
    <tableColumn id="2" name="a2" dataDxfId="255">
      <calculatedColumnFormula>IFERROR(HLOOKUP("tier2",[1]VI!$C:$C,MATCH(LOWER(SUBSTITUTE(HLOOKUP("vehicle",players!$C:$C,pos!B2+1),"-","_")),[1]VI!$A:$A,0)),"")</calculatedColumnFormula>
    </tableColumn>
    <tableColumn id="3" name="a3" dataDxfId="254">
      <calculatedColumnFormula>IFERROR(HLOOKUP("tier2",[1]VI!$C:$C,MATCH(LOWER(SUBSTITUTE(HLOOKUP("vehicle",players!$C:$C,pos!C2+1),"-","_")),[1]VI!$A:$A,0)),"")</calculatedColumnFormula>
    </tableColumn>
    <tableColumn id="4" name="a4" dataDxfId="253">
      <calculatedColumnFormula>IFERROR(HLOOKUP("tier2",[1]VI!$C:$C,MATCH(LOWER(SUBSTITUTE(HLOOKUP("vehicle",players!$C:$C,pos!D2+1),"-","_")),[1]VI!$A:$A,0)),"")</calculatedColumnFormula>
    </tableColumn>
    <tableColumn id="5" name="a5" dataDxfId="252">
      <calculatedColumnFormula>IFERROR(HLOOKUP("tier2",[1]VI!$C:$C,MATCH(LOWER(SUBSTITUTE(HLOOKUP("vehicle",players!$C:$C,pos!E2+1),"-","_")),[1]VI!$A:$A,0)),"")</calculatedColumnFormula>
    </tableColumn>
    <tableColumn id="6" name="a6" dataDxfId="251">
      <calculatedColumnFormula>IFERROR(HLOOKUP("tier2",[1]VI!$C:$C,MATCH(LOWER(SUBSTITUTE(HLOOKUP("vehicle",players!$C:$C,pos!F2+1),"-","_")),[1]VI!$A:$A,0)),"")</calculatedColumnFormula>
    </tableColumn>
    <tableColumn id="7" name="a7" dataDxfId="250">
      <calculatedColumnFormula>IFERROR(HLOOKUP("tier2",[1]VI!$C:$C,MATCH(LOWER(SUBSTITUTE(HLOOKUP("vehicle",players!$C:$C,pos!G2+1),"-","_")),[1]VI!$A:$A,0)),"")</calculatedColumnFormula>
    </tableColumn>
    <tableColumn id="8" name="a8" dataDxfId="249">
      <calculatedColumnFormula>IFERROR(HLOOKUP("tier2",[1]VI!$C:$C,MATCH(LOWER(SUBSTITUTE(HLOOKUP("vehicle",players!$C:$C,pos!H2+1),"-","_")),[1]VI!$A:$A,0)),"")</calculatedColumnFormula>
    </tableColumn>
    <tableColumn id="9" name="a9" dataDxfId="248">
      <calculatedColumnFormula>IFERROR(HLOOKUP("tier2",[1]VI!$C:$C,MATCH(LOWER(SUBSTITUTE(HLOOKUP("vehicle",players!$C:$C,pos!I2+1),"-","_")),[1]VI!$A:$A,0)),"")</calculatedColumnFormula>
    </tableColumn>
    <tableColumn id="10" name="a10" dataDxfId="247">
      <calculatedColumnFormula>IFERROR(HLOOKUP("tier2",[1]VI!$C:$C,MATCH(LOWER(SUBSTITUTE(HLOOKUP("vehicle",players!$C:$C,pos!J2+1),"-","_")),[1]VI!$A:$A,0)),"")</calculatedColumnFormula>
    </tableColumn>
    <tableColumn id="11" name="a11" dataDxfId="246">
      <calculatedColumnFormula>IFERROR(HLOOKUP("tier2",[1]VI!$C:$C,MATCH(LOWER(SUBSTITUTE(HLOOKUP("vehicle",players!$C:$C,pos!K2+1),"-","_")),[1]VI!$A:$A,0)),"")</calculatedColumnFormula>
    </tableColumn>
    <tableColumn id="12" name="a12" dataDxfId="245">
      <calculatedColumnFormula>IFERROR(HLOOKUP("tier2",[1]VI!$C:$C,MATCH(LOWER(SUBSTITUTE(HLOOKUP("vehicle",players!$C:$C,pos!L2+1),"-","_")),[1]VI!$A:$A,0)),"")</calculatedColumnFormula>
    </tableColumn>
    <tableColumn id="13" name="a13" dataDxfId="244">
      <calculatedColumnFormula>IFERROR(HLOOKUP("tier2",[1]VI!$C:$C,MATCH(LOWER(SUBSTITUTE(HLOOKUP("vehicle",players!$C:$C,pos!M2+1),"-","_")),[1]VI!$A:$A,0)),"")</calculatedColumnFormula>
    </tableColumn>
    <tableColumn id="14" name="a14" dataDxfId="243">
      <calculatedColumnFormula>IFERROR(HLOOKUP("tier2",[1]VI!$C:$C,MATCH(LOWER(SUBSTITUTE(HLOOKUP("vehicle",players!$C:$C,pos!N2+1),"-","_")),[1]VI!$A:$A,0)),"")</calculatedColumnFormula>
    </tableColumn>
    <tableColumn id="15" name="a15" dataDxfId="242">
      <calculatedColumnFormula>IFERROR(HLOOKUP("tier2",[1]VI!$C:$C,MATCH(LOWER(SUBSTITUTE(HLOOKUP("vehicle",players!$C:$C,pos!O2+1),"-","_")),[1]VI!$A:$A,0)),"")</calculatedColumnFormula>
    </tableColumn>
    <tableColumn id="17" name="e1" dataDxfId="241">
      <calculatedColumnFormula>IFERROR(HLOOKUP("tier2",[1]VI!$C:$C,MATCH(LOWER(SUBSTITUTE(HLOOKUP("vehicle",players!$C:$C,pos!P2+1),"-","_")),[1]VI!$A:$A,0)),"")</calculatedColumnFormula>
    </tableColumn>
    <tableColumn id="18" name="e2" dataDxfId="240">
      <calculatedColumnFormula>IFERROR(HLOOKUP("tier2",[1]VI!$C:$C,MATCH(LOWER(SUBSTITUTE(HLOOKUP("vehicle",players!$C:$C,pos!Q2+1),"-","_")),[1]VI!$A:$A,0)),"")</calculatedColumnFormula>
    </tableColumn>
    <tableColumn id="19" name="e3" dataDxfId="239">
      <calculatedColumnFormula>IFERROR(HLOOKUP("tier2",[1]VI!$C:$C,MATCH(LOWER(SUBSTITUTE(HLOOKUP("vehicle",players!$C:$C,pos!R2+1),"-","_")),[1]VI!$A:$A,0)),"")</calculatedColumnFormula>
    </tableColumn>
    <tableColumn id="20" name="e4" dataDxfId="238">
      <calculatedColumnFormula>IFERROR(HLOOKUP("tier2",[1]VI!$C:$C,MATCH(LOWER(SUBSTITUTE(HLOOKUP("vehicle",players!$C:$C,pos!S2+1),"-","_")),[1]VI!$A:$A,0)),"")</calculatedColumnFormula>
    </tableColumn>
    <tableColumn id="21" name="e5" dataDxfId="237">
      <calculatedColumnFormula>IFERROR(HLOOKUP("tier2",[1]VI!$C:$C,MATCH(LOWER(SUBSTITUTE(HLOOKUP("vehicle",players!$C:$C,pos!T2+1),"-","_")),[1]VI!$A:$A,0)),"")</calculatedColumnFormula>
    </tableColumn>
    <tableColumn id="22" name="e6" dataDxfId="236">
      <calculatedColumnFormula>IFERROR(HLOOKUP("tier2",[1]VI!$C:$C,MATCH(LOWER(SUBSTITUTE(HLOOKUP("vehicle",players!$C:$C,pos!U2+1),"-","_")),[1]VI!$A:$A,0)),"")</calculatedColumnFormula>
    </tableColumn>
    <tableColumn id="23" name="e7" dataDxfId="235">
      <calculatedColumnFormula>IFERROR(HLOOKUP("tier2",[1]VI!$C:$C,MATCH(LOWER(SUBSTITUTE(HLOOKUP("vehicle",players!$C:$C,pos!V2+1),"-","_")),[1]VI!$A:$A,0)),"")</calculatedColumnFormula>
    </tableColumn>
    <tableColumn id="24" name="e8" dataDxfId="234">
      <calculatedColumnFormula>IFERROR(HLOOKUP("tier2",[1]VI!$C:$C,MATCH(LOWER(SUBSTITUTE(HLOOKUP("vehicle",players!$C:$C,pos!W2+1),"-","_")),[1]VI!$A:$A,0)),"")</calculatedColumnFormula>
    </tableColumn>
    <tableColumn id="25" name="e9" dataDxfId="233">
      <calculatedColumnFormula>IFERROR(HLOOKUP("tier2",[1]VI!$C:$C,MATCH(LOWER(SUBSTITUTE(HLOOKUP("vehicle",players!$C:$C,pos!X2+1),"-","_")),[1]VI!$A:$A,0)),"")</calculatedColumnFormula>
    </tableColumn>
    <tableColumn id="26" name="e10" dataDxfId="232">
      <calculatedColumnFormula>IFERROR(HLOOKUP("tier2",[1]VI!$C:$C,MATCH(LOWER(SUBSTITUTE(HLOOKUP("vehicle",players!$C:$C,pos!Y2+1),"-","_")),[1]VI!$A:$A,0)),"")</calculatedColumnFormula>
    </tableColumn>
    <tableColumn id="27" name="e11" dataDxfId="231">
      <calculatedColumnFormula>IFERROR(HLOOKUP("tier2",[1]VI!$C:$C,MATCH(LOWER(SUBSTITUTE(HLOOKUP("vehicle",players!$C:$C,pos!Z2+1),"-","_")),[1]VI!$A:$A,0)),"")</calculatedColumnFormula>
    </tableColumn>
    <tableColumn id="28" name="e12" dataDxfId="230">
      <calculatedColumnFormula>IFERROR(HLOOKUP("tier2",[1]VI!$C:$C,MATCH(LOWER(SUBSTITUTE(HLOOKUP("vehicle",players!$C:$C,pos!AA2+1),"-","_")),[1]VI!$A:$A,0)),"")</calculatedColumnFormula>
    </tableColumn>
    <tableColumn id="29" name="e13" dataDxfId="229">
      <calculatedColumnFormula>IFERROR(HLOOKUP("tier2",[1]VI!$C:$C,MATCH(LOWER(SUBSTITUTE(HLOOKUP("vehicle",players!$C:$C,pos!AB2+1),"-","_")),[1]VI!$A:$A,0)),"")</calculatedColumnFormula>
    </tableColumn>
    <tableColumn id="30" name="e14" dataDxfId="228">
      <calculatedColumnFormula>IFERROR(HLOOKUP("tier2",[1]VI!$C:$C,MATCH(LOWER(SUBSTITUTE(HLOOKUP("vehicle",players!$C:$C,pos!AC2+1),"-","_")),[1]VI!$A:$A,0)),"")</calculatedColumnFormula>
    </tableColumn>
    <tableColumn id="31" name="e15" dataDxfId="227">
      <calculatedColumnFormula>IFERROR(HLOOKUP("tier2",[1]VI!$C:$C,MATCH(LOWER(SUBSTITUTE(HLOOKUP("vehicle",players!$C:$C,pos!AD2+1),"-","_")),[1]VI!$A:$A,0)),"")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" displayName="T" ref="A1:A2" totalsRowShown="0" headerRowDxfId="226" dataDxfId="225">
  <autoFilter ref="A1:A2"/>
  <tableColumns count="1">
    <tableColumn id="31" name="T" dataDxfId="224">
      <calculatedColumnFormula>IFERROR(IF(OR(Tmax[#This Row]="",Tmin[#This Row]=""),"",MAX(MIN(Tmax[#This Row]),Tmin[#This Row])),"")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Bt" displayName="Bt" ref="A1:AD2" totalsRowShown="0" headerRowDxfId="223" dataDxfId="222">
  <autoFilter ref="A1:AD2"/>
  <tableColumns count="30">
    <tableColumn id="1" name="a1" dataDxfId="221">
      <calculatedColumnFormula>IFERROR(HLOOKUP("tbattles",players!$H:$H,pos!A2+1),"")</calculatedColumnFormula>
    </tableColumn>
    <tableColumn id="2" name="a2" dataDxfId="220">
      <calculatedColumnFormula>IFERROR(HLOOKUP("tbattles",players!$H:$H,pos!B2+1),"")</calculatedColumnFormula>
    </tableColumn>
    <tableColumn id="3" name="a3" dataDxfId="219">
      <calculatedColumnFormula>IFERROR(HLOOKUP("tbattles",players!$H:$H,pos!C2+1),"")</calculatedColumnFormula>
    </tableColumn>
    <tableColumn id="4" name="a4" dataDxfId="218">
      <calculatedColumnFormula>IFERROR(HLOOKUP("tbattles",players!$H:$H,pos!D2+1),"")</calculatedColumnFormula>
    </tableColumn>
    <tableColumn id="5" name="a5" dataDxfId="217">
      <calculatedColumnFormula>IFERROR(HLOOKUP("tbattles",players!$H:$H,pos!E2+1),"")</calculatedColumnFormula>
    </tableColumn>
    <tableColumn id="6" name="a6" dataDxfId="216">
      <calculatedColumnFormula>IFERROR(HLOOKUP("tbattles",players!$H:$H,pos!F2+1),"")</calculatedColumnFormula>
    </tableColumn>
    <tableColumn id="7" name="a7" dataDxfId="215">
      <calculatedColumnFormula>IFERROR(HLOOKUP("tbattles",players!$H:$H,pos!G2+1),"")</calculatedColumnFormula>
    </tableColumn>
    <tableColumn id="8" name="a8" dataDxfId="214">
      <calculatedColumnFormula>IFERROR(HLOOKUP("tbattles",players!$H:$H,pos!H2+1),"")</calculatedColumnFormula>
    </tableColumn>
    <tableColumn id="9" name="a9" dataDxfId="213">
      <calculatedColumnFormula>IFERROR(HLOOKUP("tbattles",players!$H:$H,pos!I2+1),"")</calculatedColumnFormula>
    </tableColumn>
    <tableColumn id="10" name="a10" dataDxfId="212">
      <calculatedColumnFormula>IFERROR(HLOOKUP("tbattles",players!$H:$H,pos!J2+1),"")</calculatedColumnFormula>
    </tableColumn>
    <tableColumn id="11" name="a11" dataDxfId="211">
      <calculatedColumnFormula>IFERROR(HLOOKUP("tbattles",players!$H:$H,pos!K2+1),"")</calculatedColumnFormula>
    </tableColumn>
    <tableColumn id="12" name="a12" dataDxfId="210">
      <calculatedColumnFormula>IFERROR(HLOOKUP("tbattles",players!$H:$H,pos!L2+1),"")</calculatedColumnFormula>
    </tableColumn>
    <tableColumn id="13" name="a13" dataDxfId="209">
      <calculatedColumnFormula>IFERROR(HLOOKUP("tbattles",players!$H:$H,pos!M2+1),"")</calculatedColumnFormula>
    </tableColumn>
    <tableColumn id="14" name="a14" dataDxfId="208">
      <calculatedColumnFormula>IFERROR(HLOOKUP("tbattles",players!$H:$H,pos!N2+1),"")</calculatedColumnFormula>
    </tableColumn>
    <tableColumn id="15" name="a15" dataDxfId="207">
      <calculatedColumnFormula>IFERROR(HLOOKUP("tbattles",players!$H:$H,pos!O2+1),"")</calculatedColumnFormula>
    </tableColumn>
    <tableColumn id="17" name="e1" dataDxfId="206">
      <calculatedColumnFormula>IFERROR(HLOOKUP("tbattles",players!$H:$H,pos!P2+1),"")</calculatedColumnFormula>
    </tableColumn>
    <tableColumn id="18" name="e2" dataDxfId="205">
      <calculatedColumnFormula>IFERROR(HLOOKUP("tbattles",players!$H:$H,pos!Q2+1),"")</calculatedColumnFormula>
    </tableColumn>
    <tableColumn id="19" name="e3" dataDxfId="204">
      <calculatedColumnFormula>IFERROR(HLOOKUP("tbattles",players!$H:$H,pos!R2+1),"")</calculatedColumnFormula>
    </tableColumn>
    <tableColumn id="20" name="e4" dataDxfId="203">
      <calculatedColumnFormula>IFERROR(HLOOKUP("tbattles",players!$H:$H,pos!S2+1),"")</calculatedColumnFormula>
    </tableColumn>
    <tableColumn id="21" name="e5" dataDxfId="202">
      <calculatedColumnFormula>IFERROR(HLOOKUP("tbattles",players!$H:$H,pos!T2+1),"")</calculatedColumnFormula>
    </tableColumn>
    <tableColumn id="22" name="e6" dataDxfId="201">
      <calculatedColumnFormula>IFERROR(HLOOKUP("tbattles",players!$H:$H,pos!U2+1),"")</calculatedColumnFormula>
    </tableColumn>
    <tableColumn id="23" name="e7" dataDxfId="200">
      <calculatedColumnFormula>IFERROR(HLOOKUP("tbattles",players!$H:$H,pos!V2+1),"")</calculatedColumnFormula>
    </tableColumn>
    <tableColumn id="24" name="e8" dataDxfId="199">
      <calculatedColumnFormula>IFERROR(HLOOKUP("tbattles",players!$H:$H,pos!W2+1),"")</calculatedColumnFormula>
    </tableColumn>
    <tableColumn id="25" name="e9" dataDxfId="198">
      <calculatedColumnFormula>IFERROR(HLOOKUP("tbattles",players!$H:$H,pos!X2+1),"")</calculatedColumnFormula>
    </tableColumn>
    <tableColumn id="26" name="e10" dataDxfId="197">
      <calculatedColumnFormula>IFERROR(HLOOKUP("tbattles",players!$H:$H,pos!Y2+1),"")</calculatedColumnFormula>
    </tableColumn>
    <tableColumn id="27" name="e11" dataDxfId="196">
      <calculatedColumnFormula>IFERROR(HLOOKUP("tbattles",players!$H:$H,pos!Z2+1),"")</calculatedColumnFormula>
    </tableColumn>
    <tableColumn id="28" name="e12" dataDxfId="195">
      <calculatedColumnFormula>IFERROR(HLOOKUP("tbattles",players!$H:$H,pos!AA2+1),"")</calculatedColumnFormula>
    </tableColumn>
    <tableColumn id="29" name="e13" dataDxfId="194">
      <calculatedColumnFormula>IFERROR(HLOOKUP("tbattles",players!$H:$H,pos!AB2+1),"")</calculatedColumnFormula>
    </tableColumn>
    <tableColumn id="30" name="e14" dataDxfId="193">
      <calculatedColumnFormula>IFERROR(HLOOKUP("tbattles",players!$H:$H,pos!AC2+1),"")</calculatedColumnFormula>
    </tableColumn>
    <tableColumn id="31" name="e15" dataDxfId="192">
      <calculatedColumnFormula>IFERROR(HLOOKUP("tbattles",players!$H:$H,pos!AD2+1),"")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Wt" displayName="Wt" ref="A1:AD2" totalsRowShown="0" headerRowDxfId="191" dataDxfId="190">
  <autoFilter ref="A1:AD2"/>
  <tableColumns count="30">
    <tableColumn id="1" name="a1" dataDxfId="189">
      <calculatedColumnFormula>IFERROR(HLOOKUP("twins",players!$N:$N,pos!A2+1),"")</calculatedColumnFormula>
    </tableColumn>
    <tableColumn id="2" name="a2" dataDxfId="188">
      <calculatedColumnFormula>IFERROR(HLOOKUP("twins",players!$N:$N,pos!B2+1),"")</calculatedColumnFormula>
    </tableColumn>
    <tableColumn id="3" name="a3" dataDxfId="187">
      <calculatedColumnFormula>IFERROR(HLOOKUP("twins",players!$N:$N,pos!C2+1),"")</calculatedColumnFormula>
    </tableColumn>
    <tableColumn id="4" name="a4" dataDxfId="186">
      <calculatedColumnFormula>IFERROR(HLOOKUP("twins",players!$N:$N,pos!D2+1),"")</calculatedColumnFormula>
    </tableColumn>
    <tableColumn id="5" name="a5" dataDxfId="185">
      <calculatedColumnFormula>IFERROR(HLOOKUP("twins",players!$N:$N,pos!E2+1),"")</calculatedColumnFormula>
    </tableColumn>
    <tableColumn id="6" name="a6" dataDxfId="184">
      <calculatedColumnFormula>IFERROR(HLOOKUP("twins",players!$N:$N,pos!F2+1),"")</calculatedColumnFormula>
    </tableColumn>
    <tableColumn id="7" name="a7" dataDxfId="183">
      <calculatedColumnFormula>IFERROR(HLOOKUP("twins",players!$N:$N,pos!G2+1),"")</calculatedColumnFormula>
    </tableColumn>
    <tableColumn id="8" name="a8" dataDxfId="182">
      <calculatedColumnFormula>IFERROR(HLOOKUP("twins",players!$N:$N,pos!H2+1),"")</calculatedColumnFormula>
    </tableColumn>
    <tableColumn id="9" name="a9" dataDxfId="181">
      <calculatedColumnFormula>IFERROR(HLOOKUP("twins",players!$N:$N,pos!I2+1),"")</calculatedColumnFormula>
    </tableColumn>
    <tableColumn id="10" name="a10" dataDxfId="180">
      <calculatedColumnFormula>IFERROR(HLOOKUP("twins",players!$N:$N,pos!J2+1),"")</calculatedColumnFormula>
    </tableColumn>
    <tableColumn id="11" name="a11" dataDxfId="179">
      <calculatedColumnFormula>IFERROR(HLOOKUP("twins",players!$N:$N,pos!K2+1),"")</calculatedColumnFormula>
    </tableColumn>
    <tableColumn id="12" name="a12" dataDxfId="178">
      <calculatedColumnFormula>IFERROR(HLOOKUP("twins",players!$N:$N,pos!L2+1),"")</calculatedColumnFormula>
    </tableColumn>
    <tableColumn id="13" name="a13" dataDxfId="177">
      <calculatedColumnFormula>IFERROR(HLOOKUP("twins",players!$N:$N,pos!M2+1),"")</calculatedColumnFormula>
    </tableColumn>
    <tableColumn id="14" name="a14" dataDxfId="176">
      <calculatedColumnFormula>IFERROR(HLOOKUP("twins",players!$N:$N,pos!N2+1),"")</calculatedColumnFormula>
    </tableColumn>
    <tableColumn id="15" name="a15" dataDxfId="175">
      <calculatedColumnFormula>IFERROR(HLOOKUP("twins",players!$N:$N,pos!O2+1),"")</calculatedColumnFormula>
    </tableColumn>
    <tableColumn id="17" name="e1" dataDxfId="174">
      <calculatedColumnFormula>IFERROR(HLOOKUP("twins",players!$N:$N,pos!P2+1),"")</calculatedColumnFormula>
    </tableColumn>
    <tableColumn id="18" name="e2" dataDxfId="173">
      <calculatedColumnFormula>IFERROR(HLOOKUP("twins",players!$N:$N,pos!Q2+1),"")</calculatedColumnFormula>
    </tableColumn>
    <tableColumn id="19" name="e3" dataDxfId="172">
      <calculatedColumnFormula>IFERROR(HLOOKUP("twins",players!$N:$N,pos!R2+1),"")</calculatedColumnFormula>
    </tableColumn>
    <tableColumn id="20" name="e4" dataDxfId="171">
      <calculatedColumnFormula>IFERROR(HLOOKUP("twins",players!$N:$N,pos!S2+1),"")</calculatedColumnFormula>
    </tableColumn>
    <tableColumn id="21" name="e5" dataDxfId="170">
      <calculatedColumnFormula>IFERROR(HLOOKUP("twins",players!$N:$N,pos!T2+1),"")</calculatedColumnFormula>
    </tableColumn>
    <tableColumn id="22" name="e6" dataDxfId="169">
      <calculatedColumnFormula>IFERROR(HLOOKUP("twins",players!$N:$N,pos!U2+1),"")</calculatedColumnFormula>
    </tableColumn>
    <tableColumn id="23" name="e7" dataDxfId="168">
      <calculatedColumnFormula>IFERROR(HLOOKUP("twins",players!$N:$N,pos!V2+1),"")</calculatedColumnFormula>
    </tableColumn>
    <tableColumn id="24" name="e8" dataDxfId="167">
      <calculatedColumnFormula>IFERROR(HLOOKUP("twins",players!$N:$N,pos!W2+1),"")</calculatedColumnFormula>
    </tableColumn>
    <tableColumn id="25" name="e9" dataDxfId="166">
      <calculatedColumnFormula>IFERROR(HLOOKUP("twins",players!$N:$N,pos!X2+1),"")</calculatedColumnFormula>
    </tableColumn>
    <tableColumn id="26" name="e10" dataDxfId="165">
      <calculatedColumnFormula>IFERROR(HLOOKUP("twins",players!$N:$N,pos!Y2+1),"")</calculatedColumnFormula>
    </tableColumn>
    <tableColumn id="27" name="e11" dataDxfId="164">
      <calculatedColumnFormula>IFERROR(HLOOKUP("twins",players!$N:$N,pos!Z2+1),"")</calculatedColumnFormula>
    </tableColumn>
    <tableColumn id="28" name="e12" dataDxfId="163">
      <calculatedColumnFormula>IFERROR(HLOOKUP("twins",players!$N:$N,pos!AA2+1),"")</calculatedColumnFormula>
    </tableColumn>
    <tableColumn id="29" name="e13" dataDxfId="162">
      <calculatedColumnFormula>IFERROR(HLOOKUP("twins",players!$N:$N,pos!AB2+1),"")</calculatedColumnFormula>
    </tableColumn>
    <tableColumn id="30" name="e14" dataDxfId="161">
      <calculatedColumnFormula>IFERROR(HLOOKUP("twins",players!$N:$N,pos!AC2+1),"")</calculatedColumnFormula>
    </tableColumn>
    <tableColumn id="31" name="e15" dataDxfId="160">
      <calculatedColumnFormula>IFERROR(HLOOKUP("twins",players!$N:$N,pos!AD2+1),"")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Rt" displayName="Rt" ref="A1:AD2" totalsRowShown="0" headerRowDxfId="159" dataDxfId="158">
  <autoFilter ref="A1:AD2"/>
  <tableColumns count="30">
    <tableColumn id="1" name="a1" dataDxfId="157">
      <calculatedColumnFormula>IFERROR(Wt[]/Bt[],"")</calculatedColumnFormula>
    </tableColumn>
    <tableColumn id="2" name="a2" dataDxfId="156">
      <calculatedColumnFormula>IFERROR(Wt[]/Bt[],"")</calculatedColumnFormula>
    </tableColumn>
    <tableColumn id="3" name="a3" dataDxfId="155">
      <calculatedColumnFormula>IFERROR(Wt[]/Bt[],"")</calculatedColumnFormula>
    </tableColumn>
    <tableColumn id="4" name="a4" dataDxfId="154">
      <calculatedColumnFormula>IFERROR(Wt[]/Bt[],"")</calculatedColumnFormula>
    </tableColumn>
    <tableColumn id="5" name="a5" dataDxfId="153">
      <calculatedColumnFormula>IFERROR(Wt[]/Bt[],"")</calculatedColumnFormula>
    </tableColumn>
    <tableColumn id="6" name="a6" dataDxfId="152">
      <calculatedColumnFormula>IFERROR(Wt[]/Bt[],"")</calculatedColumnFormula>
    </tableColumn>
    <tableColumn id="7" name="a7" dataDxfId="151">
      <calculatedColumnFormula>IFERROR(Wt[]/Bt[],"")</calculatedColumnFormula>
    </tableColumn>
    <tableColumn id="8" name="a8" dataDxfId="150">
      <calculatedColumnFormula>IFERROR(Wt[]/Bt[],"")</calculatedColumnFormula>
    </tableColumn>
    <tableColumn id="9" name="a9" dataDxfId="149">
      <calculatedColumnFormula>IFERROR(Wt[]/Bt[],"")</calculatedColumnFormula>
    </tableColumn>
    <tableColumn id="10" name="a10" dataDxfId="148">
      <calculatedColumnFormula>IFERROR(Wt[]/Bt[],"")</calculatedColumnFormula>
    </tableColumn>
    <tableColumn id="11" name="a11" dataDxfId="147">
      <calculatedColumnFormula>IFERROR(Wt[]/Bt[],"")</calculatedColumnFormula>
    </tableColumn>
    <tableColumn id="12" name="a12" dataDxfId="146">
      <calculatedColumnFormula>IFERROR(Wt[]/Bt[],"")</calculatedColumnFormula>
    </tableColumn>
    <tableColumn id="13" name="a13" dataDxfId="145">
      <calculatedColumnFormula>IFERROR(Wt[]/Bt[],"")</calculatedColumnFormula>
    </tableColumn>
    <tableColumn id="14" name="a14" dataDxfId="144">
      <calculatedColumnFormula>IFERROR(Wt[]/Bt[],"")</calculatedColumnFormula>
    </tableColumn>
    <tableColumn id="15" name="a15" dataDxfId="143">
      <calculatedColumnFormula>IFERROR(Wt[]/Bt[],"")</calculatedColumnFormula>
    </tableColumn>
    <tableColumn id="17" name="e1" dataDxfId="142">
      <calculatedColumnFormula>IFERROR(Wt[]/Bt[],"")</calculatedColumnFormula>
    </tableColumn>
    <tableColumn id="18" name="e2" dataDxfId="141">
      <calculatedColumnFormula>IFERROR(Wt[]/Bt[],"")</calculatedColumnFormula>
    </tableColumn>
    <tableColumn id="19" name="e3" dataDxfId="140">
      <calculatedColumnFormula>IFERROR(Wt[]/Bt[],"")</calculatedColumnFormula>
    </tableColumn>
    <tableColumn id="20" name="e4" dataDxfId="139">
      <calculatedColumnFormula>IFERROR(Wt[]/Bt[],"")</calculatedColumnFormula>
    </tableColumn>
    <tableColumn id="21" name="e5" dataDxfId="138">
      <calculatedColumnFormula>IFERROR(Wt[]/Bt[],"")</calculatedColumnFormula>
    </tableColumn>
    <tableColumn id="22" name="e6" dataDxfId="137">
      <calculatedColumnFormula>IFERROR(Wt[]/Bt[],"")</calculatedColumnFormula>
    </tableColumn>
    <tableColumn id="23" name="e7" dataDxfId="136">
      <calculatedColumnFormula>IFERROR(Wt[]/Bt[],"")</calculatedColumnFormula>
    </tableColumn>
    <tableColumn id="24" name="e8" dataDxfId="135">
      <calculatedColumnFormula>IFERROR(Wt[]/Bt[],"")</calculatedColumnFormula>
    </tableColumn>
    <tableColumn id="25" name="e9" dataDxfId="134">
      <calculatedColumnFormula>IFERROR(Wt[]/Bt[],"")</calculatedColumnFormula>
    </tableColumn>
    <tableColumn id="26" name="e10" dataDxfId="133">
      <calculatedColumnFormula>IFERROR(Wt[]/Bt[],"")</calculatedColumnFormula>
    </tableColumn>
    <tableColumn id="27" name="e11" dataDxfId="132">
      <calculatedColumnFormula>IFERROR(Wt[]/Bt[],"")</calculatedColumnFormula>
    </tableColumn>
    <tableColumn id="28" name="e12" dataDxfId="131">
      <calculatedColumnFormula>IFERROR(Wt[]/Bt[],"")</calculatedColumnFormula>
    </tableColumn>
    <tableColumn id="29" name="e13" dataDxfId="130">
      <calculatedColumnFormula>IFERROR(Wt[]/Bt[],"")</calculatedColumnFormula>
    </tableColumn>
    <tableColumn id="30" name="e14" dataDxfId="129">
      <calculatedColumnFormula>IFERROR(Wt[]/Bt[],"")</calculatedColumnFormula>
    </tableColumn>
    <tableColumn id="31" name="e15" dataDxfId="128">
      <calculatedColumnFormula>IFERROR(Wt[]/Bt[],"")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AvgW" displayName="AvgW" ref="A1:AD2" totalsRowShown="0" headerRowDxfId="127" dataDxfId="126">
  <autoFilter ref="A1:AD2"/>
  <tableColumns count="30">
    <tableColumn id="1" name="a1" dataDxfId="125">
      <calculatedColumnFormula>IFERROR(HLOOKUP("w",[1]VI3!$F:$F,MATCH(LOWER(SUBSTITUTE(HLOOKUP("vehicle",players!$C:$C,pos!A2+1),"-","_")),[1]VI3!$A:$A,0)) / HLOOKUP("b",[1]VI3!$E:$E,MATCH(LOWER(SUBSTITUTE(HLOOKUP("vehicle",players!$C:$C,pos!A2+1),"-","_")),[1]VI3!$A:$A,0)),"")</calculatedColumnFormula>
    </tableColumn>
    <tableColumn id="2" name="a2" dataDxfId="124">
      <calculatedColumnFormula>IFERROR(HLOOKUP("w",[1]VI3!$F:$F,MATCH(LOWER(SUBSTITUTE(HLOOKUP("vehicle",players!$C:$C,pos!B2+1),"-","_")),[1]VI3!$A:$A,0)) / HLOOKUP("b",[1]VI3!$E:$E,MATCH(LOWER(SUBSTITUTE(HLOOKUP("vehicle",players!$C:$C,pos!B2+1),"-","_")),[1]VI3!$A:$A,0)),"")</calculatedColumnFormula>
    </tableColumn>
    <tableColumn id="3" name="a3" dataDxfId="123">
      <calculatedColumnFormula>IFERROR(HLOOKUP("w",[1]VI3!$F:$F,MATCH(LOWER(SUBSTITUTE(HLOOKUP("vehicle",players!$C:$C,pos!C2+1),"-","_")),[1]VI3!$A:$A,0)) / HLOOKUP("b",[1]VI3!$E:$E,MATCH(LOWER(SUBSTITUTE(HLOOKUP("vehicle",players!$C:$C,pos!C2+1),"-","_")),[1]VI3!$A:$A,0)),"")</calculatedColumnFormula>
    </tableColumn>
    <tableColumn id="4" name="a4" dataDxfId="122">
      <calculatedColumnFormula>IFERROR(HLOOKUP("w",[1]VI3!$F:$F,MATCH(LOWER(SUBSTITUTE(HLOOKUP("vehicle",players!$C:$C,pos!D2+1),"-","_")),[1]VI3!$A:$A,0)) / HLOOKUP("b",[1]VI3!$E:$E,MATCH(LOWER(SUBSTITUTE(HLOOKUP("vehicle",players!$C:$C,pos!D2+1),"-","_")),[1]VI3!$A:$A,0)),"")</calculatedColumnFormula>
    </tableColumn>
    <tableColumn id="5" name="a5" dataDxfId="121">
      <calculatedColumnFormula>IFERROR(HLOOKUP("w",[1]VI3!$F:$F,MATCH(LOWER(SUBSTITUTE(HLOOKUP("vehicle",players!$C:$C,pos!E2+1),"-","_")),[1]VI3!$A:$A,0)) / HLOOKUP("b",[1]VI3!$E:$E,MATCH(LOWER(SUBSTITUTE(HLOOKUP("vehicle",players!$C:$C,pos!E2+1),"-","_")),[1]VI3!$A:$A,0)),"")</calculatedColumnFormula>
    </tableColumn>
    <tableColumn id="6" name="a6" dataDxfId="120">
      <calculatedColumnFormula>IFERROR(HLOOKUP("w",[1]VI3!$F:$F,MATCH(LOWER(SUBSTITUTE(HLOOKUP("vehicle",players!$C:$C,pos!F2+1),"-","_")),[1]VI3!$A:$A,0)) / HLOOKUP("b",[1]VI3!$E:$E,MATCH(LOWER(SUBSTITUTE(HLOOKUP("vehicle",players!$C:$C,pos!F2+1),"-","_")),[1]VI3!$A:$A,0)),"")</calculatedColumnFormula>
    </tableColumn>
    <tableColumn id="7" name="a7" dataDxfId="119">
      <calculatedColumnFormula>IFERROR(HLOOKUP("w",[1]VI3!$F:$F,MATCH(LOWER(SUBSTITUTE(HLOOKUP("vehicle",players!$C:$C,pos!G2+1),"-","_")),[1]VI3!$A:$A,0)) / HLOOKUP("b",[1]VI3!$E:$E,MATCH(LOWER(SUBSTITUTE(HLOOKUP("vehicle",players!$C:$C,pos!G2+1),"-","_")),[1]VI3!$A:$A,0)),"")</calculatedColumnFormula>
    </tableColumn>
    <tableColumn id="8" name="a8" dataDxfId="118">
      <calculatedColumnFormula>IFERROR(HLOOKUP("w",[1]VI3!$F:$F,MATCH(LOWER(SUBSTITUTE(HLOOKUP("vehicle",players!$C:$C,pos!H2+1),"-","_")),[1]VI3!$A:$A,0)) / HLOOKUP("b",[1]VI3!$E:$E,MATCH(LOWER(SUBSTITUTE(HLOOKUP("vehicle",players!$C:$C,pos!H2+1),"-","_")),[1]VI3!$A:$A,0)),"")</calculatedColumnFormula>
    </tableColumn>
    <tableColumn id="9" name="a9" dataDxfId="117">
      <calculatedColumnFormula>IFERROR(HLOOKUP("w",[1]VI3!$F:$F,MATCH(LOWER(SUBSTITUTE(HLOOKUP("vehicle",players!$C:$C,pos!I2+1),"-","_")),[1]VI3!$A:$A,0)) / HLOOKUP("b",[1]VI3!$E:$E,MATCH(LOWER(SUBSTITUTE(HLOOKUP("vehicle",players!$C:$C,pos!I2+1),"-","_")),[1]VI3!$A:$A,0)),"")</calculatedColumnFormula>
    </tableColumn>
    <tableColumn id="10" name="a10" dataDxfId="116">
      <calculatedColumnFormula>IFERROR(HLOOKUP("w",[1]VI3!$F:$F,MATCH(LOWER(SUBSTITUTE(HLOOKUP("vehicle",players!$C:$C,pos!J2+1),"-","_")),[1]VI3!$A:$A,0)) / HLOOKUP("b",[1]VI3!$E:$E,MATCH(LOWER(SUBSTITUTE(HLOOKUP("vehicle",players!$C:$C,pos!J2+1),"-","_")),[1]VI3!$A:$A,0)),"")</calculatedColumnFormula>
    </tableColumn>
    <tableColumn id="11" name="a11" dataDxfId="115">
      <calculatedColumnFormula>IFERROR(HLOOKUP("w",[1]VI3!$F:$F,MATCH(LOWER(SUBSTITUTE(HLOOKUP("vehicle",players!$C:$C,pos!K2+1),"-","_")),[1]VI3!$A:$A,0)) / HLOOKUP("b",[1]VI3!$E:$E,MATCH(LOWER(SUBSTITUTE(HLOOKUP("vehicle",players!$C:$C,pos!K2+1),"-","_")),[1]VI3!$A:$A,0)),"")</calculatedColumnFormula>
    </tableColumn>
    <tableColumn id="12" name="a12" dataDxfId="114">
      <calculatedColumnFormula>IFERROR(HLOOKUP("w",[1]VI3!$F:$F,MATCH(LOWER(SUBSTITUTE(HLOOKUP("vehicle",players!$C:$C,pos!L2+1),"-","_")),[1]VI3!$A:$A,0)) / HLOOKUP("b",[1]VI3!$E:$E,MATCH(LOWER(SUBSTITUTE(HLOOKUP("vehicle",players!$C:$C,pos!L2+1),"-","_")),[1]VI3!$A:$A,0)),"")</calculatedColumnFormula>
    </tableColumn>
    <tableColumn id="13" name="a13" dataDxfId="113">
      <calculatedColumnFormula>IFERROR(HLOOKUP("w",[1]VI3!$F:$F,MATCH(LOWER(SUBSTITUTE(HLOOKUP("vehicle",players!$C:$C,pos!M2+1),"-","_")),[1]VI3!$A:$A,0)) / HLOOKUP("b",[1]VI3!$E:$E,MATCH(LOWER(SUBSTITUTE(HLOOKUP("vehicle",players!$C:$C,pos!M2+1),"-","_")),[1]VI3!$A:$A,0)),"")</calculatedColumnFormula>
    </tableColumn>
    <tableColumn id="14" name="a14" dataDxfId="112">
      <calculatedColumnFormula>IFERROR(HLOOKUP("w",[1]VI3!$F:$F,MATCH(LOWER(SUBSTITUTE(HLOOKUP("vehicle",players!$C:$C,pos!N2+1),"-","_")),[1]VI3!$A:$A,0)) / HLOOKUP("b",[1]VI3!$E:$E,MATCH(LOWER(SUBSTITUTE(HLOOKUP("vehicle",players!$C:$C,pos!N2+1),"-","_")),[1]VI3!$A:$A,0)),"")</calculatedColumnFormula>
    </tableColumn>
    <tableColumn id="15" name="a15" dataDxfId="111">
      <calculatedColumnFormula>IFERROR(HLOOKUP("w",[1]VI3!$F:$F,MATCH(LOWER(SUBSTITUTE(HLOOKUP("vehicle",players!$C:$C,pos!O2+1),"-","_")),[1]VI3!$A:$A,0)) / HLOOKUP("b",[1]VI3!$E:$E,MATCH(LOWER(SUBSTITUTE(HLOOKUP("vehicle",players!$C:$C,pos!O2+1),"-","_")),[1]VI3!$A:$A,0)),"")</calculatedColumnFormula>
    </tableColumn>
    <tableColumn id="17" name="e1" dataDxfId="110">
      <calculatedColumnFormula>IFERROR(HLOOKUP("w",[1]VI3!$F:$F,MATCH(LOWER(SUBSTITUTE(HLOOKUP("vehicle",players!$C:$C,pos!P2+1),"-","_")),[1]VI3!$A:$A,0)) / HLOOKUP("b",[1]VI3!$E:$E,MATCH(LOWER(SUBSTITUTE(HLOOKUP("vehicle",players!$C:$C,pos!P2+1),"-","_")),[1]VI3!$A:$A,0)),"")</calculatedColumnFormula>
    </tableColumn>
    <tableColumn id="18" name="e2" dataDxfId="109">
      <calculatedColumnFormula>IFERROR(HLOOKUP("w",[1]VI3!$F:$F,MATCH(LOWER(SUBSTITUTE(HLOOKUP("vehicle",players!$C:$C,pos!Q2+1),"-","_")),[1]VI3!$A:$A,0)) / HLOOKUP("b",[1]VI3!$E:$E,MATCH(LOWER(SUBSTITUTE(HLOOKUP("vehicle",players!$C:$C,pos!Q2+1),"-","_")),[1]VI3!$A:$A,0)),"")</calculatedColumnFormula>
    </tableColumn>
    <tableColumn id="19" name="e3" dataDxfId="108">
      <calculatedColumnFormula>IFERROR(HLOOKUP("w",[1]VI3!$F:$F,MATCH(LOWER(SUBSTITUTE(HLOOKUP("vehicle",players!$C:$C,pos!R2+1),"-","_")),[1]VI3!$A:$A,0)) / HLOOKUP("b",[1]VI3!$E:$E,MATCH(LOWER(SUBSTITUTE(HLOOKUP("vehicle",players!$C:$C,pos!R2+1),"-","_")),[1]VI3!$A:$A,0)),"")</calculatedColumnFormula>
    </tableColumn>
    <tableColumn id="20" name="e4" dataDxfId="107">
      <calculatedColumnFormula>IFERROR(HLOOKUP("w",[1]VI3!$F:$F,MATCH(LOWER(SUBSTITUTE(HLOOKUP("vehicle",players!$C:$C,pos!S2+1),"-","_")),[1]VI3!$A:$A,0)) / HLOOKUP("b",[1]VI3!$E:$E,MATCH(LOWER(SUBSTITUTE(HLOOKUP("vehicle",players!$C:$C,pos!S2+1),"-","_")),[1]VI3!$A:$A,0)),"")</calculatedColumnFormula>
    </tableColumn>
    <tableColumn id="21" name="e5" dataDxfId="106">
      <calculatedColumnFormula>IFERROR(HLOOKUP("w",[1]VI3!$F:$F,MATCH(LOWER(SUBSTITUTE(HLOOKUP("vehicle",players!$C:$C,pos!T2+1),"-","_")),[1]VI3!$A:$A,0)) / HLOOKUP("b",[1]VI3!$E:$E,MATCH(LOWER(SUBSTITUTE(HLOOKUP("vehicle",players!$C:$C,pos!T2+1),"-","_")),[1]VI3!$A:$A,0)),"")</calculatedColumnFormula>
    </tableColumn>
    <tableColumn id="22" name="e6" dataDxfId="105">
      <calculatedColumnFormula>IFERROR(HLOOKUP("w",[1]VI3!$F:$F,MATCH(LOWER(SUBSTITUTE(HLOOKUP("vehicle",players!$C:$C,pos!U2+1),"-","_")),[1]VI3!$A:$A,0)) / HLOOKUP("b",[1]VI3!$E:$E,MATCH(LOWER(SUBSTITUTE(HLOOKUP("vehicle",players!$C:$C,pos!U2+1),"-","_")),[1]VI3!$A:$A,0)),"")</calculatedColumnFormula>
    </tableColumn>
    <tableColumn id="23" name="e7" dataDxfId="104">
      <calculatedColumnFormula>IFERROR(HLOOKUP("w",[1]VI3!$F:$F,MATCH(LOWER(SUBSTITUTE(HLOOKUP("vehicle",players!$C:$C,pos!V2+1),"-","_")),[1]VI3!$A:$A,0)) / HLOOKUP("b",[1]VI3!$E:$E,MATCH(LOWER(SUBSTITUTE(HLOOKUP("vehicle",players!$C:$C,pos!V2+1),"-","_")),[1]VI3!$A:$A,0)),"")</calculatedColumnFormula>
    </tableColumn>
    <tableColumn id="24" name="e8" dataDxfId="103">
      <calculatedColumnFormula>IFERROR(HLOOKUP("w",[1]VI3!$F:$F,MATCH(LOWER(SUBSTITUTE(HLOOKUP("vehicle",players!$C:$C,pos!W2+1),"-","_")),[1]VI3!$A:$A,0)) / HLOOKUP("b",[1]VI3!$E:$E,MATCH(LOWER(SUBSTITUTE(HLOOKUP("vehicle",players!$C:$C,pos!W2+1),"-","_")),[1]VI3!$A:$A,0)),"")</calculatedColumnFormula>
    </tableColumn>
    <tableColumn id="25" name="e9" dataDxfId="102">
      <calculatedColumnFormula>IFERROR(HLOOKUP("w",[1]VI3!$F:$F,MATCH(LOWER(SUBSTITUTE(HLOOKUP("vehicle",players!$C:$C,pos!X2+1),"-","_")),[1]VI3!$A:$A,0)) / HLOOKUP("b",[1]VI3!$E:$E,MATCH(LOWER(SUBSTITUTE(HLOOKUP("vehicle",players!$C:$C,pos!X2+1),"-","_")),[1]VI3!$A:$A,0)),"")</calculatedColumnFormula>
    </tableColumn>
    <tableColumn id="26" name="e10" dataDxfId="101">
      <calculatedColumnFormula>IFERROR(HLOOKUP("w",[1]VI3!$F:$F,MATCH(LOWER(SUBSTITUTE(HLOOKUP("vehicle",players!$C:$C,pos!Y2+1),"-","_")),[1]VI3!$A:$A,0)) / HLOOKUP("b",[1]VI3!$E:$E,MATCH(LOWER(SUBSTITUTE(HLOOKUP("vehicle",players!$C:$C,pos!Y2+1),"-","_")),[1]VI3!$A:$A,0)),"")</calculatedColumnFormula>
    </tableColumn>
    <tableColumn id="27" name="e11" dataDxfId="100">
      <calculatedColumnFormula>IFERROR(HLOOKUP("w",[1]VI3!$F:$F,MATCH(LOWER(SUBSTITUTE(HLOOKUP("vehicle",players!$C:$C,pos!Z2+1),"-","_")),[1]VI3!$A:$A,0)) / HLOOKUP("b",[1]VI3!$E:$E,MATCH(LOWER(SUBSTITUTE(HLOOKUP("vehicle",players!$C:$C,pos!Z2+1),"-","_")),[1]VI3!$A:$A,0)),"")</calculatedColumnFormula>
    </tableColumn>
    <tableColumn id="28" name="e12" dataDxfId="99">
      <calculatedColumnFormula>IFERROR(HLOOKUP("w",[1]VI3!$F:$F,MATCH(LOWER(SUBSTITUTE(HLOOKUP("vehicle",players!$C:$C,pos!AA2+1),"-","_")),[1]VI3!$A:$A,0)) / HLOOKUP("b",[1]VI3!$E:$E,MATCH(LOWER(SUBSTITUTE(HLOOKUP("vehicle",players!$C:$C,pos!AA2+1),"-","_")),[1]VI3!$A:$A,0)),"")</calculatedColumnFormula>
    </tableColumn>
    <tableColumn id="29" name="e13" dataDxfId="98">
      <calculatedColumnFormula>IFERROR(HLOOKUP("w",[1]VI3!$F:$F,MATCH(LOWER(SUBSTITUTE(HLOOKUP("vehicle",players!$C:$C,pos!AB2+1),"-","_")),[1]VI3!$A:$A,0)) / HLOOKUP("b",[1]VI3!$E:$E,MATCH(LOWER(SUBSTITUTE(HLOOKUP("vehicle",players!$C:$C,pos!AB2+1),"-","_")),[1]VI3!$A:$A,0)),"")</calculatedColumnFormula>
    </tableColumn>
    <tableColumn id="30" name="e14" dataDxfId="97">
      <calculatedColumnFormula>IFERROR(HLOOKUP("w",[1]VI3!$F:$F,MATCH(LOWER(SUBSTITUTE(HLOOKUP("vehicle",players!$C:$C,pos!AC2+1),"-","_")),[1]VI3!$A:$A,0)) / HLOOKUP("b",[1]VI3!$E:$E,MATCH(LOWER(SUBSTITUTE(HLOOKUP("vehicle",players!$C:$C,pos!AC2+1),"-","_")),[1]VI3!$A:$A,0)),"")</calculatedColumnFormula>
    </tableColumn>
    <tableColumn id="31" name="e15" dataDxfId="96">
      <calculatedColumnFormula>IFERROR(HLOOKUP("w",[1]VI3!$F:$F,MATCH(LOWER(SUBSTITUTE(HLOOKUP("vehicle",players!$C:$C,pos!AD2+1),"-","_")),[1]VI3!$A:$A,0)) / HLOOKUP("b",[1]VI3!$E:$E,MATCH(LOWER(SUBSTITUTE(HLOOKUP("vehicle",players!$C:$C,pos!AD2+1),"-","_")),[1]VI3!$A:$A,0)),"")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wn" displayName="wn" ref="A1:AD2" totalsRowShown="0" headerRowDxfId="95" dataDxfId="94">
  <autoFilter ref="A1:AD2"/>
  <tableColumns count="30">
    <tableColumn id="1" name="a1" dataDxfId="93">
      <calculatedColumnFormula>IFERROR(HLOOKUP("wn6",players!$K:$K,pos!A2+1),"")</calculatedColumnFormula>
    </tableColumn>
    <tableColumn id="2" name="a2" dataDxfId="92">
      <calculatedColumnFormula>IFERROR(HLOOKUP("wn6",players!$K:$K,pos!B2+1),"")</calculatedColumnFormula>
    </tableColumn>
    <tableColumn id="3" name="a3" dataDxfId="91">
      <calculatedColumnFormula>IFERROR(HLOOKUP("wn6",players!$K:$K,pos!C2+1),"")</calculatedColumnFormula>
    </tableColumn>
    <tableColumn id="4" name="a4" dataDxfId="90">
      <calculatedColumnFormula>IFERROR(HLOOKUP("wn6",players!$K:$K,pos!D2+1),"")</calculatedColumnFormula>
    </tableColumn>
    <tableColumn id="5" name="a5" dataDxfId="89">
      <calculatedColumnFormula>IFERROR(HLOOKUP("wn6",players!$K:$K,pos!E2+1),"")</calculatedColumnFormula>
    </tableColumn>
    <tableColumn id="6" name="a6" dataDxfId="88">
      <calculatedColumnFormula>IFERROR(HLOOKUP("wn6",players!$K:$K,pos!F2+1),"")</calculatedColumnFormula>
    </tableColumn>
    <tableColumn id="7" name="a7" dataDxfId="87">
      <calculatedColumnFormula>IFERROR(HLOOKUP("wn6",players!$K:$K,pos!G2+1),"")</calculatedColumnFormula>
    </tableColumn>
    <tableColumn id="8" name="a8" dataDxfId="86">
      <calculatedColumnFormula>IFERROR(HLOOKUP("wn6",players!$K:$K,pos!H2+1),"")</calculatedColumnFormula>
    </tableColumn>
    <tableColumn id="9" name="a9" dataDxfId="85">
      <calculatedColumnFormula>IFERROR(HLOOKUP("wn6",players!$K:$K,pos!I2+1),"")</calculatedColumnFormula>
    </tableColumn>
    <tableColumn id="10" name="a10" dataDxfId="84">
      <calculatedColumnFormula>IFERROR(HLOOKUP("wn6",players!$K:$K,pos!J2+1),"")</calculatedColumnFormula>
    </tableColumn>
    <tableColumn id="11" name="a11" dataDxfId="83">
      <calculatedColumnFormula>IFERROR(HLOOKUP("wn6",players!$K:$K,pos!K2+1),"")</calculatedColumnFormula>
    </tableColumn>
    <tableColumn id="12" name="a12" dataDxfId="82">
      <calculatedColumnFormula>IFERROR(HLOOKUP("wn6",players!$K:$K,pos!L2+1),"")</calculatedColumnFormula>
    </tableColumn>
    <tableColumn id="13" name="a13" dataDxfId="81">
      <calculatedColumnFormula>IFERROR(HLOOKUP("wn6",players!$K:$K,pos!M2+1),"")</calculatedColumnFormula>
    </tableColumn>
    <tableColumn id="14" name="a14" dataDxfId="80">
      <calculatedColumnFormula>IFERROR(HLOOKUP("wn6",players!$K:$K,pos!N2+1),"")</calculatedColumnFormula>
    </tableColumn>
    <tableColumn id="15" name="a15" dataDxfId="79">
      <calculatedColumnFormula>IFERROR(HLOOKUP("wn6",players!$K:$K,pos!O2+1),"")</calculatedColumnFormula>
    </tableColumn>
    <tableColumn id="17" name="e1" dataDxfId="78">
      <calculatedColumnFormula>IFERROR(HLOOKUP("wn6",players!$K:$K,pos!P2+1),"")</calculatedColumnFormula>
    </tableColumn>
    <tableColumn id="18" name="e2" dataDxfId="77">
      <calculatedColumnFormula>IFERROR(HLOOKUP("wn6",players!$K:$K,pos!Q2+1),"")</calculatedColumnFormula>
    </tableColumn>
    <tableColumn id="19" name="e3" dataDxfId="76">
      <calculatedColumnFormula>IFERROR(HLOOKUP("wn6",players!$K:$K,pos!R2+1),"")</calculatedColumnFormula>
    </tableColumn>
    <tableColumn id="20" name="e4" dataDxfId="75">
      <calculatedColumnFormula>IFERROR(HLOOKUP("wn6",players!$K:$K,pos!S2+1),"")</calculatedColumnFormula>
    </tableColumn>
    <tableColumn id="21" name="e5" dataDxfId="74">
      <calculatedColumnFormula>IFERROR(HLOOKUP("wn6",players!$K:$K,pos!T2+1),"")</calculatedColumnFormula>
    </tableColumn>
    <tableColumn id="22" name="e6" dataDxfId="73">
      <calculatedColumnFormula>IFERROR(HLOOKUP("wn6",players!$K:$K,pos!U2+1),"")</calculatedColumnFormula>
    </tableColumn>
    <tableColumn id="23" name="e7" dataDxfId="72">
      <calculatedColumnFormula>IFERROR(HLOOKUP("wn6",players!$K:$K,pos!V2+1),"")</calculatedColumnFormula>
    </tableColumn>
    <tableColumn id="24" name="e8" dataDxfId="71">
      <calculatedColumnFormula>IFERROR(HLOOKUP("wn6",players!$K:$K,pos!W2+1),"")</calculatedColumnFormula>
    </tableColumn>
    <tableColumn id="25" name="e9" dataDxfId="70">
      <calculatedColumnFormula>IFERROR(HLOOKUP("wn6",players!$K:$K,pos!X2+1),"")</calculatedColumnFormula>
    </tableColumn>
    <tableColumn id="26" name="e10" dataDxfId="69">
      <calculatedColumnFormula>IFERROR(HLOOKUP("wn6",players!$K:$K,pos!Y2+1),"")</calculatedColumnFormula>
    </tableColumn>
    <tableColumn id="27" name="e11" dataDxfId="68">
      <calculatedColumnFormula>IFERROR(HLOOKUP("wn6",players!$K:$K,pos!Z2+1),"")</calculatedColumnFormula>
    </tableColumn>
    <tableColumn id="28" name="e12" dataDxfId="67">
      <calculatedColumnFormula>IFERROR(HLOOKUP("wn6",players!$K:$K,pos!AA2+1),"")</calculatedColumnFormula>
    </tableColumn>
    <tableColumn id="29" name="e13" dataDxfId="66">
      <calculatedColumnFormula>IFERROR(HLOOKUP("wn6",players!$K:$K,pos!AB2+1),"")</calculatedColumnFormula>
    </tableColumn>
    <tableColumn id="30" name="e14" dataDxfId="65">
      <calculatedColumnFormula>IFERROR(HLOOKUP("wn6",players!$K:$K,pos!AC2+1),"")</calculatedColumnFormula>
    </tableColumn>
    <tableColumn id="31" name="e15" dataDxfId="64">
      <calculatedColumnFormula>IFERROR(HLOOKUP("wn6",players!$K:$K,pos!AD2+1),"")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xwn" displayName="xwn" ref="A1:AD2" totalsRowShown="0" headerRowDxfId="63" dataDxfId="62">
  <autoFilter ref="A1:AD2"/>
  <tableColumns count="30">
    <tableColumn id="1" name="a1" dataDxfId="61">
      <calculatedColumnFormula>IFERROR(IF(wn[]="","",IF(wn[] &gt; 2140,100,ROUND(MAX(0,MIN(100,wn[] * (wn[] * (wn[] * (wn[] * (-0.00000000001334) + 0.00000005673) - 0.00007575) + 0.08392) - 9.362)),0))),"")</calculatedColumnFormula>
    </tableColumn>
    <tableColumn id="2" name="a2" dataDxfId="60">
      <calculatedColumnFormula>IFERROR(IF(wn[]="","",IF(wn[] &gt; 2140,100,ROUND(MAX(0,MIN(100,wn[] * (wn[] * (wn[] * (wn[] * (-0.00000000001334) + 0.00000005673) - 0.00007575) + 0.08392) - 9.362)),0))),"")</calculatedColumnFormula>
    </tableColumn>
    <tableColumn id="3" name="a3" dataDxfId="59">
      <calculatedColumnFormula>IFERROR(IF(wn[]="","",IF(wn[] &gt; 2140,100,ROUND(MAX(0,MIN(100,wn[] * (wn[] * (wn[] * (wn[] * (-0.00000000001334) + 0.00000005673) - 0.00007575) + 0.08392) - 9.362)),0))),"")</calculatedColumnFormula>
    </tableColumn>
    <tableColumn id="4" name="a4" dataDxfId="58">
      <calculatedColumnFormula>IFERROR(IF(wn[]="","",IF(wn[] &gt; 2140,100,ROUND(MAX(0,MIN(100,wn[] * (wn[] * (wn[] * (wn[] * (-0.00000000001334) + 0.00000005673) - 0.00007575) + 0.08392) - 9.362)),0))),"")</calculatedColumnFormula>
    </tableColumn>
    <tableColumn id="5" name="a5" dataDxfId="57">
      <calculatedColumnFormula>IFERROR(IF(wn[]="","",IF(wn[] &gt; 2140,100,ROUND(MAX(0,MIN(100,wn[] * (wn[] * (wn[] * (wn[] * (-0.00000000001334) + 0.00000005673) - 0.00007575) + 0.08392) - 9.362)),0))),"")</calculatedColumnFormula>
    </tableColumn>
    <tableColumn id="6" name="a6" dataDxfId="56">
      <calculatedColumnFormula>IFERROR(IF(wn[]="","",IF(wn[] &gt; 2140,100,ROUND(MAX(0,MIN(100,wn[] * (wn[] * (wn[] * (wn[] * (-0.00000000001334) + 0.00000005673) - 0.00007575) + 0.08392) - 9.362)),0))),"")</calculatedColumnFormula>
    </tableColumn>
    <tableColumn id="7" name="a7" dataDxfId="55">
      <calculatedColumnFormula>IFERROR(IF(wn[]="","",IF(wn[] &gt; 2140,100,ROUND(MAX(0,MIN(100,wn[] * (wn[] * (wn[] * (wn[] * (-0.00000000001334) + 0.00000005673) - 0.00007575) + 0.08392) - 9.362)),0))),"")</calculatedColumnFormula>
    </tableColumn>
    <tableColumn id="8" name="a8" dataDxfId="54">
      <calculatedColumnFormula>IFERROR(IF(wn[]="","",IF(wn[] &gt; 2140,100,ROUND(MAX(0,MIN(100,wn[] * (wn[] * (wn[] * (wn[] * (-0.00000000001334) + 0.00000005673) - 0.00007575) + 0.08392) - 9.362)),0))),"")</calculatedColumnFormula>
    </tableColumn>
    <tableColumn id="9" name="a9" dataDxfId="53">
      <calculatedColumnFormula>IFERROR(IF(wn[]="","",IF(wn[] &gt; 2140,100,ROUND(MAX(0,MIN(100,wn[] * (wn[] * (wn[] * (wn[] * (-0.00000000001334) + 0.00000005673) - 0.00007575) + 0.08392) - 9.362)),0))),"")</calculatedColumnFormula>
    </tableColumn>
    <tableColumn id="10" name="a10" dataDxfId="52">
      <calculatedColumnFormula>IFERROR(IF(wn[]="","",IF(wn[] &gt; 2140,100,ROUND(MAX(0,MIN(100,wn[] * (wn[] * (wn[] * (wn[] * (-0.00000000001334) + 0.00000005673) - 0.00007575) + 0.08392) - 9.362)),0))),"")</calculatedColumnFormula>
    </tableColumn>
    <tableColumn id="11" name="a11" dataDxfId="51">
      <calculatedColumnFormula>IFERROR(IF(wn[]="","",IF(wn[] &gt; 2140,100,ROUND(MAX(0,MIN(100,wn[] * (wn[] * (wn[] * (wn[] * (-0.00000000001334) + 0.00000005673) - 0.00007575) + 0.08392) - 9.362)),0))),"")</calculatedColumnFormula>
    </tableColumn>
    <tableColumn id="12" name="a12" dataDxfId="50">
      <calculatedColumnFormula>IFERROR(IF(wn[]="","",IF(wn[] &gt; 2140,100,ROUND(MAX(0,MIN(100,wn[] * (wn[] * (wn[] * (wn[] * (-0.00000000001334) + 0.00000005673) - 0.00007575) + 0.08392) - 9.362)),0))),"")</calculatedColumnFormula>
    </tableColumn>
    <tableColumn id="13" name="a13" dataDxfId="49">
      <calculatedColumnFormula>IFERROR(IF(wn[]="","",IF(wn[] &gt; 2140,100,ROUND(MAX(0,MIN(100,wn[] * (wn[] * (wn[] * (wn[] * (-0.00000000001334) + 0.00000005673) - 0.00007575) + 0.08392) - 9.362)),0))),"")</calculatedColumnFormula>
    </tableColumn>
    <tableColumn id="14" name="a14" dataDxfId="48">
      <calculatedColumnFormula>IFERROR(IF(wn[]="","",IF(wn[] &gt; 2140,100,ROUND(MAX(0,MIN(100,wn[] * (wn[] * (wn[] * (wn[] * (-0.00000000001334) + 0.00000005673) - 0.00007575) + 0.08392) - 9.362)),0))),"")</calculatedColumnFormula>
    </tableColumn>
    <tableColumn id="15" name="a15" dataDxfId="47">
      <calculatedColumnFormula>IFERROR(IF(wn[]="","",IF(wn[] &gt; 2140,100,ROUND(MAX(0,MIN(100,wn[] * (wn[] * (wn[] * (wn[] * (-0.00000000001334) + 0.00000005673) - 0.00007575) + 0.08392) - 9.362)),0))),"")</calculatedColumnFormula>
    </tableColumn>
    <tableColumn id="17" name="e1" dataDxfId="46">
      <calculatedColumnFormula>IFERROR(IF(wn[]="","",IF(wn[] &gt; 2140,100,ROUND(MAX(0,MIN(100,wn[] * (wn[] * (wn[] * (wn[] * (-0.00000000001334) + 0.00000005673) - 0.00007575) + 0.08392) - 9.362)),0))),"")</calculatedColumnFormula>
    </tableColumn>
    <tableColumn id="18" name="e2" dataDxfId="45">
      <calculatedColumnFormula>IFERROR(IF(wn[]="","",IF(wn[] &gt; 2140,100,ROUND(MAX(0,MIN(100,wn[] * (wn[] * (wn[] * (wn[] * (-0.00000000001334) + 0.00000005673) - 0.00007575) + 0.08392) - 9.362)),0))),"")</calculatedColumnFormula>
    </tableColumn>
    <tableColumn id="19" name="e3" dataDxfId="44">
      <calculatedColumnFormula>IFERROR(IF(wn[]="","",IF(wn[] &gt; 2140,100,ROUND(MAX(0,MIN(100,wn[] * (wn[] * (wn[] * (wn[] * (-0.00000000001334) + 0.00000005673) - 0.00007575) + 0.08392) - 9.362)),0))),"")</calculatedColumnFormula>
    </tableColumn>
    <tableColumn id="20" name="e4" dataDxfId="43">
      <calculatedColumnFormula>IFERROR(IF(wn[]="","",IF(wn[] &gt; 2140,100,ROUND(MAX(0,MIN(100,wn[] * (wn[] * (wn[] * (wn[] * (-0.00000000001334) + 0.00000005673) - 0.00007575) + 0.08392) - 9.362)),0))),"")</calculatedColumnFormula>
    </tableColumn>
    <tableColumn id="21" name="e5" dataDxfId="42">
      <calculatedColumnFormula>IFERROR(IF(wn[]="","",IF(wn[] &gt; 2140,100,ROUND(MAX(0,MIN(100,wn[] * (wn[] * (wn[] * (wn[] * (-0.00000000001334) + 0.00000005673) - 0.00007575) + 0.08392) - 9.362)),0))),"")</calculatedColumnFormula>
    </tableColumn>
    <tableColumn id="22" name="e6" dataDxfId="41">
      <calculatedColumnFormula>IFERROR(IF(wn[]="","",IF(wn[] &gt; 2140,100,ROUND(MAX(0,MIN(100,wn[] * (wn[] * (wn[] * (wn[] * (-0.00000000001334) + 0.00000005673) - 0.00007575) + 0.08392) - 9.362)),0))),"")</calculatedColumnFormula>
    </tableColumn>
    <tableColumn id="23" name="e7" dataDxfId="40">
      <calculatedColumnFormula>IFERROR(IF(wn[]="","",IF(wn[] &gt; 2140,100,ROUND(MAX(0,MIN(100,wn[] * (wn[] * (wn[] * (wn[] * (-0.00000000001334) + 0.00000005673) - 0.00007575) + 0.08392) - 9.362)),0))),"")</calculatedColumnFormula>
    </tableColumn>
    <tableColumn id="24" name="e8" dataDxfId="39">
      <calculatedColumnFormula>IFERROR(IF(wn[]="","",IF(wn[] &gt; 2140,100,ROUND(MAX(0,MIN(100,wn[] * (wn[] * (wn[] * (wn[] * (-0.00000000001334) + 0.00000005673) - 0.00007575) + 0.08392) - 9.362)),0))),"")</calculatedColumnFormula>
    </tableColumn>
    <tableColumn id="25" name="e9" dataDxfId="38">
      <calculatedColumnFormula>IFERROR(IF(wn[]="","",IF(wn[] &gt; 2140,100,ROUND(MAX(0,MIN(100,wn[] * (wn[] * (wn[] * (wn[] * (-0.00000000001334) + 0.00000005673) - 0.00007575) + 0.08392) - 9.362)),0))),"")</calculatedColumnFormula>
    </tableColumn>
    <tableColumn id="26" name="e10" dataDxfId="37">
      <calculatedColumnFormula>IFERROR(IF(wn[]="","",IF(wn[] &gt; 2140,100,ROUND(MAX(0,MIN(100,wn[] * (wn[] * (wn[] * (wn[] * (-0.00000000001334) + 0.00000005673) - 0.00007575) + 0.08392) - 9.362)),0))),"")</calculatedColumnFormula>
    </tableColumn>
    <tableColumn id="27" name="e11" dataDxfId="36">
      <calculatedColumnFormula>IFERROR(IF(wn[]="","",IF(wn[] &gt; 2140,100,ROUND(MAX(0,MIN(100,wn[] * (wn[] * (wn[] * (wn[] * (-0.00000000001334) + 0.00000005673) - 0.00007575) + 0.08392) - 9.362)),0))),"")</calculatedColumnFormula>
    </tableColumn>
    <tableColumn id="28" name="e12" dataDxfId="35">
      <calculatedColumnFormula>IFERROR(IF(wn[]="","",IF(wn[] &gt; 2140,100,ROUND(MAX(0,MIN(100,wn[] * (wn[] * (wn[] * (wn[] * (-0.00000000001334) + 0.00000005673) - 0.00007575) + 0.08392) - 9.362)),0))),"")</calculatedColumnFormula>
    </tableColumn>
    <tableColumn id="29" name="e13" dataDxfId="34">
      <calculatedColumnFormula>IFERROR(IF(wn[]="","",IF(wn[] &gt; 2140,100,ROUND(MAX(0,MIN(100,wn[] * (wn[] * (wn[] * (wn[] * (-0.00000000001334) + 0.00000005673) - 0.00007575) + 0.08392) - 9.362)),0))),"")</calculatedColumnFormula>
    </tableColumn>
    <tableColumn id="30" name="e14" dataDxfId="33">
      <calculatedColumnFormula>IFERROR(IF(wn[]="","",IF(wn[] &gt; 2140,100,ROUND(MAX(0,MIN(100,wn[] * (wn[] * (wn[] * (wn[] * (-0.00000000001334) + 0.00000005673) - 0.00007575) + 0.08392) - 9.362)),0))),"")</calculatedColumnFormula>
    </tableColumn>
    <tableColumn id="31" name="e15" dataDxfId="32">
      <calculatedColumnFormula>IFERROR(IF(wn[]="","",IF(wn[] &gt; 2140,100,ROUND(MAX(0,MIN(100,wn[] * (wn[] * (wn[] * (wn[] * (-0.00000000001334) + 0.00000005673) - 0.00007575) + 0.08392) - 9.362)),0))),"")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eff" displayName="teff" ref="A1:AD2" totalsRowShown="0" headerRowDxfId="31" dataDxfId="30">
  <autoFilter ref="A1:AD2"/>
  <tableColumns count="30">
    <tableColumn id="1" name="a1" dataDxfId="29">
      <calculatedColumnFormula>IFERROR(HLOOKUP("teff",players!$O:$O,pos!A2+1),"")</calculatedColumnFormula>
    </tableColumn>
    <tableColumn id="2" name="a2" dataDxfId="28">
      <calculatedColumnFormula>IFERROR(HLOOKUP("teff",players!$O:$O,pos!B2+1),"")</calculatedColumnFormula>
    </tableColumn>
    <tableColumn id="3" name="a3" dataDxfId="27">
      <calculatedColumnFormula>IFERROR(HLOOKUP("teff",players!$O:$O,pos!C2+1),"")</calculatedColumnFormula>
    </tableColumn>
    <tableColumn id="4" name="a4" dataDxfId="26">
      <calculatedColumnFormula>IFERROR(HLOOKUP("teff",players!$O:$O,pos!D2+1),"")</calculatedColumnFormula>
    </tableColumn>
    <tableColumn id="5" name="a5" dataDxfId="25">
      <calculatedColumnFormula>IFERROR(HLOOKUP("teff",players!$O:$O,pos!E2+1),"")</calculatedColumnFormula>
    </tableColumn>
    <tableColumn id="6" name="a6" dataDxfId="24">
      <calculatedColumnFormula>IFERROR(HLOOKUP("teff",players!$O:$O,pos!F2+1),"")</calculatedColumnFormula>
    </tableColumn>
    <tableColumn id="7" name="a7" dataDxfId="23">
      <calculatedColumnFormula>IFERROR(HLOOKUP("teff",players!$O:$O,pos!G2+1),"")</calculatedColumnFormula>
    </tableColumn>
    <tableColumn id="8" name="a8" dataDxfId="22">
      <calculatedColumnFormula>IFERROR(HLOOKUP("teff",players!$O:$O,pos!H2+1),"")</calculatedColumnFormula>
    </tableColumn>
    <tableColumn id="9" name="a9" dataDxfId="21">
      <calculatedColumnFormula>IFERROR(HLOOKUP("teff",players!$O:$O,pos!I2+1),"")</calculatedColumnFormula>
    </tableColumn>
    <tableColumn id="10" name="a10" dataDxfId="20">
      <calculatedColumnFormula>IFERROR(HLOOKUP("teff",players!$O:$O,pos!J2+1),"")</calculatedColumnFormula>
    </tableColumn>
    <tableColumn id="11" name="a11" dataDxfId="19">
      <calculatedColumnFormula>IFERROR(HLOOKUP("teff",players!$O:$O,pos!K2+1),"")</calculatedColumnFormula>
    </tableColumn>
    <tableColumn id="12" name="a12" dataDxfId="18">
      <calculatedColumnFormula>IFERROR(HLOOKUP("teff",players!$O:$O,pos!L2+1),"")</calculatedColumnFormula>
    </tableColumn>
    <tableColumn id="13" name="a13" dataDxfId="17">
      <calculatedColumnFormula>IFERROR(HLOOKUP("teff",players!$O:$O,pos!M2+1),"")</calculatedColumnFormula>
    </tableColumn>
    <tableColumn id="14" name="a14" dataDxfId="16">
      <calculatedColumnFormula>IFERROR(HLOOKUP("teff",players!$O:$O,pos!N2+1),"")</calculatedColumnFormula>
    </tableColumn>
    <tableColumn id="15" name="a15" dataDxfId="15">
      <calculatedColumnFormula>IFERROR(HLOOKUP("teff",players!$O:$O,pos!O2+1),"")</calculatedColumnFormula>
    </tableColumn>
    <tableColumn id="17" name="e1" dataDxfId="14">
      <calculatedColumnFormula>IFERROR(HLOOKUP("teff",players!$O:$O,pos!P2+1),"")</calculatedColumnFormula>
    </tableColumn>
    <tableColumn id="18" name="e2" dataDxfId="13">
      <calculatedColumnFormula>IFERROR(HLOOKUP("teff",players!$O:$O,pos!Q2+1),"")</calculatedColumnFormula>
    </tableColumn>
    <tableColumn id="19" name="e3" dataDxfId="12">
      <calculatedColumnFormula>IFERROR(HLOOKUP("teff",players!$O:$O,pos!R2+1),"")</calculatedColumnFormula>
    </tableColumn>
    <tableColumn id="20" name="e4" dataDxfId="11">
      <calculatedColumnFormula>IFERROR(HLOOKUP("teff",players!$O:$O,pos!S2+1),"")</calculatedColumnFormula>
    </tableColumn>
    <tableColumn id="21" name="e5" dataDxfId="10">
      <calculatedColumnFormula>IFERROR(HLOOKUP("teff",players!$O:$O,pos!T2+1),"")</calculatedColumnFormula>
    </tableColumn>
    <tableColumn id="22" name="e6" dataDxfId="9">
      <calculatedColumnFormula>IFERROR(HLOOKUP("teff",players!$O:$O,pos!U2+1),"")</calculatedColumnFormula>
    </tableColumn>
    <tableColumn id="23" name="e7" dataDxfId="8">
      <calculatedColumnFormula>IFERROR(HLOOKUP("teff",players!$O:$O,pos!V2+1),"")</calculatedColumnFormula>
    </tableColumn>
    <tableColumn id="24" name="e8" dataDxfId="7">
      <calculatedColumnFormula>IFERROR(HLOOKUP("teff",players!$O:$O,pos!W2+1),"")</calculatedColumnFormula>
    </tableColumn>
    <tableColumn id="25" name="e9" dataDxfId="6">
      <calculatedColumnFormula>IFERROR(HLOOKUP("teff",players!$O:$O,pos!X2+1),"")</calculatedColumnFormula>
    </tableColumn>
    <tableColumn id="26" name="e10" dataDxfId="5">
      <calculatedColumnFormula>IFERROR(HLOOKUP("teff",players!$O:$O,pos!Y2+1),"")</calculatedColumnFormula>
    </tableColumn>
    <tableColumn id="27" name="e11" dataDxfId="4">
      <calculatedColumnFormula>IFERROR(HLOOKUP("teff",players!$O:$O,pos!Z2+1),"")</calculatedColumnFormula>
    </tableColumn>
    <tableColumn id="28" name="e12" dataDxfId="3">
      <calculatedColumnFormula>IFERROR(HLOOKUP("teff",players!$O:$O,pos!AA2+1),"")</calculatedColumnFormula>
    </tableColumn>
    <tableColumn id="29" name="e13" dataDxfId="2">
      <calculatedColumnFormula>IFERROR(HLOOKUP("teff",players!$O:$O,pos!AB2+1),"")</calculatedColumnFormula>
    </tableColumn>
    <tableColumn id="30" name="e14" dataDxfId="1">
      <calculatedColumnFormula>IFERROR(HLOOKUP("teff",players!$O:$O,pos!AC2+1),"")</calculatedColumnFormula>
    </tableColumn>
    <tableColumn id="31" name="e15" dataDxfId="0">
      <calculatedColumnFormula>IFERROR(HLOOKUP("teff",players!$O:$O,pos!AD2+1),"")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layers" displayName="players" ref="A1:U2" tableType="xml" insertRow="1" totalsRowShown="0" connectionId="1">
  <autoFilter ref="A1:U2"/>
  <tableColumns count="21">
    <tableColumn id="1" uniqueName="id" name="id">
      <xmlColumnPr mapId="2" xpath="/players/player/@id" xmlDataType="integer"/>
    </tableColumn>
    <tableColumn id="2" uniqueName="name" name="name">
      <xmlColumnPr mapId="2" xpath="/players/player/@name" xmlDataType="string"/>
    </tableColumn>
    <tableColumn id="3" uniqueName="vehicle" name="vehicle">
      <xmlColumnPr mapId="2" xpath="/players/player/@vehicle" xmlDataType="string"/>
    </tableColumn>
    <tableColumn id="4" uniqueName="vehId" name="vehId">
      <xmlColumnPr mapId="2" xpath="/players/player/@vehId" xmlDataType="integer"/>
    </tableColumn>
    <tableColumn id="5" uniqueName="battles" name="battles">
      <xmlColumnPr mapId="2" xpath="/players/player/@battles" xmlDataType="integer"/>
    </tableColumn>
    <tableColumn id="6" uniqueName="gwr" name="gwr">
      <xmlColumnPr mapId="2" xpath="/players/player/@gwr" xmlDataType="integer"/>
    </tableColumn>
    <tableColumn id="7" uniqueName="level" name="level">
      <xmlColumnPr mapId="2" xpath="/players/player/@level" xmlDataType="integer"/>
    </tableColumn>
    <tableColumn id="8" uniqueName="tbattles" name="tbattles">
      <xmlColumnPr mapId="2" xpath="/players/player/@tbattles" xmlDataType="integer"/>
    </tableColumn>
    <tableColumn id="9" uniqueName="tr" name="tr">
      <xmlColumnPr mapId="2" xpath="/players/player/@tr" xmlDataType="integer"/>
    </tableColumn>
    <tableColumn id="10" uniqueName="eff" name="eff">
      <xmlColumnPr mapId="2" xpath="/players/player/@eff" xmlDataType="integer"/>
    </tableColumn>
    <tableColumn id="11" uniqueName="wn6" name="wn6">
      <xmlColumnPr mapId="2" xpath="/players/player/@wn6" xmlDataType="integer"/>
    </tableColumn>
    <tableColumn id="12" uniqueName="twr" name="twr">
      <xmlColumnPr mapId="2" xpath="/players/player/@twr" xmlDataType="integer"/>
    </tableColumn>
    <tableColumn id="13" uniqueName="wins" name="wins">
      <xmlColumnPr mapId="2" xpath="/players/player/@wins" xmlDataType="integer"/>
    </tableColumn>
    <tableColumn id="14" uniqueName="twins" name="twins">
      <xmlColumnPr mapId="2" xpath="/players/player/@twins" xmlDataType="integer"/>
    </tableColumn>
    <tableColumn id="15" uniqueName="teff" name="teff">
      <xmlColumnPr mapId="2" xpath="/players/player/@teff" xmlDataType="integer"/>
    </tableColumn>
    <tableColumn id="16" uniqueName="dmg" name="dmg">
      <xmlColumnPr mapId="2" xpath="/players/player/@dmg" xmlDataType="integer"/>
    </tableColumn>
    <tableColumn id="17" uniqueName="frg" name="frg">
      <xmlColumnPr mapId="2" xpath="/players/player/@frg" xmlDataType="integer"/>
    </tableColumn>
    <tableColumn id="18" uniqueName="spo" name="spo">
      <xmlColumnPr mapId="2" xpath="/players/player/@spo" xmlDataType="integer"/>
    </tableColumn>
    <tableColumn id="19" uniqueName="def" name="def">
      <xmlColumnPr mapId="2" xpath="/players/player/@def" xmlDataType="integer"/>
    </tableColumn>
    <tableColumn id="20" uniqueName="avgl" name="avgl">
      <xmlColumnPr mapId="2" xpath="/players/player/@avgl" xmlDataType="double"/>
    </tableColumn>
    <tableColumn id="21" uniqueName="cap" name="cap">
      <xmlColumnPr mapId="2" xpath="/players/player/@cap" xmlDataType="integer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s" displayName="pos" ref="A1:AD2" totalsRowShown="0" headerRowDxfId="482" dataDxfId="481">
  <autoFilter ref="A1:AD2"/>
  <tableColumns count="30">
    <tableColumn id="1" name="a1" dataDxfId="480">
      <calculatedColumnFormula>IFERROR(MATCH(results[[#This Row],[vehId1]], players[vehId], 0),"")</calculatedColumnFormula>
    </tableColumn>
    <tableColumn id="2" name="a2" dataDxfId="479">
      <calculatedColumnFormula>IFERROR(MATCH(results[[#This Row],[vehId2]], players[vehId], 0),"")</calculatedColumnFormula>
    </tableColumn>
    <tableColumn id="3" name="a3" dataDxfId="478">
      <calculatedColumnFormula>IFERROR(MATCH(results[[#This Row],[vehId3]], players[vehId], 0),"")</calculatedColumnFormula>
    </tableColumn>
    <tableColumn id="4" name="a4" dataDxfId="477">
      <calculatedColumnFormula>IFERROR(MATCH(results[[#This Row],[vehId4]], players[vehId], 0),"")</calculatedColumnFormula>
    </tableColumn>
    <tableColumn id="5" name="a5" dataDxfId="476">
      <calculatedColumnFormula>IFERROR(MATCH(results[[#This Row],[vehId5]], players[vehId], 0),"")</calculatedColumnFormula>
    </tableColumn>
    <tableColumn id="6" name="a6" dataDxfId="475">
      <calculatedColumnFormula>IFERROR(MATCH(results[[#This Row],[vehId6]], players[vehId], 0),"")</calculatedColumnFormula>
    </tableColumn>
    <tableColumn id="7" name="a7" dataDxfId="474">
      <calculatedColumnFormula>IFERROR(MATCH(results[[#This Row],[vehId7]], players[vehId], 0),"")</calculatedColumnFormula>
    </tableColumn>
    <tableColumn id="8" name="a8" dataDxfId="473">
      <calculatedColumnFormula>IFERROR(MATCH(results[[#This Row],[vehId8]], players[vehId], 0),"")</calculatedColumnFormula>
    </tableColumn>
    <tableColumn id="9" name="a9" dataDxfId="472">
      <calculatedColumnFormula>IFERROR(MATCH(results[[#This Row],[vehId9]], players[vehId], 0),"")</calculatedColumnFormula>
    </tableColumn>
    <tableColumn id="10" name="a10" dataDxfId="471">
      <calculatedColumnFormula>IFERROR(MATCH(results[[#This Row],[vehId10]], players[vehId], 0),"")</calculatedColumnFormula>
    </tableColumn>
    <tableColumn id="11" name="a11" dataDxfId="470">
      <calculatedColumnFormula>IFERROR(MATCH(results[[#This Row],[vehId11]], players[vehId], 0),"")</calculatedColumnFormula>
    </tableColumn>
    <tableColumn id="12" name="a12" dataDxfId="469">
      <calculatedColumnFormula>IFERROR(MATCH(results[[#This Row],[vehId12]], players[vehId], 0),"")</calculatedColumnFormula>
    </tableColumn>
    <tableColumn id="13" name="a13" dataDxfId="468">
      <calculatedColumnFormula>IFERROR(MATCH(results[[#This Row],[vehId13]], players[vehId], 0),"")</calculatedColumnFormula>
    </tableColumn>
    <tableColumn id="14" name="a14" dataDxfId="467">
      <calculatedColumnFormula>IFERROR(MATCH(results[[#This Row],[vehId14]], players[vehId], 0),"")</calculatedColumnFormula>
    </tableColumn>
    <tableColumn id="15" name="a15" dataDxfId="466">
      <calculatedColumnFormula>IFERROR(MATCH(results[[#This Row],[vehId15]], players[vehId], 0),"")</calculatedColumnFormula>
    </tableColumn>
    <tableColumn id="17" name="e1" dataDxfId="465">
      <calculatedColumnFormula>IFERROR(MATCH(results[[#This Row],[vehId16]], players[vehId], 0),"")</calculatedColumnFormula>
    </tableColumn>
    <tableColumn id="18" name="e2" dataDxfId="464">
      <calculatedColumnFormula>IFERROR(MATCH(results[[#This Row],[vehId17]], players[vehId], 0),"")</calculatedColumnFormula>
    </tableColumn>
    <tableColumn id="19" name="e3" dataDxfId="463">
      <calculatedColumnFormula>IFERROR(MATCH(results[[#This Row],[vehId18]], players[vehId], 0),"")</calculatedColumnFormula>
    </tableColumn>
    <tableColumn id="20" name="e4" dataDxfId="462">
      <calculatedColumnFormula>IFERROR(MATCH(results[[#This Row],[vehId19]], players[vehId], 0),"")</calculatedColumnFormula>
    </tableColumn>
    <tableColumn id="21" name="e5" dataDxfId="461">
      <calculatedColumnFormula>IFERROR(MATCH(results[[#This Row],[vehId20]], players[vehId], 0),"")</calculatedColumnFormula>
    </tableColumn>
    <tableColumn id="22" name="e6" dataDxfId="460">
      <calculatedColumnFormula>IFERROR(MATCH(results[[#This Row],[vehId21]], players[vehId], 0),"")</calculatedColumnFormula>
    </tableColumn>
    <tableColumn id="23" name="e7" dataDxfId="459">
      <calculatedColumnFormula>IFERROR(MATCH(results[[#This Row],[vehId22]], players[vehId], 0),"")</calculatedColumnFormula>
    </tableColumn>
    <tableColumn id="24" name="e8" dataDxfId="458">
      <calculatedColumnFormula>IFERROR(MATCH(results[[#This Row],[vehId23]], players[vehId], 0),"")</calculatedColumnFormula>
    </tableColumn>
    <tableColumn id="25" name="e9" dataDxfId="457">
      <calculatedColumnFormula>IFERROR(MATCH(results[[#This Row],[vehId24]], players[vehId], 0),"")</calculatedColumnFormula>
    </tableColumn>
    <tableColumn id="26" name="e10" dataDxfId="456">
      <calculatedColumnFormula>IFERROR(MATCH(results[[#This Row],[vehId25]], players[vehId], 0),"")</calculatedColumnFormula>
    </tableColumn>
    <tableColumn id="27" name="e11" dataDxfId="455">
      <calculatedColumnFormula>IFERROR(MATCH(results[[#This Row],[vehId26]], players[vehId], 0),"")</calculatedColumnFormula>
    </tableColumn>
    <tableColumn id="28" name="e12" dataDxfId="454">
      <calculatedColumnFormula>IFERROR(MATCH(results[[#This Row],[vehId27]], players[vehId], 0),"")</calculatedColumnFormula>
    </tableColumn>
    <tableColumn id="29" name="e13" dataDxfId="453">
      <calculatedColumnFormula>IFERROR(MATCH(results[[#This Row],[vehId28]], players[vehId], 0),"")</calculatedColumnFormula>
    </tableColumn>
    <tableColumn id="30" name="e14" dataDxfId="452">
      <calculatedColumnFormula>IFERROR(MATCH(results[[#This Row],[vehId29]], players[vehId], 0),"")</calculatedColumnFormula>
    </tableColumn>
    <tableColumn id="31" name="e15" dataDxfId="451">
      <calculatedColumnFormula>IFERROR(MATCH(results[[#This Row],[vehId30]], players[vehId], 0),"")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Ba" displayName="Ba" ref="A1:AD2" totalsRowShown="0" headerRowDxfId="450" dataDxfId="449">
  <autoFilter ref="A1:AD2"/>
  <tableColumns count="30">
    <tableColumn id="1" name="a1" dataDxfId="448">
      <calculatedColumnFormula>IFERROR(HLOOKUP("battles",players!$E:$E,pos!A2+1),"")</calculatedColumnFormula>
    </tableColumn>
    <tableColumn id="2" name="a2" dataDxfId="447">
      <calculatedColumnFormula>IFERROR(HLOOKUP("battles",players!$E:$E,pos!B2+1),"")</calculatedColumnFormula>
    </tableColumn>
    <tableColumn id="3" name="a3" dataDxfId="446">
      <calculatedColumnFormula>IFERROR(HLOOKUP("battles",players!$E:$E,pos!C2+1),"")</calculatedColumnFormula>
    </tableColumn>
    <tableColumn id="4" name="a4" dataDxfId="445">
      <calculatedColumnFormula>IFERROR(HLOOKUP("battles",players!$E:$E,pos!D2+1),"")</calculatedColumnFormula>
    </tableColumn>
    <tableColumn id="5" name="a5" dataDxfId="444">
      <calculatedColumnFormula>IFERROR(HLOOKUP("battles",players!$E:$E,pos!E2+1),"")</calculatedColumnFormula>
    </tableColumn>
    <tableColumn id="6" name="a6" dataDxfId="443">
      <calculatedColumnFormula>IFERROR(HLOOKUP("battles",players!$E:$E,pos!F2+1),"")</calculatedColumnFormula>
    </tableColumn>
    <tableColumn id="7" name="a7" dataDxfId="442">
      <calculatedColumnFormula>IFERROR(HLOOKUP("battles",players!$E:$E,pos!G2+1),"")</calculatedColumnFormula>
    </tableColumn>
    <tableColumn id="8" name="a8" dataDxfId="441">
      <calculatedColumnFormula>IFERROR(HLOOKUP("battles",players!$E:$E,pos!H2+1),"")</calculatedColumnFormula>
    </tableColumn>
    <tableColumn id="9" name="a9" dataDxfId="440">
      <calculatedColumnFormula>IFERROR(HLOOKUP("battles",players!$E:$E,pos!I2+1),"")</calculatedColumnFormula>
    </tableColumn>
    <tableColumn id="10" name="a10" dataDxfId="439">
      <calculatedColumnFormula>IFERROR(HLOOKUP("battles",players!$E:$E,pos!J2+1),"")</calculatedColumnFormula>
    </tableColumn>
    <tableColumn id="11" name="a11" dataDxfId="438">
      <calculatedColumnFormula>IFERROR(HLOOKUP("battles",players!$E:$E,pos!K2+1),"")</calculatedColumnFormula>
    </tableColumn>
    <tableColumn id="12" name="a12" dataDxfId="437">
      <calculatedColumnFormula>IFERROR(HLOOKUP("battles",players!$E:$E,pos!L2+1),"")</calculatedColumnFormula>
    </tableColumn>
    <tableColumn id="13" name="a13" dataDxfId="436">
      <calculatedColumnFormula>IFERROR(HLOOKUP("battles",players!$E:$E,pos!M2+1),"")</calculatedColumnFormula>
    </tableColumn>
    <tableColumn id="14" name="a14" dataDxfId="435">
      <calculatedColumnFormula>IFERROR(HLOOKUP("battles",players!$E:$E,pos!N2+1),"")</calculatedColumnFormula>
    </tableColumn>
    <tableColumn id="15" name="a15" dataDxfId="434">
      <calculatedColumnFormula>IFERROR(HLOOKUP("battles",players!$E:$E,pos!O2+1),"")</calculatedColumnFormula>
    </tableColumn>
    <tableColumn id="17" name="e1" dataDxfId="433">
      <calculatedColumnFormula>IFERROR(HLOOKUP("battles",players!$E:$E,pos!P2+1),"")</calculatedColumnFormula>
    </tableColumn>
    <tableColumn id="18" name="e2" dataDxfId="432">
      <calculatedColumnFormula>IFERROR(HLOOKUP("battles",players!$E:$E,pos!Q2+1),"")</calculatedColumnFormula>
    </tableColumn>
    <tableColumn id="19" name="e3" dataDxfId="431">
      <calculatedColumnFormula>IFERROR(HLOOKUP("battles",players!$E:$E,pos!R2+1),"")</calculatedColumnFormula>
    </tableColumn>
    <tableColumn id="20" name="e4" dataDxfId="430">
      <calculatedColumnFormula>IFERROR(HLOOKUP("battles",players!$E:$E,pos!S2+1),"")</calculatedColumnFormula>
    </tableColumn>
    <tableColumn id="21" name="e5" dataDxfId="429">
      <calculatedColumnFormula>IFERROR(HLOOKUP("battles",players!$E:$E,pos!T2+1),"")</calculatedColumnFormula>
    </tableColumn>
    <tableColumn id="22" name="e6" dataDxfId="428">
      <calculatedColumnFormula>IFERROR(HLOOKUP("battles",players!$E:$E,pos!U2+1),"")</calculatedColumnFormula>
    </tableColumn>
    <tableColumn id="23" name="e7" dataDxfId="427">
      <calculatedColumnFormula>IFERROR(HLOOKUP("battles",players!$E:$E,pos!V2+1),"")</calculatedColumnFormula>
    </tableColumn>
    <tableColumn id="24" name="e8" dataDxfId="426">
      <calculatedColumnFormula>IFERROR(HLOOKUP("battles",players!$E:$E,pos!W2+1),"")</calculatedColumnFormula>
    </tableColumn>
    <tableColumn id="25" name="e9" dataDxfId="425">
      <calculatedColumnFormula>IFERROR(HLOOKUP("battles",players!$E:$E,pos!X2+1),"")</calculatedColumnFormula>
    </tableColumn>
    <tableColumn id="26" name="e10" dataDxfId="424">
      <calculatedColumnFormula>IFERROR(HLOOKUP("battles",players!$E:$E,pos!Y2+1),"")</calculatedColumnFormula>
    </tableColumn>
    <tableColumn id="27" name="e11" dataDxfId="423">
      <calculatedColumnFormula>IFERROR(HLOOKUP("battles",players!$E:$E,pos!Z2+1),"")</calculatedColumnFormula>
    </tableColumn>
    <tableColumn id="28" name="e12" dataDxfId="422">
      <calculatedColumnFormula>IFERROR(HLOOKUP("battles",players!$E:$E,pos!AA2+1),"")</calculatedColumnFormula>
    </tableColumn>
    <tableColumn id="29" name="e13" dataDxfId="421">
      <calculatedColumnFormula>IFERROR(HLOOKUP("battles",players!$E:$E,pos!AB2+1),"")</calculatedColumnFormula>
    </tableColumn>
    <tableColumn id="30" name="e14" dataDxfId="420">
      <calculatedColumnFormula>IFERROR(HLOOKUP("battles",players!$E:$E,pos!AC2+1),"")</calculatedColumnFormula>
    </tableColumn>
    <tableColumn id="31" name="e15" dataDxfId="419">
      <calculatedColumnFormula>IFERROR(HLOOKUP("battles",players!$E:$E,pos!AD2+1),"")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Wa" displayName="Wa" ref="A1:AD2" totalsRowShown="0" headerRowDxfId="418" dataDxfId="417">
  <autoFilter ref="A1:AD2"/>
  <tableColumns count="30">
    <tableColumn id="1" name="a1" dataDxfId="416">
      <calculatedColumnFormula>IFERROR(HLOOKUP("wins",players!$M:$M,pos!A2+1),"")</calculatedColumnFormula>
    </tableColumn>
    <tableColumn id="2" name="a2" dataDxfId="415">
      <calculatedColumnFormula>IFERROR(HLOOKUP("wins",players!$M:$M,pos!B2+1),"")</calculatedColumnFormula>
    </tableColumn>
    <tableColumn id="3" name="a3" dataDxfId="414">
      <calculatedColumnFormula>IFERROR(HLOOKUP("wins",players!$M:$M,pos!C2+1),"")</calculatedColumnFormula>
    </tableColumn>
    <tableColumn id="4" name="a4" dataDxfId="413">
      <calculatedColumnFormula>IFERROR(HLOOKUP("wins",players!$M:$M,pos!D2+1),"")</calculatedColumnFormula>
    </tableColumn>
    <tableColumn id="5" name="a5" dataDxfId="412">
      <calculatedColumnFormula>IFERROR(HLOOKUP("wins",players!$M:$M,pos!E2+1),"")</calculatedColumnFormula>
    </tableColumn>
    <tableColumn id="6" name="a6" dataDxfId="411">
      <calculatedColumnFormula>IFERROR(HLOOKUP("wins",players!$M:$M,pos!F2+1),"")</calculatedColumnFormula>
    </tableColumn>
    <tableColumn id="7" name="a7" dataDxfId="410">
      <calculatedColumnFormula>IFERROR(HLOOKUP("wins",players!$M:$M,pos!G2+1),"")</calculatedColumnFormula>
    </tableColumn>
    <tableColumn id="8" name="a8" dataDxfId="409">
      <calculatedColumnFormula>IFERROR(HLOOKUP("wins",players!$M:$M,pos!H2+1),"")</calculatedColumnFormula>
    </tableColumn>
    <tableColumn id="9" name="a9" dataDxfId="408">
      <calculatedColumnFormula>IFERROR(HLOOKUP("wins",players!$M:$M,pos!I2+1),"")</calculatedColumnFormula>
    </tableColumn>
    <tableColumn id="10" name="a10" dataDxfId="407">
      <calculatedColumnFormula>IFERROR(HLOOKUP("wins",players!$M:$M,pos!J2+1),"")</calculatedColumnFormula>
    </tableColumn>
    <tableColumn id="11" name="a11" dataDxfId="406">
      <calculatedColumnFormula>IFERROR(HLOOKUP("wins",players!$M:$M,pos!K2+1),"")</calculatedColumnFormula>
    </tableColumn>
    <tableColumn id="12" name="a12" dataDxfId="405">
      <calculatedColumnFormula>IFERROR(HLOOKUP("wins",players!$M:$M,pos!L2+1),"")</calculatedColumnFormula>
    </tableColumn>
    <tableColumn id="13" name="a13" dataDxfId="404">
      <calculatedColumnFormula>IFERROR(HLOOKUP("wins",players!$M:$M,pos!M2+1),"")</calculatedColumnFormula>
    </tableColumn>
    <tableColumn id="14" name="a14" dataDxfId="403">
      <calculatedColumnFormula>IFERROR(HLOOKUP("wins",players!$M:$M,pos!N2+1),"")</calculatedColumnFormula>
    </tableColumn>
    <tableColumn id="15" name="a15" dataDxfId="402">
      <calculatedColumnFormula>IFERROR(HLOOKUP("wins",players!$M:$M,pos!O2+1),"")</calculatedColumnFormula>
    </tableColumn>
    <tableColumn id="17" name="e1" dataDxfId="401">
      <calculatedColumnFormula>IFERROR(HLOOKUP("wins",players!$M:$M,pos!P2+1),"")</calculatedColumnFormula>
    </tableColumn>
    <tableColumn id="18" name="e2" dataDxfId="400">
      <calculatedColumnFormula>IFERROR(HLOOKUP("wins",players!$M:$M,pos!Q2+1),"")</calculatedColumnFormula>
    </tableColumn>
    <tableColumn id="19" name="e3" dataDxfId="399">
      <calculatedColumnFormula>IFERROR(HLOOKUP("wins",players!$M:$M,pos!R2+1),"")</calculatedColumnFormula>
    </tableColumn>
    <tableColumn id="20" name="e4" dataDxfId="398">
      <calculatedColumnFormula>IFERROR(HLOOKUP("wins",players!$M:$M,pos!S2+1),"")</calculatedColumnFormula>
    </tableColumn>
    <tableColumn id="21" name="e5" dataDxfId="397">
      <calculatedColumnFormula>IFERROR(HLOOKUP("wins",players!$M:$M,pos!T2+1),"")</calculatedColumnFormula>
    </tableColumn>
    <tableColumn id="22" name="e6" dataDxfId="396">
      <calculatedColumnFormula>IFERROR(HLOOKUP("wins",players!$M:$M,pos!U2+1),"")</calculatedColumnFormula>
    </tableColumn>
    <tableColumn id="23" name="e7" dataDxfId="395">
      <calculatedColumnFormula>IFERROR(HLOOKUP("wins",players!$M:$M,pos!V2+1),"")</calculatedColumnFormula>
    </tableColumn>
    <tableColumn id="24" name="e8" dataDxfId="394">
      <calculatedColumnFormula>IFERROR(HLOOKUP("wins",players!$M:$M,pos!W2+1),"")</calculatedColumnFormula>
    </tableColumn>
    <tableColumn id="25" name="e9" dataDxfId="393">
      <calculatedColumnFormula>IFERROR(HLOOKUP("wins",players!$M:$M,pos!X2+1),"")</calculatedColumnFormula>
    </tableColumn>
    <tableColumn id="26" name="e10" dataDxfId="392">
      <calculatedColumnFormula>IFERROR(HLOOKUP("wins",players!$M:$M,pos!Y2+1),"")</calculatedColumnFormula>
    </tableColumn>
    <tableColumn id="27" name="e11" dataDxfId="391">
      <calculatedColumnFormula>IFERROR(HLOOKUP("wins",players!$M:$M,pos!Z2+1),"")</calculatedColumnFormula>
    </tableColumn>
    <tableColumn id="28" name="e12" dataDxfId="390">
      <calculatedColumnFormula>IFERROR(HLOOKUP("wins",players!$M:$M,pos!AA2+1),"")</calculatedColumnFormula>
    </tableColumn>
    <tableColumn id="29" name="e13" dataDxfId="389">
      <calculatedColumnFormula>IFERROR(HLOOKUP("wins",players!$M:$M,pos!AB2+1),"")</calculatedColumnFormula>
    </tableColumn>
    <tableColumn id="30" name="e14" dataDxfId="388">
      <calculatedColumnFormula>IFERROR(HLOOKUP("wins",players!$M:$M,pos!AC2+1),"")</calculatedColumnFormula>
    </tableColumn>
    <tableColumn id="31" name="e15" dataDxfId="387">
      <calculatedColumnFormula>IFERROR(HLOOKUP("wins",players!$M:$M,pos!AD2+1),"")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Ra" displayName="Ra" ref="A1:AD2" totalsRowShown="0" headerRowDxfId="386" dataDxfId="385">
  <autoFilter ref="A1:AD2"/>
  <tableColumns count="30">
    <tableColumn id="1" name="a1" dataDxfId="384">
      <calculatedColumnFormula>IFERROR(Wa[]/Ba[],"")</calculatedColumnFormula>
    </tableColumn>
    <tableColumn id="2" name="a2" dataDxfId="383">
      <calculatedColumnFormula>IFERROR(Wa[]/Ba[],"")</calculatedColumnFormula>
    </tableColumn>
    <tableColumn id="3" name="a3" dataDxfId="382">
      <calculatedColumnFormula>IFERROR(Wa[]/Ba[],"")</calculatedColumnFormula>
    </tableColumn>
    <tableColumn id="4" name="a4" dataDxfId="381">
      <calculatedColumnFormula>IFERROR(Wa[]/Ba[],"")</calculatedColumnFormula>
    </tableColumn>
    <tableColumn id="5" name="a5" dataDxfId="380">
      <calculatedColumnFormula>IFERROR(Wa[]/Ba[],"")</calculatedColumnFormula>
    </tableColumn>
    <tableColumn id="6" name="a6" dataDxfId="379">
      <calculatedColumnFormula>IFERROR(Wa[]/Ba[],"")</calculatedColumnFormula>
    </tableColumn>
    <tableColumn id="7" name="a7" dataDxfId="378">
      <calculatedColumnFormula>IFERROR(Wa[]/Ba[],"")</calculatedColumnFormula>
    </tableColumn>
    <tableColumn id="8" name="a8" dataDxfId="377">
      <calculatedColumnFormula>IFERROR(Wa[]/Ba[],"")</calculatedColumnFormula>
    </tableColumn>
    <tableColumn id="9" name="a9" dataDxfId="376">
      <calculatedColumnFormula>IFERROR(Wa[]/Ba[],"")</calculatedColumnFormula>
    </tableColumn>
    <tableColumn id="10" name="a10" dataDxfId="375">
      <calculatedColumnFormula>IFERROR(Wa[]/Ba[],"")</calculatedColumnFormula>
    </tableColumn>
    <tableColumn id="11" name="a11" dataDxfId="374">
      <calculatedColumnFormula>IFERROR(Wa[]/Ba[],"")</calculatedColumnFormula>
    </tableColumn>
    <tableColumn id="12" name="a12" dataDxfId="373">
      <calculatedColumnFormula>IFERROR(Wa[]/Ba[],"")</calculatedColumnFormula>
    </tableColumn>
    <tableColumn id="13" name="a13" dataDxfId="372">
      <calculatedColumnFormula>IFERROR(Wa[]/Ba[],"")</calculatedColumnFormula>
    </tableColumn>
    <tableColumn id="14" name="a14" dataDxfId="371">
      <calculatedColumnFormula>IFERROR(Wa[]/Ba[],"")</calculatedColumnFormula>
    </tableColumn>
    <tableColumn id="15" name="a15" dataDxfId="370">
      <calculatedColumnFormula>IFERROR(Wa[]/Ba[],"")</calculatedColumnFormula>
    </tableColumn>
    <tableColumn id="17" name="e1" dataDxfId="369">
      <calculatedColumnFormula>IFERROR(Wa[]/Ba[],"")</calculatedColumnFormula>
    </tableColumn>
    <tableColumn id="18" name="e2" dataDxfId="368">
      <calculatedColumnFormula>IFERROR(Wa[]/Ba[],"")</calculatedColumnFormula>
    </tableColumn>
    <tableColumn id="19" name="e3" dataDxfId="367">
      <calculatedColumnFormula>IFERROR(Wa[]/Ba[],"")</calculatedColumnFormula>
    </tableColumn>
    <tableColumn id="20" name="e4" dataDxfId="366">
      <calculatedColumnFormula>IFERROR(Wa[]/Ba[],"")</calculatedColumnFormula>
    </tableColumn>
    <tableColumn id="21" name="e5" dataDxfId="365">
      <calculatedColumnFormula>IFERROR(Wa[]/Ba[],"")</calculatedColumnFormula>
    </tableColumn>
    <tableColumn id="22" name="e6" dataDxfId="364">
      <calculatedColumnFormula>IFERROR(Wa[]/Ba[],"")</calculatedColumnFormula>
    </tableColumn>
    <tableColumn id="23" name="e7" dataDxfId="363">
      <calculatedColumnFormula>IFERROR(Wa[]/Ba[],"")</calculatedColumnFormula>
    </tableColumn>
    <tableColumn id="24" name="e8" dataDxfId="362">
      <calculatedColumnFormula>IFERROR(Wa[]/Ba[],"")</calculatedColumnFormula>
    </tableColumn>
    <tableColumn id="25" name="e9" dataDxfId="361">
      <calculatedColumnFormula>IFERROR(Wa[]/Ba[],"")</calculatedColumnFormula>
    </tableColumn>
    <tableColumn id="26" name="e10" dataDxfId="360">
      <calculatedColumnFormula>IFERROR(Wa[]/Ba[],"")</calculatedColumnFormula>
    </tableColumn>
    <tableColumn id="27" name="e11" dataDxfId="359">
      <calculatedColumnFormula>IFERROR(Wa[]/Ba[],"")</calculatedColumnFormula>
    </tableColumn>
    <tableColumn id="28" name="e12" dataDxfId="358">
      <calculatedColumnFormula>IFERROR(Wa[]/Ba[],"")</calculatedColumnFormula>
    </tableColumn>
    <tableColumn id="29" name="e13" dataDxfId="357">
      <calculatedColumnFormula>IFERROR(Wa[]/Ba[],"")</calculatedColumnFormula>
    </tableColumn>
    <tableColumn id="30" name="e14" dataDxfId="356">
      <calculatedColumnFormula>IFERROR(Wa[]/Ba[],"")</calculatedColumnFormula>
    </tableColumn>
    <tableColumn id="31" name="e15" dataDxfId="355">
      <calculatedColumnFormula>IFERROR(Wa[]/Ba[],"")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lvl" displayName="lvl" ref="A1:AD2" totalsRowShown="0" headerRowDxfId="354" dataDxfId="353">
  <autoFilter ref="A1:AD2"/>
  <tableColumns count="30">
    <tableColumn id="1" name="a1" dataDxfId="352">
      <calculatedColumnFormula>IFERROR(HLOOKUP("level",[1]VI3!$B:$B,MATCH(LOWER(SUBSTITUTE(HLOOKUP("vehicle",players!$C:$C,pos!A2+1),"-","_")),[1]VI3!$A:$A,0)),"")</calculatedColumnFormula>
    </tableColumn>
    <tableColumn id="2" name="a2" dataDxfId="351">
      <calculatedColumnFormula>IFERROR(HLOOKUP("level",[1]VI3!$B:$B,MATCH(LOWER(SUBSTITUTE(HLOOKUP("vehicle",players!$C:$C,pos!B2+1),"-","_")),[1]VI3!$A:$A,0)),"")</calculatedColumnFormula>
    </tableColumn>
    <tableColumn id="3" name="a3" dataDxfId="350">
      <calculatedColumnFormula>IFERROR(HLOOKUP("level",[1]VI3!$B:$B,MATCH(LOWER(SUBSTITUTE(HLOOKUP("vehicle",players!$C:$C,pos!C2+1),"-","_")),[1]VI3!$A:$A,0)),"")</calculatedColumnFormula>
    </tableColumn>
    <tableColumn id="4" name="a4" dataDxfId="349">
      <calculatedColumnFormula>IFERROR(HLOOKUP("level",[1]VI3!$B:$B,MATCH(LOWER(SUBSTITUTE(HLOOKUP("vehicle",players!$C:$C,pos!D2+1),"-","_")),[1]VI3!$A:$A,0)),"")</calculatedColumnFormula>
    </tableColumn>
    <tableColumn id="5" name="a5" dataDxfId="348">
      <calculatedColumnFormula>IFERROR(HLOOKUP("level",[1]VI3!$B:$B,MATCH(LOWER(SUBSTITUTE(HLOOKUP("vehicle",players!$C:$C,pos!E2+1),"-","_")),[1]VI3!$A:$A,0)),"")</calculatedColumnFormula>
    </tableColumn>
    <tableColumn id="6" name="a6" dataDxfId="347">
      <calculatedColumnFormula>IFERROR(HLOOKUP("level",[1]VI3!$B:$B,MATCH(LOWER(SUBSTITUTE(HLOOKUP("vehicle",players!$C:$C,pos!F2+1),"-","_")),[1]VI3!$A:$A,0)),"")</calculatedColumnFormula>
    </tableColumn>
    <tableColumn id="7" name="a7" dataDxfId="346">
      <calculatedColumnFormula>IFERROR(HLOOKUP("level",[1]VI3!$B:$B,MATCH(LOWER(SUBSTITUTE(HLOOKUP("vehicle",players!$C:$C,pos!G2+1),"-","_")),[1]VI3!$A:$A,0)),"")</calculatedColumnFormula>
    </tableColumn>
    <tableColumn id="8" name="a8" dataDxfId="345">
      <calculatedColumnFormula>IFERROR(HLOOKUP("level",[1]VI3!$B:$B,MATCH(LOWER(SUBSTITUTE(HLOOKUP("vehicle",players!$C:$C,pos!H2+1),"-","_")),[1]VI3!$A:$A,0)),"")</calculatedColumnFormula>
    </tableColumn>
    <tableColumn id="9" name="a9" dataDxfId="344">
      <calculatedColumnFormula>IFERROR(HLOOKUP("level",[1]VI3!$B:$B,MATCH(LOWER(SUBSTITUTE(HLOOKUP("vehicle",players!$C:$C,pos!I2+1),"-","_")),[1]VI3!$A:$A,0)),"")</calculatedColumnFormula>
    </tableColumn>
    <tableColumn id="10" name="a10" dataDxfId="343">
      <calculatedColumnFormula>IFERROR(HLOOKUP("level",[1]VI3!$B:$B,MATCH(LOWER(SUBSTITUTE(HLOOKUP("vehicle",players!$C:$C,pos!J2+1),"-","_")),[1]VI3!$A:$A,0)),"")</calculatedColumnFormula>
    </tableColumn>
    <tableColumn id="11" name="a11" dataDxfId="342">
      <calculatedColumnFormula>IFERROR(HLOOKUP("level",[1]VI3!$B:$B,MATCH(LOWER(SUBSTITUTE(HLOOKUP("vehicle",players!$C:$C,pos!K2+1),"-","_")),[1]VI3!$A:$A,0)),"")</calculatedColumnFormula>
    </tableColumn>
    <tableColumn id="12" name="a12" dataDxfId="341">
      <calculatedColumnFormula>IFERROR(HLOOKUP("level",[1]VI3!$B:$B,MATCH(LOWER(SUBSTITUTE(HLOOKUP("vehicle",players!$C:$C,pos!L2+1),"-","_")),[1]VI3!$A:$A,0)),"")</calculatedColumnFormula>
    </tableColumn>
    <tableColumn id="13" name="a13" dataDxfId="340">
      <calculatedColumnFormula>IFERROR(HLOOKUP("level",[1]VI3!$B:$B,MATCH(LOWER(SUBSTITUTE(HLOOKUP("vehicle",players!$C:$C,pos!M2+1),"-","_")),[1]VI3!$A:$A,0)),"")</calculatedColumnFormula>
    </tableColumn>
    <tableColumn id="14" name="a14" dataDxfId="339">
      <calculatedColumnFormula>IFERROR(HLOOKUP("level",[1]VI3!$B:$B,MATCH(LOWER(SUBSTITUTE(HLOOKUP("vehicle",players!$C:$C,pos!N2+1),"-","_")),[1]VI3!$A:$A,0)),"")</calculatedColumnFormula>
    </tableColumn>
    <tableColumn id="15" name="a15" dataDxfId="338">
      <calculatedColumnFormula>IFERROR(HLOOKUP("level",[1]VI3!$B:$B,MATCH(LOWER(SUBSTITUTE(HLOOKUP("vehicle",players!$C:$C,pos!O2+1),"-","_")),[1]VI3!$A:$A,0)),"")</calculatedColumnFormula>
    </tableColumn>
    <tableColumn id="17" name="e1" dataDxfId="337">
      <calculatedColumnFormula>IFERROR(HLOOKUP("level",[1]VI3!$B:$B,MATCH(LOWER(SUBSTITUTE(HLOOKUP("vehicle",players!$C:$C,pos!P2+1),"-","_")),[1]VI3!$A:$A,0)),"")</calculatedColumnFormula>
    </tableColumn>
    <tableColumn id="18" name="e2" dataDxfId="336">
      <calculatedColumnFormula>IFERROR(HLOOKUP("level",[1]VI3!$B:$B,MATCH(LOWER(SUBSTITUTE(HLOOKUP("vehicle",players!$C:$C,pos!Q2+1),"-","_")),[1]VI3!$A:$A,0)),"")</calculatedColumnFormula>
    </tableColumn>
    <tableColumn id="19" name="e3" dataDxfId="335">
      <calculatedColumnFormula>IFERROR(HLOOKUP("level",[1]VI3!$B:$B,MATCH(LOWER(SUBSTITUTE(HLOOKUP("vehicle",players!$C:$C,pos!R2+1),"-","_")),[1]VI3!$A:$A,0)),"")</calculatedColumnFormula>
    </tableColumn>
    <tableColumn id="20" name="e4" dataDxfId="334">
      <calculatedColumnFormula>IFERROR(HLOOKUP("level",[1]VI3!$B:$B,MATCH(LOWER(SUBSTITUTE(HLOOKUP("vehicle",players!$C:$C,pos!S2+1),"-","_")),[1]VI3!$A:$A,0)),"")</calculatedColumnFormula>
    </tableColumn>
    <tableColumn id="21" name="e5" dataDxfId="333">
      <calculatedColumnFormula>IFERROR(HLOOKUP("level",[1]VI3!$B:$B,MATCH(LOWER(SUBSTITUTE(HLOOKUP("vehicle",players!$C:$C,pos!T2+1),"-","_")),[1]VI3!$A:$A,0)),"")</calculatedColumnFormula>
    </tableColumn>
    <tableColumn id="22" name="e6" dataDxfId="332">
      <calculatedColumnFormula>IFERROR(HLOOKUP("level",[1]VI3!$B:$B,MATCH(LOWER(SUBSTITUTE(HLOOKUP("vehicle",players!$C:$C,pos!U2+1),"-","_")),[1]VI3!$A:$A,0)),"")</calculatedColumnFormula>
    </tableColumn>
    <tableColumn id="23" name="e7" dataDxfId="331">
      <calculatedColumnFormula>IFERROR(HLOOKUP("level",[1]VI3!$B:$B,MATCH(LOWER(SUBSTITUTE(HLOOKUP("vehicle",players!$C:$C,pos!V2+1),"-","_")),[1]VI3!$A:$A,0)),"")</calculatedColumnFormula>
    </tableColumn>
    <tableColumn id="24" name="e8" dataDxfId="330">
      <calculatedColumnFormula>IFERROR(HLOOKUP("level",[1]VI3!$B:$B,MATCH(LOWER(SUBSTITUTE(HLOOKUP("vehicle",players!$C:$C,pos!W2+1),"-","_")),[1]VI3!$A:$A,0)),"")</calculatedColumnFormula>
    </tableColumn>
    <tableColumn id="25" name="e9" dataDxfId="329">
      <calculatedColumnFormula>IFERROR(HLOOKUP("level",[1]VI3!$B:$B,MATCH(LOWER(SUBSTITUTE(HLOOKUP("vehicle",players!$C:$C,pos!X2+1),"-","_")),[1]VI3!$A:$A,0)),"")</calculatedColumnFormula>
    </tableColumn>
    <tableColumn id="26" name="e10" dataDxfId="328">
      <calculatedColumnFormula>IFERROR(HLOOKUP("level",[1]VI3!$B:$B,MATCH(LOWER(SUBSTITUTE(HLOOKUP("vehicle",players!$C:$C,pos!Y2+1),"-","_")),[1]VI3!$A:$A,0)),"")</calculatedColumnFormula>
    </tableColumn>
    <tableColumn id="27" name="e11" dataDxfId="327">
      <calculatedColumnFormula>IFERROR(HLOOKUP("level",[1]VI3!$B:$B,MATCH(LOWER(SUBSTITUTE(HLOOKUP("vehicle",players!$C:$C,pos!Z2+1),"-","_")),[1]VI3!$A:$A,0)),"")</calculatedColumnFormula>
    </tableColumn>
    <tableColumn id="28" name="e12" dataDxfId="326">
      <calculatedColumnFormula>IFERROR(HLOOKUP("level",[1]VI3!$B:$B,MATCH(LOWER(SUBSTITUTE(HLOOKUP("vehicle",players!$C:$C,pos!AA2+1),"-","_")),[1]VI3!$A:$A,0)),"")</calculatedColumnFormula>
    </tableColumn>
    <tableColumn id="29" name="e13" dataDxfId="325">
      <calculatedColumnFormula>IFERROR(HLOOKUP("level",[1]VI3!$B:$B,MATCH(LOWER(SUBSTITUTE(HLOOKUP("vehicle",players!$C:$C,pos!AB2+1),"-","_")),[1]VI3!$A:$A,0)),"")</calculatedColumnFormula>
    </tableColumn>
    <tableColumn id="30" name="e14" dataDxfId="324">
      <calculatedColumnFormula>IFERROR(HLOOKUP("level",[1]VI3!$B:$B,MATCH(LOWER(SUBSTITUTE(HLOOKUP("vehicle",players!$C:$C,pos!AC2+1),"-","_")),[1]VI3!$A:$A,0)),"")</calculatedColumnFormula>
    </tableColumn>
    <tableColumn id="31" name="e15" dataDxfId="323">
      <calculatedColumnFormula>IFERROR(HLOOKUP("level",[1]VI3!$B:$B,MATCH(LOWER(SUBSTITUTE(HLOOKUP("vehicle",players!$C:$C,pos!AD2+1),"-","_")),[1]VI3!$A:$A,0)),"")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avglvl" displayName="avglvl" ref="A1:AD2" totalsRowShown="0" headerRowDxfId="322" dataDxfId="321">
  <autoFilter ref="A1:AD2"/>
  <tableColumns count="30">
    <tableColumn id="1" name="a1" dataDxfId="320">
      <calculatedColumnFormula>IFERROR(HLOOKUP("avgl",players!$T:$T,pos!A2+1),"")</calculatedColumnFormula>
    </tableColumn>
    <tableColumn id="2" name="a2" dataDxfId="319">
      <calculatedColumnFormula>IFERROR(HLOOKUP("avgl",players!$T:$T,pos!B2+1),"")</calculatedColumnFormula>
    </tableColumn>
    <tableColumn id="3" name="a3" dataDxfId="318">
      <calculatedColumnFormula>IFERROR(HLOOKUP("avgl",players!$T:$T,pos!C2+1),"")</calculatedColumnFormula>
    </tableColumn>
    <tableColumn id="4" name="a4" dataDxfId="317">
      <calculatedColumnFormula>IFERROR(HLOOKUP("avgl",players!$T:$T,pos!D2+1),"")</calculatedColumnFormula>
    </tableColumn>
    <tableColumn id="5" name="a5" dataDxfId="316">
      <calculatedColumnFormula>IFERROR(HLOOKUP("avgl",players!$T:$T,pos!E2+1),"")</calculatedColumnFormula>
    </tableColumn>
    <tableColumn id="6" name="a6" dataDxfId="315">
      <calculatedColumnFormula>IFERROR(HLOOKUP("avgl",players!$T:$T,pos!F2+1),"")</calculatedColumnFormula>
    </tableColumn>
    <tableColumn id="7" name="a7" dataDxfId="314">
      <calculatedColumnFormula>IFERROR(HLOOKUP("avgl",players!$T:$T,pos!G2+1),"")</calculatedColumnFormula>
    </tableColumn>
    <tableColumn id="8" name="a8" dataDxfId="313">
      <calculatedColumnFormula>IFERROR(HLOOKUP("avgl",players!$T:$T,pos!H2+1),"")</calculatedColumnFormula>
    </tableColumn>
    <tableColumn id="9" name="a9" dataDxfId="312">
      <calculatedColumnFormula>IFERROR(HLOOKUP("avgl",players!$T:$T,pos!I2+1),"")</calculatedColumnFormula>
    </tableColumn>
    <tableColumn id="10" name="a10" dataDxfId="311">
      <calculatedColumnFormula>IFERROR(HLOOKUP("avgl",players!$T:$T,pos!J2+1),"")</calculatedColumnFormula>
    </tableColumn>
    <tableColumn id="11" name="a11" dataDxfId="310">
      <calculatedColumnFormula>IFERROR(HLOOKUP("avgl",players!$T:$T,pos!K2+1),"")</calculatedColumnFormula>
    </tableColumn>
    <tableColumn id="12" name="a12" dataDxfId="309">
      <calculatedColumnFormula>IFERROR(HLOOKUP("avgl",players!$T:$T,pos!L2+1),"")</calculatedColumnFormula>
    </tableColumn>
    <tableColumn id="13" name="a13" dataDxfId="308">
      <calculatedColumnFormula>IFERROR(HLOOKUP("avgl",players!$T:$T,pos!M2+1),"")</calculatedColumnFormula>
    </tableColumn>
    <tableColumn id="14" name="a14" dataDxfId="307">
      <calculatedColumnFormula>IFERROR(HLOOKUP("avgl",players!$T:$T,pos!N2+1),"")</calculatedColumnFormula>
    </tableColumn>
    <tableColumn id="15" name="a15" dataDxfId="306">
      <calculatedColumnFormula>IFERROR(HLOOKUP("avgl",players!$T:$T,pos!O2+1),"")</calculatedColumnFormula>
    </tableColumn>
    <tableColumn id="17" name="e1" dataDxfId="305">
      <calculatedColumnFormula>IFERROR(HLOOKUP("avgl",players!$T:$T,pos!P2+1),"")</calculatedColumnFormula>
    </tableColumn>
    <tableColumn id="18" name="e2" dataDxfId="304">
      <calculatedColumnFormula>IFERROR(HLOOKUP("avgl",players!$T:$T,pos!Q2+1),"")</calculatedColumnFormula>
    </tableColumn>
    <tableColumn id="19" name="e3" dataDxfId="303">
      <calculatedColumnFormula>IFERROR(HLOOKUP("avgl",players!$T:$T,pos!R2+1),"")</calculatedColumnFormula>
    </tableColumn>
    <tableColumn id="20" name="e4" dataDxfId="302">
      <calculatedColumnFormula>IFERROR(HLOOKUP("avgl",players!$T:$T,pos!S2+1),"")</calculatedColumnFormula>
    </tableColumn>
    <tableColumn id="21" name="e5" dataDxfId="301">
      <calculatedColumnFormula>IFERROR(HLOOKUP("avgl",players!$T:$T,pos!T2+1),"")</calculatedColumnFormula>
    </tableColumn>
    <tableColumn id="22" name="e6" dataDxfId="300">
      <calculatedColumnFormula>IFERROR(HLOOKUP("avgl",players!$T:$T,pos!U2+1),"")</calculatedColumnFormula>
    </tableColumn>
    <tableColumn id="23" name="e7" dataDxfId="299">
      <calculatedColumnFormula>IFERROR(HLOOKUP("avgl",players!$T:$T,pos!V2+1),"")</calculatedColumnFormula>
    </tableColumn>
    <tableColumn id="24" name="e8" dataDxfId="298">
      <calculatedColumnFormula>IFERROR(HLOOKUP("avgl",players!$T:$T,pos!W2+1),"")</calculatedColumnFormula>
    </tableColumn>
    <tableColumn id="25" name="e9" dataDxfId="297">
      <calculatedColumnFormula>IFERROR(HLOOKUP("avgl",players!$T:$T,pos!X2+1),"")</calculatedColumnFormula>
    </tableColumn>
    <tableColumn id="26" name="e10" dataDxfId="296">
      <calculatedColumnFormula>IFERROR(HLOOKUP("avgl",players!$T:$T,pos!Y2+1),"")</calculatedColumnFormula>
    </tableColumn>
    <tableColumn id="27" name="e11" dataDxfId="295">
      <calculatedColumnFormula>IFERROR(HLOOKUP("avgl",players!$T:$T,pos!Z2+1),"")</calculatedColumnFormula>
    </tableColumn>
    <tableColumn id="28" name="e12" dataDxfId="294">
      <calculatedColumnFormula>IFERROR(HLOOKUP("avgl",players!$T:$T,pos!AA2+1),"")</calculatedColumnFormula>
    </tableColumn>
    <tableColumn id="29" name="e13" dataDxfId="293">
      <calculatedColumnFormula>IFERROR(HLOOKUP("avgl",players!$T:$T,pos!AB2+1),"")</calculatedColumnFormula>
    </tableColumn>
    <tableColumn id="30" name="e14" dataDxfId="292">
      <calculatedColumnFormula>IFERROR(HLOOKUP("avgl",players!$T:$T,pos!AC2+1),"")</calculatedColumnFormula>
    </tableColumn>
    <tableColumn id="31" name="e15" dataDxfId="291">
      <calculatedColumnFormula>IFERROR(HLOOKUP("avgl",players!$T:$T,pos!AD2+1),"")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min" displayName="Tmin" ref="A1:AD2" totalsRowShown="0" headerRowDxfId="290" dataDxfId="289">
  <autoFilter ref="A1:AD2"/>
  <tableColumns count="30">
    <tableColumn id="1" name="a1" dataDxfId="288">
      <calculatedColumnFormula>IFERROR(HLOOKUP("tier1",[1]VI!$B:$B,MATCH(LOWER(SUBSTITUTE(HLOOKUP("vehicle",players!$C:$C,pos!A2+1),"-","_")),[1]VI!$A:$A,0)),"")</calculatedColumnFormula>
    </tableColumn>
    <tableColumn id="2" name="a2" dataDxfId="287">
      <calculatedColumnFormula>IFERROR(HLOOKUP("tier1",[1]VI!$B:$B,MATCH(LOWER(SUBSTITUTE(HLOOKUP("vehicle",players!$C:$C,pos!B2+1),"-","_")),[1]VI!$A:$A,0)),"")</calculatedColumnFormula>
    </tableColumn>
    <tableColumn id="3" name="a3" dataDxfId="286">
      <calculatedColumnFormula>IFERROR(HLOOKUP("tier1",[1]VI!$B:$B,MATCH(LOWER(SUBSTITUTE(HLOOKUP("vehicle",players!$C:$C,pos!C2+1),"-","_")),[1]VI!$A:$A,0)),"")</calculatedColumnFormula>
    </tableColumn>
    <tableColumn id="4" name="a4" dataDxfId="285">
      <calculatedColumnFormula>IFERROR(HLOOKUP("tier1",[1]VI!$B:$B,MATCH(LOWER(SUBSTITUTE(HLOOKUP("vehicle",players!$C:$C,pos!D2+1),"-","_")),[1]VI!$A:$A,0)),"")</calculatedColumnFormula>
    </tableColumn>
    <tableColumn id="5" name="a5" dataDxfId="284">
      <calculatedColumnFormula>IFERROR(HLOOKUP("tier1",[1]VI!$B:$B,MATCH(LOWER(SUBSTITUTE(HLOOKUP("vehicle",players!$C:$C,pos!E2+1),"-","_")),[1]VI!$A:$A,0)),"")</calculatedColumnFormula>
    </tableColumn>
    <tableColumn id="6" name="a6" dataDxfId="283">
      <calculatedColumnFormula>IFERROR(HLOOKUP("tier1",[1]VI!$B:$B,MATCH(LOWER(SUBSTITUTE(HLOOKUP("vehicle",players!$C:$C,pos!F2+1),"-","_")),[1]VI!$A:$A,0)),"")</calculatedColumnFormula>
    </tableColumn>
    <tableColumn id="7" name="a7" dataDxfId="282">
      <calculatedColumnFormula>IFERROR(HLOOKUP("tier1",[1]VI!$B:$B,MATCH(LOWER(SUBSTITUTE(HLOOKUP("vehicle",players!$C:$C,pos!G2+1),"-","_")),[1]VI!$A:$A,0)),"")</calculatedColumnFormula>
    </tableColumn>
    <tableColumn id="8" name="a8" dataDxfId="281">
      <calculatedColumnFormula>IFERROR(HLOOKUP("tier1",[1]VI!$B:$B,MATCH(LOWER(SUBSTITUTE(HLOOKUP("vehicle",players!$C:$C,pos!H2+1),"-","_")),[1]VI!$A:$A,0)),"")</calculatedColumnFormula>
    </tableColumn>
    <tableColumn id="9" name="a9" dataDxfId="280">
      <calculatedColumnFormula>IFERROR(HLOOKUP("tier1",[1]VI!$B:$B,MATCH(LOWER(SUBSTITUTE(HLOOKUP("vehicle",players!$C:$C,pos!I2+1),"-","_")),[1]VI!$A:$A,0)),"")</calculatedColumnFormula>
    </tableColumn>
    <tableColumn id="10" name="a10" dataDxfId="279">
      <calculatedColumnFormula>IFERROR(HLOOKUP("tier1",[1]VI!$B:$B,MATCH(LOWER(SUBSTITUTE(HLOOKUP("vehicle",players!$C:$C,pos!J2+1),"-","_")),[1]VI!$A:$A,0)),"")</calculatedColumnFormula>
    </tableColumn>
    <tableColumn id="11" name="a11" dataDxfId="278">
      <calculatedColumnFormula>IFERROR(HLOOKUP("tier1",[1]VI!$B:$B,MATCH(LOWER(SUBSTITUTE(HLOOKUP("vehicle",players!$C:$C,pos!K2+1),"-","_")),[1]VI!$A:$A,0)),"")</calculatedColumnFormula>
    </tableColumn>
    <tableColumn id="12" name="a12" dataDxfId="277">
      <calculatedColumnFormula>IFERROR(HLOOKUP("tier1",[1]VI!$B:$B,MATCH(LOWER(SUBSTITUTE(HLOOKUP("vehicle",players!$C:$C,pos!L2+1),"-","_")),[1]VI!$A:$A,0)),"")</calculatedColumnFormula>
    </tableColumn>
    <tableColumn id="13" name="a13" dataDxfId="276">
      <calculatedColumnFormula>IFERROR(HLOOKUP("tier1",[1]VI!$B:$B,MATCH(LOWER(SUBSTITUTE(HLOOKUP("vehicle",players!$C:$C,pos!M2+1),"-","_")),[1]VI!$A:$A,0)),"")</calculatedColumnFormula>
    </tableColumn>
    <tableColumn id="14" name="a14" dataDxfId="275">
      <calculatedColumnFormula>IFERROR(HLOOKUP("tier1",[1]VI!$B:$B,MATCH(LOWER(SUBSTITUTE(HLOOKUP("vehicle",players!$C:$C,pos!N2+1),"-","_")),[1]VI!$A:$A,0)),"")</calculatedColumnFormula>
    </tableColumn>
    <tableColumn id="15" name="a15" dataDxfId="274">
      <calculatedColumnFormula>IFERROR(HLOOKUP("tier1",[1]VI!$B:$B,MATCH(LOWER(SUBSTITUTE(HLOOKUP("vehicle",players!$C:$C,pos!O2+1),"-","_")),[1]VI!$A:$A,0)),"")</calculatedColumnFormula>
    </tableColumn>
    <tableColumn id="17" name="e1" dataDxfId="273">
      <calculatedColumnFormula>IFERROR(HLOOKUP("tier1",[1]VI!$B:$B,MATCH(LOWER(SUBSTITUTE(HLOOKUP("vehicle",players!$C:$C,pos!P2+1),"-","_")),[1]VI!$A:$A,0)),"")</calculatedColumnFormula>
    </tableColumn>
    <tableColumn id="18" name="e2" dataDxfId="272">
      <calculatedColumnFormula>IFERROR(HLOOKUP("tier1",[1]VI!$B:$B,MATCH(LOWER(SUBSTITUTE(HLOOKUP("vehicle",players!$C:$C,pos!Q2+1),"-","_")),[1]VI!$A:$A,0)),"")</calculatedColumnFormula>
    </tableColumn>
    <tableColumn id="19" name="e3" dataDxfId="271">
      <calculatedColumnFormula>IFERROR(HLOOKUP("tier1",[1]VI!$B:$B,MATCH(LOWER(SUBSTITUTE(HLOOKUP("vehicle",players!$C:$C,pos!R2+1),"-","_")),[1]VI!$A:$A,0)),"")</calculatedColumnFormula>
    </tableColumn>
    <tableColumn id="20" name="e4" dataDxfId="270">
      <calculatedColumnFormula>IFERROR(HLOOKUP("tier1",[1]VI!$B:$B,MATCH(LOWER(SUBSTITUTE(HLOOKUP("vehicle",players!$C:$C,pos!S2+1),"-","_")),[1]VI!$A:$A,0)),"")</calculatedColumnFormula>
    </tableColumn>
    <tableColumn id="21" name="e5" dataDxfId="269">
      <calculatedColumnFormula>IFERROR(HLOOKUP("tier1",[1]VI!$B:$B,MATCH(LOWER(SUBSTITUTE(HLOOKUP("vehicle",players!$C:$C,pos!T2+1),"-","_")),[1]VI!$A:$A,0)),"")</calculatedColumnFormula>
    </tableColumn>
    <tableColumn id="22" name="e6" dataDxfId="268">
      <calculatedColumnFormula>IFERROR(HLOOKUP("tier1",[1]VI!$B:$B,MATCH(LOWER(SUBSTITUTE(HLOOKUP("vehicle",players!$C:$C,pos!U2+1),"-","_")),[1]VI!$A:$A,0)),"")</calculatedColumnFormula>
    </tableColumn>
    <tableColumn id="23" name="e7" dataDxfId="267">
      <calculatedColumnFormula>IFERROR(HLOOKUP("tier1",[1]VI!$B:$B,MATCH(LOWER(SUBSTITUTE(HLOOKUP("vehicle",players!$C:$C,pos!V2+1),"-","_")),[1]VI!$A:$A,0)),"")</calculatedColumnFormula>
    </tableColumn>
    <tableColumn id="24" name="e8" dataDxfId="266">
      <calculatedColumnFormula>IFERROR(HLOOKUP("tier1",[1]VI!$B:$B,MATCH(LOWER(SUBSTITUTE(HLOOKUP("vehicle",players!$C:$C,pos!W2+1),"-","_")),[1]VI!$A:$A,0)),"")</calculatedColumnFormula>
    </tableColumn>
    <tableColumn id="25" name="e9" dataDxfId="265">
      <calculatedColumnFormula>IFERROR(HLOOKUP("tier1",[1]VI!$B:$B,MATCH(LOWER(SUBSTITUTE(HLOOKUP("vehicle",players!$C:$C,pos!X2+1),"-","_")),[1]VI!$A:$A,0)),"")</calculatedColumnFormula>
    </tableColumn>
    <tableColumn id="26" name="e10" dataDxfId="264">
      <calculatedColumnFormula>IFERROR(HLOOKUP("tier1",[1]VI!$B:$B,MATCH(LOWER(SUBSTITUTE(HLOOKUP("vehicle",players!$C:$C,pos!Y2+1),"-","_")),[1]VI!$A:$A,0)),"")</calculatedColumnFormula>
    </tableColumn>
    <tableColumn id="27" name="e11" dataDxfId="263">
      <calculatedColumnFormula>IFERROR(HLOOKUP("tier1",[1]VI!$B:$B,MATCH(LOWER(SUBSTITUTE(HLOOKUP("vehicle",players!$C:$C,pos!Z2+1),"-","_")),[1]VI!$A:$A,0)),"")</calculatedColumnFormula>
    </tableColumn>
    <tableColumn id="28" name="e12" dataDxfId="262">
      <calculatedColumnFormula>IFERROR(HLOOKUP("tier1",[1]VI!$B:$B,MATCH(LOWER(SUBSTITUTE(HLOOKUP("vehicle",players!$C:$C,pos!AA2+1),"-","_")),[1]VI!$A:$A,0)),"")</calculatedColumnFormula>
    </tableColumn>
    <tableColumn id="29" name="e13" dataDxfId="261">
      <calculatedColumnFormula>IFERROR(HLOOKUP("tier1",[1]VI!$B:$B,MATCH(LOWER(SUBSTITUTE(HLOOKUP("vehicle",players!$C:$C,pos!AB2+1),"-","_")),[1]VI!$A:$A,0)),"")</calculatedColumnFormula>
    </tableColumn>
    <tableColumn id="30" name="e14" dataDxfId="260">
      <calculatedColumnFormula>IFERROR(HLOOKUP("tier1",[1]VI!$B:$B,MATCH(LOWER(SUBSTITUTE(HLOOKUP("vehicle",players!$C:$C,pos!AC2+1),"-","_")),[1]VI!$A:$A,0)),"")</calculatedColumnFormula>
    </tableColumn>
    <tableColumn id="31" name="e15" dataDxfId="259">
      <calculatedColumnFormula>IFERROR(HLOOKUP("tier1",[1]VI!$B:$B,MATCH(LOWER(SUBSTITUTE(HLOOKUP("vehicle",players!$C:$C,pos!AD2+1),"-","_")),[1]VI!$A:$A,0)),"")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S1" workbookViewId="0">
      <selection activeCell="S2" sqref="S2"/>
    </sheetView>
  </sheetViews>
  <sheetFormatPr defaultRowHeight="15" x14ac:dyDescent="0.25"/>
  <cols>
    <col min="1" max="9" width="9.28515625" customWidth="1"/>
    <col min="10" max="30" width="10.28515625" bestFit="1" customWidth="1"/>
    <col min="31" max="31" width="7.7109375" style="1" bestFit="1" customWidth="1"/>
    <col min="32" max="32" width="10" customWidth="1"/>
  </cols>
  <sheetData>
    <row r="1" spans="1:32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83</v>
      </c>
      <c r="AF1" s="1" t="s">
        <v>81</v>
      </c>
    </row>
    <row r="2" spans="1:32" x14ac:dyDescent="0.25">
      <c r="AE2"/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IFERROR(HLOOKUP("tier2",[1]VI!$C:$C,MATCH(LOWER(SUBSTITUTE(HLOOKUP("vehicle",players!$C:$C,pos!A2+1),"-","_")),[1]VI!$A:$A,0)),"")</f>
        <v/>
      </c>
      <c r="B2" s="3" t="str">
        <f>IFERROR(HLOOKUP("tier2",[1]VI!$C:$C,MATCH(LOWER(SUBSTITUTE(HLOOKUP("vehicle",players!$C:$C,pos!B2+1),"-","_")),[1]VI!$A:$A,0)),"")</f>
        <v/>
      </c>
      <c r="C2" s="3" t="str">
        <f>IFERROR(HLOOKUP("tier2",[1]VI!$C:$C,MATCH(LOWER(SUBSTITUTE(HLOOKUP("vehicle",players!$C:$C,pos!C2+1),"-","_")),[1]VI!$A:$A,0)),"")</f>
        <v/>
      </c>
      <c r="D2" s="3" t="str">
        <f>IFERROR(HLOOKUP("tier2",[1]VI!$C:$C,MATCH(LOWER(SUBSTITUTE(HLOOKUP("vehicle",players!$C:$C,pos!D2+1),"-","_")),[1]VI!$A:$A,0)),"")</f>
        <v/>
      </c>
      <c r="E2" s="3" t="str">
        <f>IFERROR(HLOOKUP("tier2",[1]VI!$C:$C,MATCH(LOWER(SUBSTITUTE(HLOOKUP("vehicle",players!$C:$C,pos!E2+1),"-","_")),[1]VI!$A:$A,0)),"")</f>
        <v/>
      </c>
      <c r="F2" s="3" t="str">
        <f>IFERROR(HLOOKUP("tier2",[1]VI!$C:$C,MATCH(LOWER(SUBSTITUTE(HLOOKUP("vehicle",players!$C:$C,pos!F2+1),"-","_")),[1]VI!$A:$A,0)),"")</f>
        <v/>
      </c>
      <c r="G2" s="3" t="str">
        <f>IFERROR(HLOOKUP("tier2",[1]VI!$C:$C,MATCH(LOWER(SUBSTITUTE(HLOOKUP("vehicle",players!$C:$C,pos!G2+1),"-","_")),[1]VI!$A:$A,0)),"")</f>
        <v/>
      </c>
      <c r="H2" s="3" t="str">
        <f>IFERROR(HLOOKUP("tier2",[1]VI!$C:$C,MATCH(LOWER(SUBSTITUTE(HLOOKUP("vehicle",players!$C:$C,pos!H2+1),"-","_")),[1]VI!$A:$A,0)),"")</f>
        <v/>
      </c>
      <c r="I2" s="3" t="str">
        <f>IFERROR(HLOOKUP("tier2",[1]VI!$C:$C,MATCH(LOWER(SUBSTITUTE(HLOOKUP("vehicle",players!$C:$C,pos!I2+1),"-","_")),[1]VI!$A:$A,0)),"")</f>
        <v/>
      </c>
      <c r="J2" s="3" t="str">
        <f>IFERROR(HLOOKUP("tier2",[1]VI!$C:$C,MATCH(LOWER(SUBSTITUTE(HLOOKUP("vehicle",players!$C:$C,pos!J2+1),"-","_")),[1]VI!$A:$A,0)),"")</f>
        <v/>
      </c>
      <c r="K2" s="3" t="str">
        <f>IFERROR(HLOOKUP("tier2",[1]VI!$C:$C,MATCH(LOWER(SUBSTITUTE(HLOOKUP("vehicle",players!$C:$C,pos!K2+1),"-","_")),[1]VI!$A:$A,0)),"")</f>
        <v/>
      </c>
      <c r="L2" s="3" t="str">
        <f>IFERROR(HLOOKUP("tier2",[1]VI!$C:$C,MATCH(LOWER(SUBSTITUTE(HLOOKUP("vehicle",players!$C:$C,pos!L2+1),"-","_")),[1]VI!$A:$A,0)),"")</f>
        <v/>
      </c>
      <c r="M2" s="3" t="str">
        <f>IFERROR(HLOOKUP("tier2",[1]VI!$C:$C,MATCH(LOWER(SUBSTITUTE(HLOOKUP("vehicle",players!$C:$C,pos!M2+1),"-","_")),[1]VI!$A:$A,0)),"")</f>
        <v/>
      </c>
      <c r="N2" s="3" t="str">
        <f>IFERROR(HLOOKUP("tier2",[1]VI!$C:$C,MATCH(LOWER(SUBSTITUTE(HLOOKUP("vehicle",players!$C:$C,pos!N2+1),"-","_")),[1]VI!$A:$A,0)),"")</f>
        <v/>
      </c>
      <c r="O2" s="3" t="str">
        <f>IFERROR(HLOOKUP("tier2",[1]VI!$C:$C,MATCH(LOWER(SUBSTITUTE(HLOOKUP("vehicle",players!$C:$C,pos!O2+1),"-","_")),[1]VI!$A:$A,0)),"")</f>
        <v/>
      </c>
      <c r="P2" s="3" t="str">
        <f>IFERROR(HLOOKUP("tier2",[1]VI!$C:$C,MATCH(LOWER(SUBSTITUTE(HLOOKUP("vehicle",players!$C:$C,pos!P2+1),"-","_")),[1]VI!$A:$A,0)),"")</f>
        <v/>
      </c>
      <c r="Q2" s="3" t="str">
        <f>IFERROR(HLOOKUP("tier2",[1]VI!$C:$C,MATCH(LOWER(SUBSTITUTE(HLOOKUP("vehicle",players!$C:$C,pos!Q2+1),"-","_")),[1]VI!$A:$A,0)),"")</f>
        <v/>
      </c>
      <c r="R2" s="3" t="str">
        <f>IFERROR(HLOOKUP("tier2",[1]VI!$C:$C,MATCH(LOWER(SUBSTITUTE(HLOOKUP("vehicle",players!$C:$C,pos!R2+1),"-","_")),[1]VI!$A:$A,0)),"")</f>
        <v/>
      </c>
      <c r="S2" s="3" t="str">
        <f>IFERROR(HLOOKUP("tier2",[1]VI!$C:$C,MATCH(LOWER(SUBSTITUTE(HLOOKUP("vehicle",players!$C:$C,pos!S2+1),"-","_")),[1]VI!$A:$A,0)),"")</f>
        <v/>
      </c>
      <c r="T2" s="3" t="str">
        <f>IFERROR(HLOOKUP("tier2",[1]VI!$C:$C,MATCH(LOWER(SUBSTITUTE(HLOOKUP("vehicle",players!$C:$C,pos!T2+1),"-","_")),[1]VI!$A:$A,0)),"")</f>
        <v/>
      </c>
      <c r="U2" s="3" t="str">
        <f>IFERROR(HLOOKUP("tier2",[1]VI!$C:$C,MATCH(LOWER(SUBSTITUTE(HLOOKUP("vehicle",players!$C:$C,pos!U2+1),"-","_")),[1]VI!$A:$A,0)),"")</f>
        <v/>
      </c>
      <c r="V2" s="3" t="str">
        <f>IFERROR(HLOOKUP("tier2",[1]VI!$C:$C,MATCH(LOWER(SUBSTITUTE(HLOOKUP("vehicle",players!$C:$C,pos!V2+1),"-","_")),[1]VI!$A:$A,0)),"")</f>
        <v/>
      </c>
      <c r="W2" s="3" t="str">
        <f>IFERROR(HLOOKUP("tier2",[1]VI!$C:$C,MATCH(LOWER(SUBSTITUTE(HLOOKUP("vehicle",players!$C:$C,pos!W2+1),"-","_")),[1]VI!$A:$A,0)),"")</f>
        <v/>
      </c>
      <c r="X2" s="3" t="str">
        <f>IFERROR(HLOOKUP("tier2",[1]VI!$C:$C,MATCH(LOWER(SUBSTITUTE(HLOOKUP("vehicle",players!$C:$C,pos!X2+1),"-","_")),[1]VI!$A:$A,0)),"")</f>
        <v/>
      </c>
      <c r="Y2" s="3" t="str">
        <f>IFERROR(HLOOKUP("tier2",[1]VI!$C:$C,MATCH(LOWER(SUBSTITUTE(HLOOKUP("vehicle",players!$C:$C,pos!Y2+1),"-","_")),[1]VI!$A:$A,0)),"")</f>
        <v/>
      </c>
      <c r="Z2" s="3" t="str">
        <f>IFERROR(HLOOKUP("tier2",[1]VI!$C:$C,MATCH(LOWER(SUBSTITUTE(HLOOKUP("vehicle",players!$C:$C,pos!Z2+1),"-","_")),[1]VI!$A:$A,0)),"")</f>
        <v/>
      </c>
      <c r="AA2" s="3" t="str">
        <f>IFERROR(HLOOKUP("tier2",[1]VI!$C:$C,MATCH(LOWER(SUBSTITUTE(HLOOKUP("vehicle",players!$C:$C,pos!AA2+1),"-","_")),[1]VI!$A:$A,0)),"")</f>
        <v/>
      </c>
      <c r="AB2" s="3" t="str">
        <f>IFERROR(HLOOKUP("tier2",[1]VI!$C:$C,MATCH(LOWER(SUBSTITUTE(HLOOKUP("vehicle",players!$C:$C,pos!AB2+1),"-","_")),[1]VI!$A:$A,0)),"")</f>
        <v/>
      </c>
      <c r="AC2" s="3" t="str">
        <f>IFERROR(HLOOKUP("tier2",[1]VI!$C:$C,MATCH(LOWER(SUBSTITUTE(HLOOKUP("vehicle",players!$C:$C,pos!AC2+1),"-","_")),[1]VI!$A:$A,0)),"")</f>
        <v/>
      </c>
      <c r="AD2" s="3" t="str">
        <f>IFERROR(HLOOKUP("tier2",[1]VI!$C:$C,MATCH(LOWER(SUBSTITUTE(HLOOKUP("vehicle",players!$C:$C,pos!AD2+1),"-","_")),[1]VI!$A:$A,0)),"")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6.42578125" style="3" bestFit="1" customWidth="1"/>
    <col min="2" max="16384" width="9.140625" style="1"/>
  </cols>
  <sheetData>
    <row r="1" spans="1:1" x14ac:dyDescent="0.25">
      <c r="A1" s="3" t="s">
        <v>82</v>
      </c>
    </row>
    <row r="2" spans="1:1" x14ac:dyDescent="0.25">
      <c r="A2" s="3" t="str">
        <f>IFERROR(IF(OR(Tmax[#This Row]="",Tmin[#This Row]=""),"",MAX(MIN(Tmax[#This Row]),Tmin[#This Row])),"")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3" sqref="A3:XFD3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IFERROR(HLOOKUP("tbattles",players!$H:$H,pos!A2+1),"")</f>
        <v/>
      </c>
      <c r="B2" s="3" t="str">
        <f>IFERROR(HLOOKUP("tbattles",players!$H:$H,pos!B2+1),"")</f>
        <v/>
      </c>
      <c r="C2" s="3" t="str">
        <f>IFERROR(HLOOKUP("tbattles",players!$H:$H,pos!C2+1),"")</f>
        <v/>
      </c>
      <c r="D2" s="3" t="str">
        <f>IFERROR(HLOOKUP("tbattles",players!$H:$H,pos!D2+1),"")</f>
        <v/>
      </c>
      <c r="E2" s="3" t="str">
        <f>IFERROR(HLOOKUP("tbattles",players!$H:$H,pos!E2+1),"")</f>
        <v/>
      </c>
      <c r="F2" s="3" t="str">
        <f>IFERROR(HLOOKUP("tbattles",players!$H:$H,pos!F2+1),"")</f>
        <v/>
      </c>
      <c r="G2" s="3" t="str">
        <f>IFERROR(HLOOKUP("tbattles",players!$H:$H,pos!G2+1),"")</f>
        <v/>
      </c>
      <c r="H2" s="3" t="str">
        <f>IFERROR(HLOOKUP("tbattles",players!$H:$H,pos!H2+1),"")</f>
        <v/>
      </c>
      <c r="I2" s="3" t="str">
        <f>IFERROR(HLOOKUP("tbattles",players!$H:$H,pos!I2+1),"")</f>
        <v/>
      </c>
      <c r="J2" s="3" t="str">
        <f>IFERROR(HLOOKUP("tbattles",players!$H:$H,pos!J2+1),"")</f>
        <v/>
      </c>
      <c r="K2" s="3" t="str">
        <f>IFERROR(HLOOKUP("tbattles",players!$H:$H,pos!K2+1),"")</f>
        <v/>
      </c>
      <c r="L2" s="3" t="str">
        <f>IFERROR(HLOOKUP("tbattles",players!$H:$H,pos!L2+1),"")</f>
        <v/>
      </c>
      <c r="M2" s="3" t="str">
        <f>IFERROR(HLOOKUP("tbattles",players!$H:$H,pos!M2+1),"")</f>
        <v/>
      </c>
      <c r="N2" s="3" t="str">
        <f>IFERROR(HLOOKUP("tbattles",players!$H:$H,pos!N2+1),"")</f>
        <v/>
      </c>
      <c r="O2" s="3" t="str">
        <f>IFERROR(HLOOKUP("tbattles",players!$H:$H,pos!O2+1),"")</f>
        <v/>
      </c>
      <c r="P2" s="3" t="str">
        <f>IFERROR(HLOOKUP("tbattles",players!$H:$H,pos!P2+1),"")</f>
        <v/>
      </c>
      <c r="Q2" s="3" t="str">
        <f>IFERROR(HLOOKUP("tbattles",players!$H:$H,pos!Q2+1),"")</f>
        <v/>
      </c>
      <c r="R2" s="3" t="str">
        <f>IFERROR(HLOOKUP("tbattles",players!$H:$H,pos!R2+1),"")</f>
        <v/>
      </c>
      <c r="S2" s="3" t="str">
        <f>IFERROR(HLOOKUP("tbattles",players!$H:$H,pos!S2+1),"")</f>
        <v/>
      </c>
      <c r="T2" s="3" t="str">
        <f>IFERROR(HLOOKUP("tbattles",players!$H:$H,pos!T2+1),"")</f>
        <v/>
      </c>
      <c r="U2" s="3" t="str">
        <f>IFERROR(HLOOKUP("tbattles",players!$H:$H,pos!U2+1),"")</f>
        <v/>
      </c>
      <c r="V2" s="3" t="str">
        <f>IFERROR(HLOOKUP("tbattles",players!$H:$H,pos!V2+1),"")</f>
        <v/>
      </c>
      <c r="W2" s="3" t="str">
        <f>IFERROR(HLOOKUP("tbattles",players!$H:$H,pos!W2+1),"")</f>
        <v/>
      </c>
      <c r="X2" s="3" t="str">
        <f>IFERROR(HLOOKUP("tbattles",players!$H:$H,pos!X2+1),"")</f>
        <v/>
      </c>
      <c r="Y2" s="3" t="str">
        <f>IFERROR(HLOOKUP("tbattles",players!$H:$H,pos!Y2+1),"")</f>
        <v/>
      </c>
      <c r="Z2" s="3" t="str">
        <f>IFERROR(HLOOKUP("tbattles",players!$H:$H,pos!Z2+1),"")</f>
        <v/>
      </c>
      <c r="AA2" s="3" t="str">
        <f>IFERROR(HLOOKUP("tbattles",players!$H:$H,pos!AA2+1),"")</f>
        <v/>
      </c>
      <c r="AB2" s="3" t="str">
        <f>IFERROR(HLOOKUP("tbattles",players!$H:$H,pos!AB2+1),"")</f>
        <v/>
      </c>
      <c r="AC2" s="3" t="str">
        <f>IFERROR(HLOOKUP("tbattles",players!$H:$H,pos!AC2+1),"")</f>
        <v/>
      </c>
      <c r="AD2" s="3" t="str">
        <f>IFERROR(HLOOKUP("tbattles",players!$H:$H,pos!AD2+1),"")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IFERROR(HLOOKUP("twins",players!$N:$N,pos!A2+1),"")</f>
        <v/>
      </c>
      <c r="B2" s="3" t="str">
        <f>IFERROR(HLOOKUP("twins",players!$N:$N,pos!B2+1),"")</f>
        <v/>
      </c>
      <c r="C2" s="3" t="str">
        <f>IFERROR(HLOOKUP("twins",players!$N:$N,pos!C2+1),"")</f>
        <v/>
      </c>
      <c r="D2" s="3" t="str">
        <f>IFERROR(HLOOKUP("twins",players!$N:$N,pos!D2+1),"")</f>
        <v/>
      </c>
      <c r="E2" s="3" t="str">
        <f>IFERROR(HLOOKUP("twins",players!$N:$N,pos!E2+1),"")</f>
        <v/>
      </c>
      <c r="F2" s="3" t="str">
        <f>IFERROR(HLOOKUP("twins",players!$N:$N,pos!F2+1),"")</f>
        <v/>
      </c>
      <c r="G2" s="3" t="str">
        <f>IFERROR(HLOOKUP("twins",players!$N:$N,pos!G2+1),"")</f>
        <v/>
      </c>
      <c r="H2" s="3" t="str">
        <f>IFERROR(HLOOKUP("twins",players!$N:$N,pos!H2+1),"")</f>
        <v/>
      </c>
      <c r="I2" s="3" t="str">
        <f>IFERROR(HLOOKUP("twins",players!$N:$N,pos!I2+1),"")</f>
        <v/>
      </c>
      <c r="J2" s="3" t="str">
        <f>IFERROR(HLOOKUP("twins",players!$N:$N,pos!J2+1),"")</f>
        <v/>
      </c>
      <c r="K2" s="3" t="str">
        <f>IFERROR(HLOOKUP("twins",players!$N:$N,pos!K2+1),"")</f>
        <v/>
      </c>
      <c r="L2" s="3" t="str">
        <f>IFERROR(HLOOKUP("twins",players!$N:$N,pos!L2+1),"")</f>
        <v/>
      </c>
      <c r="M2" s="3" t="str">
        <f>IFERROR(HLOOKUP("twins",players!$N:$N,pos!M2+1),"")</f>
        <v/>
      </c>
      <c r="N2" s="3" t="str">
        <f>IFERROR(HLOOKUP("twins",players!$N:$N,pos!N2+1),"")</f>
        <v/>
      </c>
      <c r="O2" s="3" t="str">
        <f>IFERROR(HLOOKUP("twins",players!$N:$N,pos!O2+1),"")</f>
        <v/>
      </c>
      <c r="P2" s="3" t="str">
        <f>IFERROR(HLOOKUP("twins",players!$N:$N,pos!P2+1),"")</f>
        <v/>
      </c>
      <c r="Q2" s="3" t="str">
        <f>IFERROR(HLOOKUP("twins",players!$N:$N,pos!Q2+1),"")</f>
        <v/>
      </c>
      <c r="R2" s="3" t="str">
        <f>IFERROR(HLOOKUP("twins",players!$N:$N,pos!R2+1),"")</f>
        <v/>
      </c>
      <c r="S2" s="3" t="str">
        <f>IFERROR(HLOOKUP("twins",players!$N:$N,pos!S2+1),"")</f>
        <v/>
      </c>
      <c r="T2" s="3" t="str">
        <f>IFERROR(HLOOKUP("twins",players!$N:$N,pos!T2+1),"")</f>
        <v/>
      </c>
      <c r="U2" s="3" t="str">
        <f>IFERROR(HLOOKUP("twins",players!$N:$N,pos!U2+1),"")</f>
        <v/>
      </c>
      <c r="V2" s="3" t="str">
        <f>IFERROR(HLOOKUP("twins",players!$N:$N,pos!V2+1),"")</f>
        <v/>
      </c>
      <c r="W2" s="3" t="str">
        <f>IFERROR(HLOOKUP("twins",players!$N:$N,pos!W2+1),"")</f>
        <v/>
      </c>
      <c r="X2" s="3" t="str">
        <f>IFERROR(HLOOKUP("twins",players!$N:$N,pos!X2+1),"")</f>
        <v/>
      </c>
      <c r="Y2" s="3" t="str">
        <f>IFERROR(HLOOKUP("twins",players!$N:$N,pos!Y2+1),"")</f>
        <v/>
      </c>
      <c r="Z2" s="3" t="str">
        <f>IFERROR(HLOOKUP("twins",players!$N:$N,pos!Z2+1),"")</f>
        <v/>
      </c>
      <c r="AA2" s="3" t="str">
        <f>IFERROR(HLOOKUP("twins",players!$N:$N,pos!AA2+1),"")</f>
        <v/>
      </c>
      <c r="AB2" s="3" t="str">
        <f>IFERROR(HLOOKUP("twins",players!$N:$N,pos!AB2+1),"")</f>
        <v/>
      </c>
      <c r="AC2" s="3" t="str">
        <f>IFERROR(HLOOKUP("twins",players!$N:$N,pos!AC2+1),"")</f>
        <v/>
      </c>
      <c r="AD2" s="3" t="str">
        <f>IFERROR(HLOOKUP("twins",players!$N:$N,pos!AD2+1),"")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5" width="6.140625" style="4" bestFit="1" customWidth="1"/>
    <col min="6" max="7" width="7.140625" style="4" bestFit="1" customWidth="1"/>
    <col min="8" max="9" width="6.140625" style="4" bestFit="1" customWidth="1"/>
    <col min="10" max="10" width="7.140625" style="4" bestFit="1" customWidth="1"/>
    <col min="11" max="13" width="6.28515625" style="4" bestFit="1" customWidth="1"/>
    <col min="14" max="14" width="7.140625" style="4" bestFit="1" customWidth="1"/>
    <col min="15" max="15" width="6.28515625" style="4" bestFit="1" customWidth="1"/>
    <col min="16" max="17" width="7.140625" style="4" bestFit="1" customWidth="1"/>
    <col min="18" max="19" width="6.140625" style="4" bestFit="1" customWidth="1"/>
    <col min="20" max="21" width="7.140625" style="4" bestFit="1" customWidth="1"/>
    <col min="22" max="24" width="6.140625" style="4" bestFit="1" customWidth="1"/>
    <col min="25" max="25" width="7.140625" style="4" bestFit="1" customWidth="1"/>
    <col min="26" max="27" width="6.42578125" style="4" bestFit="1" customWidth="1"/>
    <col min="28" max="30" width="7.140625" style="4" bestFit="1" customWidth="1"/>
    <col min="31" max="16384" width="9.140625" style="2"/>
  </cols>
  <sheetData>
    <row r="1" spans="1:30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40</v>
      </c>
    </row>
    <row r="2" spans="1:30" x14ac:dyDescent="0.25">
      <c r="A2" s="4" t="str">
        <f>IFERROR(Wt[]/Bt[],"")</f>
        <v/>
      </c>
      <c r="B2" s="4" t="str">
        <f>IFERROR(Wt[]/Bt[],"")</f>
        <v/>
      </c>
      <c r="C2" s="4" t="str">
        <f>IFERROR(Wt[]/Bt[],"")</f>
        <v/>
      </c>
      <c r="D2" s="4" t="str">
        <f>IFERROR(Wt[]/Bt[],"")</f>
        <v/>
      </c>
      <c r="E2" s="4" t="str">
        <f>IFERROR(Wt[]/Bt[],"")</f>
        <v/>
      </c>
      <c r="F2" s="4" t="str">
        <f>IFERROR(Wt[]/Bt[],"")</f>
        <v/>
      </c>
      <c r="G2" s="4" t="str">
        <f>IFERROR(Wt[]/Bt[],"")</f>
        <v/>
      </c>
      <c r="H2" s="4" t="str">
        <f>IFERROR(Wt[]/Bt[],"")</f>
        <v/>
      </c>
      <c r="I2" s="4" t="str">
        <f>IFERROR(Wt[]/Bt[],"")</f>
        <v/>
      </c>
      <c r="J2" s="4" t="str">
        <f>IFERROR(Wt[]/Bt[],"")</f>
        <v/>
      </c>
      <c r="K2" s="4" t="str">
        <f>IFERROR(Wt[]/Bt[],"")</f>
        <v/>
      </c>
      <c r="L2" s="4" t="str">
        <f>IFERROR(Wt[]/Bt[],"")</f>
        <v/>
      </c>
      <c r="M2" s="4" t="str">
        <f>IFERROR(Wt[]/Bt[],"")</f>
        <v/>
      </c>
      <c r="N2" s="4" t="str">
        <f>IFERROR(Wt[]/Bt[],"")</f>
        <v/>
      </c>
      <c r="O2" s="4" t="str">
        <f>IFERROR(Wt[]/Bt[],"")</f>
        <v/>
      </c>
      <c r="P2" s="4" t="str">
        <f>IFERROR(Wt[]/Bt[],"")</f>
        <v/>
      </c>
      <c r="Q2" s="4" t="str">
        <f>IFERROR(Wt[]/Bt[],"")</f>
        <v/>
      </c>
      <c r="R2" s="4" t="str">
        <f>IFERROR(Wt[]/Bt[],"")</f>
        <v/>
      </c>
      <c r="S2" s="4" t="str">
        <f>IFERROR(Wt[]/Bt[],"")</f>
        <v/>
      </c>
      <c r="T2" s="4" t="str">
        <f>IFERROR(Wt[]/Bt[],"")</f>
        <v/>
      </c>
      <c r="U2" s="4" t="str">
        <f>IFERROR(Wt[]/Bt[],"")</f>
        <v/>
      </c>
      <c r="V2" s="4" t="str">
        <f>IFERROR(Wt[]/Bt[],"")</f>
        <v/>
      </c>
      <c r="W2" s="4" t="str">
        <f>IFERROR(Wt[]/Bt[],"")</f>
        <v/>
      </c>
      <c r="X2" s="4" t="str">
        <f>IFERROR(Wt[]/Bt[],"")</f>
        <v/>
      </c>
      <c r="Y2" s="4" t="str">
        <f>IFERROR(Wt[]/Bt[],"")</f>
        <v/>
      </c>
      <c r="Z2" s="4" t="str">
        <f>IFERROR(Wt[]/Bt[],"")</f>
        <v/>
      </c>
      <c r="AA2" s="4" t="str">
        <f>IFERROR(Wt[]/Bt[],"")</f>
        <v/>
      </c>
      <c r="AB2" s="4" t="str">
        <f>IFERROR(Wt[]/Bt[],"")</f>
        <v/>
      </c>
      <c r="AC2" s="4" t="str">
        <f>IFERROR(Wt[]/Bt[],"")</f>
        <v/>
      </c>
      <c r="AD2" s="4" t="str">
        <f>IFERROR(Wt[]/Bt[],"")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140625" style="4" bestFit="1" customWidth="1"/>
    <col min="2" max="2" width="6.28515625" style="4" bestFit="1" customWidth="1"/>
    <col min="3" max="3" width="6.140625" style="4" bestFit="1" customWidth="1"/>
    <col min="4" max="5" width="6.28515625" style="4" bestFit="1" customWidth="1"/>
    <col min="6" max="6" width="6.140625" style="4" bestFit="1" customWidth="1"/>
    <col min="7" max="8" width="6.28515625" style="4" bestFit="1" customWidth="1"/>
    <col min="9" max="9" width="6.140625" style="4" bestFit="1" customWidth="1"/>
    <col min="10" max="15" width="6.5703125" style="4" bestFit="1" customWidth="1"/>
    <col min="16" max="16" width="6.28515625" style="4" bestFit="1" customWidth="1"/>
    <col min="17" max="18" width="6.140625" style="4" bestFit="1" customWidth="1"/>
    <col min="19" max="19" width="6.28515625" style="4" bestFit="1" customWidth="1"/>
    <col min="20" max="21" width="6.140625" style="4" bestFit="1" customWidth="1"/>
    <col min="22" max="22" width="6.28515625" style="4" bestFit="1" customWidth="1"/>
    <col min="23" max="23" width="6.140625" style="4" bestFit="1" customWidth="1"/>
    <col min="24" max="24" width="6.28515625" style="4" bestFit="1" customWidth="1"/>
    <col min="25" max="30" width="6.7109375" style="4" bestFit="1" customWidth="1"/>
    <col min="31" max="16384" width="9.140625" style="2"/>
  </cols>
  <sheetData>
    <row r="1" spans="1:30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40</v>
      </c>
    </row>
    <row r="2" spans="1:30" x14ac:dyDescent="0.25">
      <c r="A2" s="4" t="str">
        <f>IFERROR(HLOOKUP("w",[1]VI3!$F:$F,MATCH(LOWER(SUBSTITUTE(HLOOKUP("vehicle",players!$C:$C,pos!A2+1),"-","_")),[1]VI3!$A:$A,0)) / HLOOKUP("b",[1]VI3!$E:$E,MATCH(LOWER(SUBSTITUTE(HLOOKUP("vehicle",players!$C:$C,pos!A2+1),"-","_")),[1]VI3!$A:$A,0)),"")</f>
        <v/>
      </c>
      <c r="B2" s="4" t="str">
        <f>IFERROR(HLOOKUP("w",[1]VI3!$F:$F,MATCH(LOWER(SUBSTITUTE(HLOOKUP("vehicle",players!$C:$C,pos!B2+1),"-","_")),[1]VI3!$A:$A,0)) / HLOOKUP("b",[1]VI3!$E:$E,MATCH(LOWER(SUBSTITUTE(HLOOKUP("vehicle",players!$C:$C,pos!B2+1),"-","_")),[1]VI3!$A:$A,0)),"")</f>
        <v/>
      </c>
      <c r="C2" s="4" t="str">
        <f>IFERROR(HLOOKUP("w",[1]VI3!$F:$F,MATCH(LOWER(SUBSTITUTE(HLOOKUP("vehicle",players!$C:$C,pos!C2+1),"-","_")),[1]VI3!$A:$A,0)) / HLOOKUP("b",[1]VI3!$E:$E,MATCH(LOWER(SUBSTITUTE(HLOOKUP("vehicle",players!$C:$C,pos!C2+1),"-","_")),[1]VI3!$A:$A,0)),"")</f>
        <v/>
      </c>
      <c r="D2" s="4" t="str">
        <f>IFERROR(HLOOKUP("w",[1]VI3!$F:$F,MATCH(LOWER(SUBSTITUTE(HLOOKUP("vehicle",players!$C:$C,pos!D2+1),"-","_")),[1]VI3!$A:$A,0)) / HLOOKUP("b",[1]VI3!$E:$E,MATCH(LOWER(SUBSTITUTE(HLOOKUP("vehicle",players!$C:$C,pos!D2+1),"-","_")),[1]VI3!$A:$A,0)),"")</f>
        <v/>
      </c>
      <c r="E2" s="4" t="str">
        <f>IFERROR(HLOOKUP("w",[1]VI3!$F:$F,MATCH(LOWER(SUBSTITUTE(HLOOKUP("vehicle",players!$C:$C,pos!E2+1),"-","_")),[1]VI3!$A:$A,0)) / HLOOKUP("b",[1]VI3!$E:$E,MATCH(LOWER(SUBSTITUTE(HLOOKUP("vehicle",players!$C:$C,pos!E2+1),"-","_")),[1]VI3!$A:$A,0)),"")</f>
        <v/>
      </c>
      <c r="F2" s="4" t="str">
        <f>IFERROR(HLOOKUP("w",[1]VI3!$F:$F,MATCH(LOWER(SUBSTITUTE(HLOOKUP("vehicle",players!$C:$C,pos!F2+1),"-","_")),[1]VI3!$A:$A,0)) / HLOOKUP("b",[1]VI3!$E:$E,MATCH(LOWER(SUBSTITUTE(HLOOKUP("vehicle",players!$C:$C,pos!F2+1),"-","_")),[1]VI3!$A:$A,0)),"")</f>
        <v/>
      </c>
      <c r="G2" s="4" t="str">
        <f>IFERROR(HLOOKUP("w",[1]VI3!$F:$F,MATCH(LOWER(SUBSTITUTE(HLOOKUP("vehicle",players!$C:$C,pos!G2+1),"-","_")),[1]VI3!$A:$A,0)) / HLOOKUP("b",[1]VI3!$E:$E,MATCH(LOWER(SUBSTITUTE(HLOOKUP("vehicle",players!$C:$C,pos!G2+1),"-","_")),[1]VI3!$A:$A,0)),"")</f>
        <v/>
      </c>
      <c r="H2" s="4" t="str">
        <f>IFERROR(HLOOKUP("w",[1]VI3!$F:$F,MATCH(LOWER(SUBSTITUTE(HLOOKUP("vehicle",players!$C:$C,pos!H2+1),"-","_")),[1]VI3!$A:$A,0)) / HLOOKUP("b",[1]VI3!$E:$E,MATCH(LOWER(SUBSTITUTE(HLOOKUP("vehicle",players!$C:$C,pos!H2+1),"-","_")),[1]VI3!$A:$A,0)),"")</f>
        <v/>
      </c>
      <c r="I2" s="4" t="str">
        <f>IFERROR(HLOOKUP("w",[1]VI3!$F:$F,MATCH(LOWER(SUBSTITUTE(HLOOKUP("vehicle",players!$C:$C,pos!I2+1),"-","_")),[1]VI3!$A:$A,0)) / HLOOKUP("b",[1]VI3!$E:$E,MATCH(LOWER(SUBSTITUTE(HLOOKUP("vehicle",players!$C:$C,pos!I2+1),"-","_")),[1]VI3!$A:$A,0)),"")</f>
        <v/>
      </c>
      <c r="J2" s="4" t="str">
        <f>IFERROR(HLOOKUP("w",[1]VI3!$F:$F,MATCH(LOWER(SUBSTITUTE(HLOOKUP("vehicle",players!$C:$C,pos!J2+1),"-","_")),[1]VI3!$A:$A,0)) / HLOOKUP("b",[1]VI3!$E:$E,MATCH(LOWER(SUBSTITUTE(HLOOKUP("vehicle",players!$C:$C,pos!J2+1),"-","_")),[1]VI3!$A:$A,0)),"")</f>
        <v/>
      </c>
      <c r="K2" s="4" t="str">
        <f>IFERROR(HLOOKUP("w",[1]VI3!$F:$F,MATCH(LOWER(SUBSTITUTE(HLOOKUP("vehicle",players!$C:$C,pos!K2+1),"-","_")),[1]VI3!$A:$A,0)) / HLOOKUP("b",[1]VI3!$E:$E,MATCH(LOWER(SUBSTITUTE(HLOOKUP("vehicle",players!$C:$C,pos!K2+1),"-","_")),[1]VI3!$A:$A,0)),"")</f>
        <v/>
      </c>
      <c r="L2" s="4" t="str">
        <f>IFERROR(HLOOKUP("w",[1]VI3!$F:$F,MATCH(LOWER(SUBSTITUTE(HLOOKUP("vehicle",players!$C:$C,pos!L2+1),"-","_")),[1]VI3!$A:$A,0)) / HLOOKUP("b",[1]VI3!$E:$E,MATCH(LOWER(SUBSTITUTE(HLOOKUP("vehicle",players!$C:$C,pos!L2+1),"-","_")),[1]VI3!$A:$A,0)),"")</f>
        <v/>
      </c>
      <c r="M2" s="4" t="str">
        <f>IFERROR(HLOOKUP("w",[1]VI3!$F:$F,MATCH(LOWER(SUBSTITUTE(HLOOKUP("vehicle",players!$C:$C,pos!M2+1),"-","_")),[1]VI3!$A:$A,0)) / HLOOKUP("b",[1]VI3!$E:$E,MATCH(LOWER(SUBSTITUTE(HLOOKUP("vehicle",players!$C:$C,pos!M2+1),"-","_")),[1]VI3!$A:$A,0)),"")</f>
        <v/>
      </c>
      <c r="N2" s="4" t="str">
        <f>IFERROR(HLOOKUP("w",[1]VI3!$F:$F,MATCH(LOWER(SUBSTITUTE(HLOOKUP("vehicle",players!$C:$C,pos!N2+1),"-","_")),[1]VI3!$A:$A,0)) / HLOOKUP("b",[1]VI3!$E:$E,MATCH(LOWER(SUBSTITUTE(HLOOKUP("vehicle",players!$C:$C,pos!N2+1),"-","_")),[1]VI3!$A:$A,0)),"")</f>
        <v/>
      </c>
      <c r="O2" s="4" t="str">
        <f>IFERROR(HLOOKUP("w",[1]VI3!$F:$F,MATCH(LOWER(SUBSTITUTE(HLOOKUP("vehicle",players!$C:$C,pos!O2+1),"-","_")),[1]VI3!$A:$A,0)) / HLOOKUP("b",[1]VI3!$E:$E,MATCH(LOWER(SUBSTITUTE(HLOOKUP("vehicle",players!$C:$C,pos!O2+1),"-","_")),[1]VI3!$A:$A,0)),"")</f>
        <v/>
      </c>
      <c r="P2" s="4" t="str">
        <f>IFERROR(HLOOKUP("w",[1]VI3!$F:$F,MATCH(LOWER(SUBSTITUTE(HLOOKUP("vehicle",players!$C:$C,pos!P2+1),"-","_")),[1]VI3!$A:$A,0)) / HLOOKUP("b",[1]VI3!$E:$E,MATCH(LOWER(SUBSTITUTE(HLOOKUP("vehicle",players!$C:$C,pos!P2+1),"-","_")),[1]VI3!$A:$A,0)),"")</f>
        <v/>
      </c>
      <c r="Q2" s="4" t="str">
        <f>IFERROR(HLOOKUP("w",[1]VI3!$F:$F,MATCH(LOWER(SUBSTITUTE(HLOOKUP("vehicle",players!$C:$C,pos!Q2+1),"-","_")),[1]VI3!$A:$A,0)) / HLOOKUP("b",[1]VI3!$E:$E,MATCH(LOWER(SUBSTITUTE(HLOOKUP("vehicle",players!$C:$C,pos!Q2+1),"-","_")),[1]VI3!$A:$A,0)),"")</f>
        <v/>
      </c>
      <c r="R2" s="4" t="str">
        <f>IFERROR(HLOOKUP("w",[1]VI3!$F:$F,MATCH(LOWER(SUBSTITUTE(HLOOKUP("vehicle",players!$C:$C,pos!R2+1),"-","_")),[1]VI3!$A:$A,0)) / HLOOKUP("b",[1]VI3!$E:$E,MATCH(LOWER(SUBSTITUTE(HLOOKUP("vehicle",players!$C:$C,pos!R2+1),"-","_")),[1]VI3!$A:$A,0)),"")</f>
        <v/>
      </c>
      <c r="S2" s="4" t="str">
        <f>IFERROR(HLOOKUP("w",[1]VI3!$F:$F,MATCH(LOWER(SUBSTITUTE(HLOOKUP("vehicle",players!$C:$C,pos!S2+1),"-","_")),[1]VI3!$A:$A,0)) / HLOOKUP("b",[1]VI3!$E:$E,MATCH(LOWER(SUBSTITUTE(HLOOKUP("vehicle",players!$C:$C,pos!S2+1),"-","_")),[1]VI3!$A:$A,0)),"")</f>
        <v/>
      </c>
      <c r="T2" s="4" t="str">
        <f>IFERROR(HLOOKUP("w",[1]VI3!$F:$F,MATCH(LOWER(SUBSTITUTE(HLOOKUP("vehicle",players!$C:$C,pos!T2+1),"-","_")),[1]VI3!$A:$A,0)) / HLOOKUP("b",[1]VI3!$E:$E,MATCH(LOWER(SUBSTITUTE(HLOOKUP("vehicle",players!$C:$C,pos!T2+1),"-","_")),[1]VI3!$A:$A,0)),"")</f>
        <v/>
      </c>
      <c r="U2" s="4" t="str">
        <f>IFERROR(HLOOKUP("w",[1]VI3!$F:$F,MATCH(LOWER(SUBSTITUTE(HLOOKUP("vehicle",players!$C:$C,pos!U2+1),"-","_")),[1]VI3!$A:$A,0)) / HLOOKUP("b",[1]VI3!$E:$E,MATCH(LOWER(SUBSTITUTE(HLOOKUP("vehicle",players!$C:$C,pos!U2+1),"-","_")),[1]VI3!$A:$A,0)),"")</f>
        <v/>
      </c>
      <c r="V2" s="4" t="str">
        <f>IFERROR(HLOOKUP("w",[1]VI3!$F:$F,MATCH(LOWER(SUBSTITUTE(HLOOKUP("vehicle",players!$C:$C,pos!V2+1),"-","_")),[1]VI3!$A:$A,0)) / HLOOKUP("b",[1]VI3!$E:$E,MATCH(LOWER(SUBSTITUTE(HLOOKUP("vehicle",players!$C:$C,pos!V2+1),"-","_")),[1]VI3!$A:$A,0)),"")</f>
        <v/>
      </c>
      <c r="W2" s="4" t="str">
        <f>IFERROR(HLOOKUP("w",[1]VI3!$F:$F,MATCH(LOWER(SUBSTITUTE(HLOOKUP("vehicle",players!$C:$C,pos!W2+1),"-","_")),[1]VI3!$A:$A,0)) / HLOOKUP("b",[1]VI3!$E:$E,MATCH(LOWER(SUBSTITUTE(HLOOKUP("vehicle",players!$C:$C,pos!W2+1),"-","_")),[1]VI3!$A:$A,0)),"")</f>
        <v/>
      </c>
      <c r="X2" s="4" t="str">
        <f>IFERROR(HLOOKUP("w",[1]VI3!$F:$F,MATCH(LOWER(SUBSTITUTE(HLOOKUP("vehicle",players!$C:$C,pos!X2+1),"-","_")),[1]VI3!$A:$A,0)) / HLOOKUP("b",[1]VI3!$E:$E,MATCH(LOWER(SUBSTITUTE(HLOOKUP("vehicle",players!$C:$C,pos!X2+1),"-","_")),[1]VI3!$A:$A,0)),"")</f>
        <v/>
      </c>
      <c r="Y2" s="4" t="str">
        <f>IFERROR(HLOOKUP("w",[1]VI3!$F:$F,MATCH(LOWER(SUBSTITUTE(HLOOKUP("vehicle",players!$C:$C,pos!Y2+1),"-","_")),[1]VI3!$A:$A,0)) / HLOOKUP("b",[1]VI3!$E:$E,MATCH(LOWER(SUBSTITUTE(HLOOKUP("vehicle",players!$C:$C,pos!Y2+1),"-","_")),[1]VI3!$A:$A,0)),"")</f>
        <v/>
      </c>
      <c r="Z2" s="4" t="str">
        <f>IFERROR(HLOOKUP("w",[1]VI3!$F:$F,MATCH(LOWER(SUBSTITUTE(HLOOKUP("vehicle",players!$C:$C,pos!Z2+1),"-","_")),[1]VI3!$A:$A,0)) / HLOOKUP("b",[1]VI3!$E:$E,MATCH(LOWER(SUBSTITUTE(HLOOKUP("vehicle",players!$C:$C,pos!Z2+1),"-","_")),[1]VI3!$A:$A,0)),"")</f>
        <v/>
      </c>
      <c r="AA2" s="4" t="str">
        <f>IFERROR(HLOOKUP("w",[1]VI3!$F:$F,MATCH(LOWER(SUBSTITUTE(HLOOKUP("vehicle",players!$C:$C,pos!AA2+1),"-","_")),[1]VI3!$A:$A,0)) / HLOOKUP("b",[1]VI3!$E:$E,MATCH(LOWER(SUBSTITUTE(HLOOKUP("vehicle",players!$C:$C,pos!AA2+1),"-","_")),[1]VI3!$A:$A,0)),"")</f>
        <v/>
      </c>
      <c r="AB2" s="4" t="str">
        <f>IFERROR(HLOOKUP("w",[1]VI3!$F:$F,MATCH(LOWER(SUBSTITUTE(HLOOKUP("vehicle",players!$C:$C,pos!AB2+1),"-","_")),[1]VI3!$A:$A,0)) / HLOOKUP("b",[1]VI3!$E:$E,MATCH(LOWER(SUBSTITUTE(HLOOKUP("vehicle",players!$C:$C,pos!AB2+1),"-","_")),[1]VI3!$A:$A,0)),"")</f>
        <v/>
      </c>
      <c r="AC2" s="4" t="str">
        <f>IFERROR(HLOOKUP("w",[1]VI3!$F:$F,MATCH(LOWER(SUBSTITUTE(HLOOKUP("vehicle",players!$C:$C,pos!AC2+1),"-","_")),[1]VI3!$A:$A,0)) / HLOOKUP("b",[1]VI3!$E:$E,MATCH(LOWER(SUBSTITUTE(HLOOKUP("vehicle",players!$C:$C,pos!AC2+1),"-","_")),[1]VI3!$A:$A,0)),"")</f>
        <v/>
      </c>
      <c r="AD2" s="4" t="str">
        <f>IFERROR(HLOOKUP("w",[1]VI3!$F:$F,MATCH(LOWER(SUBSTITUTE(HLOOKUP("vehicle",players!$C:$C,pos!AD2+1),"-","_")),[1]VI3!$A:$A,0)) / HLOOKUP("b",[1]VI3!$E:$E,MATCH(LOWER(SUBSTITUTE(HLOOKUP("vehicle",players!$C:$C,pos!AD2+1),"-","_")),[1]VI3!$A:$A,0)),"")</f>
        <v/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IFERROR(HLOOKUP("wn6",players!$K:$K,pos!A2+1),"")</f>
        <v/>
      </c>
      <c r="B2" s="3" t="str">
        <f>IFERROR(HLOOKUP("wn6",players!$K:$K,pos!B2+1),"")</f>
        <v/>
      </c>
      <c r="C2" s="3" t="str">
        <f>IFERROR(HLOOKUP("wn6",players!$K:$K,pos!C2+1),"")</f>
        <v/>
      </c>
      <c r="D2" s="3" t="str">
        <f>IFERROR(HLOOKUP("wn6",players!$K:$K,pos!D2+1),"")</f>
        <v/>
      </c>
      <c r="E2" s="3" t="str">
        <f>IFERROR(HLOOKUP("wn6",players!$K:$K,pos!E2+1),"")</f>
        <v/>
      </c>
      <c r="F2" s="3" t="str">
        <f>IFERROR(HLOOKUP("wn6",players!$K:$K,pos!F2+1),"")</f>
        <v/>
      </c>
      <c r="G2" s="3" t="str">
        <f>IFERROR(HLOOKUP("wn6",players!$K:$K,pos!G2+1),"")</f>
        <v/>
      </c>
      <c r="H2" s="3" t="str">
        <f>IFERROR(HLOOKUP("wn6",players!$K:$K,pos!H2+1),"")</f>
        <v/>
      </c>
      <c r="I2" s="3" t="str">
        <f>IFERROR(HLOOKUP("wn6",players!$K:$K,pos!I2+1),"")</f>
        <v/>
      </c>
      <c r="J2" s="3" t="str">
        <f>IFERROR(HLOOKUP("wn6",players!$K:$K,pos!J2+1),"")</f>
        <v/>
      </c>
      <c r="K2" s="3" t="str">
        <f>IFERROR(HLOOKUP("wn6",players!$K:$K,pos!K2+1),"")</f>
        <v/>
      </c>
      <c r="L2" s="3" t="str">
        <f>IFERROR(HLOOKUP("wn6",players!$K:$K,pos!L2+1),"")</f>
        <v/>
      </c>
      <c r="M2" s="3" t="str">
        <f>IFERROR(HLOOKUP("wn6",players!$K:$K,pos!M2+1),"")</f>
        <v/>
      </c>
      <c r="N2" s="3" t="str">
        <f>IFERROR(HLOOKUP("wn6",players!$K:$K,pos!N2+1),"")</f>
        <v/>
      </c>
      <c r="O2" s="3" t="str">
        <f>IFERROR(HLOOKUP("wn6",players!$K:$K,pos!O2+1),"")</f>
        <v/>
      </c>
      <c r="P2" s="3" t="str">
        <f>IFERROR(HLOOKUP("wn6",players!$K:$K,pos!P2+1),"")</f>
        <v/>
      </c>
      <c r="Q2" s="3" t="str">
        <f>IFERROR(HLOOKUP("wn6",players!$K:$K,pos!Q2+1),"")</f>
        <v/>
      </c>
      <c r="R2" s="3" t="str">
        <f>IFERROR(HLOOKUP("wn6",players!$K:$K,pos!R2+1),"")</f>
        <v/>
      </c>
      <c r="S2" s="3" t="str">
        <f>IFERROR(HLOOKUP("wn6",players!$K:$K,pos!S2+1),"")</f>
        <v/>
      </c>
      <c r="T2" s="3" t="str">
        <f>IFERROR(HLOOKUP("wn6",players!$K:$K,pos!T2+1),"")</f>
        <v/>
      </c>
      <c r="U2" s="3" t="str">
        <f>IFERROR(HLOOKUP("wn6",players!$K:$K,pos!U2+1),"")</f>
        <v/>
      </c>
      <c r="V2" s="3" t="str">
        <f>IFERROR(HLOOKUP("wn6",players!$K:$K,pos!V2+1),"")</f>
        <v/>
      </c>
      <c r="W2" s="3" t="str">
        <f>IFERROR(HLOOKUP("wn6",players!$K:$K,pos!W2+1),"")</f>
        <v/>
      </c>
      <c r="X2" s="3" t="str">
        <f>IFERROR(HLOOKUP("wn6",players!$K:$K,pos!X2+1),"")</f>
        <v/>
      </c>
      <c r="Y2" s="3" t="str">
        <f>IFERROR(HLOOKUP("wn6",players!$K:$K,pos!Y2+1),"")</f>
        <v/>
      </c>
      <c r="Z2" s="3" t="str">
        <f>IFERROR(HLOOKUP("wn6",players!$K:$K,pos!Z2+1),"")</f>
        <v/>
      </c>
      <c r="AA2" s="3" t="str">
        <f>IFERROR(HLOOKUP("wn6",players!$K:$K,pos!AA2+1),"")</f>
        <v/>
      </c>
      <c r="AB2" s="3" t="str">
        <f>IFERROR(HLOOKUP("wn6",players!$K:$K,pos!AB2+1),"")</f>
        <v/>
      </c>
      <c r="AC2" s="3" t="str">
        <f>IFERROR(HLOOKUP("wn6",players!$K:$K,pos!AC2+1),"")</f>
        <v/>
      </c>
      <c r="AD2" s="3" t="str">
        <f>IFERROR(HLOOKUP("wn6",players!$K:$K,pos!AD2+1),"")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IFERROR(IF(wn[]="","",IF(wn[] &gt; 2140,100,ROUND(MAX(0,MIN(100,wn[] * (wn[] * (wn[] * (wn[] * (-0.00000000001334) + 0.00000005673) - 0.00007575) + 0.08392) - 9.362)),0))),"")</f>
        <v/>
      </c>
      <c r="B2" s="3" t="str">
        <f>IFERROR(IF(wn[]="","",IF(wn[] &gt; 2140,100,ROUND(MAX(0,MIN(100,wn[] * (wn[] * (wn[] * (wn[] * (-0.00000000001334) + 0.00000005673) - 0.00007575) + 0.08392) - 9.362)),0))),"")</f>
        <v/>
      </c>
      <c r="C2" s="3" t="str">
        <f>IFERROR(IF(wn[]="","",IF(wn[] &gt; 2140,100,ROUND(MAX(0,MIN(100,wn[] * (wn[] * (wn[] * (wn[] * (-0.00000000001334) + 0.00000005673) - 0.00007575) + 0.08392) - 9.362)),0))),"")</f>
        <v/>
      </c>
      <c r="D2" s="3" t="str">
        <f>IFERROR(IF(wn[]="","",IF(wn[] &gt; 2140,100,ROUND(MAX(0,MIN(100,wn[] * (wn[] * (wn[] * (wn[] * (-0.00000000001334) + 0.00000005673) - 0.00007575) + 0.08392) - 9.362)),0))),"")</f>
        <v/>
      </c>
      <c r="E2" s="3" t="str">
        <f>IFERROR(IF(wn[]="","",IF(wn[] &gt; 2140,100,ROUND(MAX(0,MIN(100,wn[] * (wn[] * (wn[] * (wn[] * (-0.00000000001334) + 0.00000005673) - 0.00007575) + 0.08392) - 9.362)),0))),"")</f>
        <v/>
      </c>
      <c r="F2" s="3" t="str">
        <f>IFERROR(IF(wn[]="","",IF(wn[] &gt; 2140,100,ROUND(MAX(0,MIN(100,wn[] * (wn[] * (wn[] * (wn[] * (-0.00000000001334) + 0.00000005673) - 0.00007575) + 0.08392) - 9.362)),0))),"")</f>
        <v/>
      </c>
      <c r="G2" s="3" t="str">
        <f>IFERROR(IF(wn[]="","",IF(wn[] &gt; 2140,100,ROUND(MAX(0,MIN(100,wn[] * (wn[] * (wn[] * (wn[] * (-0.00000000001334) + 0.00000005673) - 0.00007575) + 0.08392) - 9.362)),0))),"")</f>
        <v/>
      </c>
      <c r="H2" s="3" t="str">
        <f>IFERROR(IF(wn[]="","",IF(wn[] &gt; 2140,100,ROUND(MAX(0,MIN(100,wn[] * (wn[] * (wn[] * (wn[] * (-0.00000000001334) + 0.00000005673) - 0.00007575) + 0.08392) - 9.362)),0))),"")</f>
        <v/>
      </c>
      <c r="I2" s="3" t="str">
        <f>IFERROR(IF(wn[]="","",IF(wn[] &gt; 2140,100,ROUND(MAX(0,MIN(100,wn[] * (wn[] * (wn[] * (wn[] * (-0.00000000001334) + 0.00000005673) - 0.00007575) + 0.08392) - 9.362)),0))),"")</f>
        <v/>
      </c>
      <c r="J2" s="3" t="str">
        <f>IFERROR(IF(wn[]="","",IF(wn[] &gt; 2140,100,ROUND(MAX(0,MIN(100,wn[] * (wn[] * (wn[] * (wn[] * (-0.00000000001334) + 0.00000005673) - 0.00007575) + 0.08392) - 9.362)),0))),"")</f>
        <v/>
      </c>
      <c r="K2" s="3" t="str">
        <f>IFERROR(IF(wn[]="","",IF(wn[] &gt; 2140,100,ROUND(MAX(0,MIN(100,wn[] * (wn[] * (wn[] * (wn[] * (-0.00000000001334) + 0.00000005673) - 0.00007575) + 0.08392) - 9.362)),0))),"")</f>
        <v/>
      </c>
      <c r="L2" s="3" t="str">
        <f>IFERROR(IF(wn[]="","",IF(wn[] &gt; 2140,100,ROUND(MAX(0,MIN(100,wn[] * (wn[] * (wn[] * (wn[] * (-0.00000000001334) + 0.00000005673) - 0.00007575) + 0.08392) - 9.362)),0))),"")</f>
        <v/>
      </c>
      <c r="M2" s="3" t="str">
        <f>IFERROR(IF(wn[]="","",IF(wn[] &gt; 2140,100,ROUND(MAX(0,MIN(100,wn[] * (wn[] * (wn[] * (wn[] * (-0.00000000001334) + 0.00000005673) - 0.00007575) + 0.08392) - 9.362)),0))),"")</f>
        <v/>
      </c>
      <c r="N2" s="3" t="str">
        <f>IFERROR(IF(wn[]="","",IF(wn[] &gt; 2140,100,ROUND(MAX(0,MIN(100,wn[] * (wn[] * (wn[] * (wn[] * (-0.00000000001334) + 0.00000005673) - 0.00007575) + 0.08392) - 9.362)),0))),"")</f>
        <v/>
      </c>
      <c r="O2" s="3" t="str">
        <f>IFERROR(IF(wn[]="","",IF(wn[] &gt; 2140,100,ROUND(MAX(0,MIN(100,wn[] * (wn[] * (wn[] * (wn[] * (-0.00000000001334) + 0.00000005673) - 0.00007575) + 0.08392) - 9.362)),0))),"")</f>
        <v/>
      </c>
      <c r="P2" s="3" t="str">
        <f>IFERROR(IF(wn[]="","",IF(wn[] &gt; 2140,100,ROUND(MAX(0,MIN(100,wn[] * (wn[] * (wn[] * (wn[] * (-0.00000000001334) + 0.00000005673) - 0.00007575) + 0.08392) - 9.362)),0))),"")</f>
        <v/>
      </c>
      <c r="Q2" s="3" t="str">
        <f>IFERROR(IF(wn[]="","",IF(wn[] &gt; 2140,100,ROUND(MAX(0,MIN(100,wn[] * (wn[] * (wn[] * (wn[] * (-0.00000000001334) + 0.00000005673) - 0.00007575) + 0.08392) - 9.362)),0))),"")</f>
        <v/>
      </c>
      <c r="R2" s="3" t="str">
        <f>IFERROR(IF(wn[]="","",IF(wn[] &gt; 2140,100,ROUND(MAX(0,MIN(100,wn[] * (wn[] * (wn[] * (wn[] * (-0.00000000001334) + 0.00000005673) - 0.00007575) + 0.08392) - 9.362)),0))),"")</f>
        <v/>
      </c>
      <c r="S2" s="3" t="str">
        <f>IFERROR(IF(wn[]="","",IF(wn[] &gt; 2140,100,ROUND(MAX(0,MIN(100,wn[] * (wn[] * (wn[] * (wn[] * (-0.00000000001334) + 0.00000005673) - 0.00007575) + 0.08392) - 9.362)),0))),"")</f>
        <v/>
      </c>
      <c r="T2" s="3" t="str">
        <f>IFERROR(IF(wn[]="","",IF(wn[] &gt; 2140,100,ROUND(MAX(0,MIN(100,wn[] * (wn[] * (wn[] * (wn[] * (-0.00000000001334) + 0.00000005673) - 0.00007575) + 0.08392) - 9.362)),0))),"")</f>
        <v/>
      </c>
      <c r="U2" s="3" t="str">
        <f>IFERROR(IF(wn[]="","",IF(wn[] &gt; 2140,100,ROUND(MAX(0,MIN(100,wn[] * (wn[] * (wn[] * (wn[] * (-0.00000000001334) + 0.00000005673) - 0.00007575) + 0.08392) - 9.362)),0))),"")</f>
        <v/>
      </c>
      <c r="V2" s="3" t="str">
        <f>IFERROR(IF(wn[]="","",IF(wn[] &gt; 2140,100,ROUND(MAX(0,MIN(100,wn[] * (wn[] * (wn[] * (wn[] * (-0.00000000001334) + 0.00000005673) - 0.00007575) + 0.08392) - 9.362)),0))),"")</f>
        <v/>
      </c>
      <c r="W2" s="3" t="str">
        <f>IFERROR(IF(wn[]="","",IF(wn[] &gt; 2140,100,ROUND(MAX(0,MIN(100,wn[] * (wn[] * (wn[] * (wn[] * (-0.00000000001334) + 0.00000005673) - 0.00007575) + 0.08392) - 9.362)),0))),"")</f>
        <v/>
      </c>
      <c r="X2" s="3" t="str">
        <f>IFERROR(IF(wn[]="","",IF(wn[] &gt; 2140,100,ROUND(MAX(0,MIN(100,wn[] * (wn[] * (wn[] * (wn[] * (-0.00000000001334) + 0.00000005673) - 0.00007575) + 0.08392) - 9.362)),0))),"")</f>
        <v/>
      </c>
      <c r="Y2" s="3" t="str">
        <f>IFERROR(IF(wn[]="","",IF(wn[] &gt; 2140,100,ROUND(MAX(0,MIN(100,wn[] * (wn[] * (wn[] * (wn[] * (-0.00000000001334) + 0.00000005673) - 0.00007575) + 0.08392) - 9.362)),0))),"")</f>
        <v/>
      </c>
      <c r="Z2" s="3" t="str">
        <f>IFERROR(IF(wn[]="","",IF(wn[] &gt; 2140,100,ROUND(MAX(0,MIN(100,wn[] * (wn[] * (wn[] * (wn[] * (-0.00000000001334) + 0.00000005673) - 0.00007575) + 0.08392) - 9.362)),0))),"")</f>
        <v/>
      </c>
      <c r="AA2" s="3" t="str">
        <f>IFERROR(IF(wn[]="","",IF(wn[] &gt; 2140,100,ROUND(MAX(0,MIN(100,wn[] * (wn[] * (wn[] * (wn[] * (-0.00000000001334) + 0.00000005673) - 0.00007575) + 0.08392) - 9.362)),0))),"")</f>
        <v/>
      </c>
      <c r="AB2" s="3" t="str">
        <f>IFERROR(IF(wn[]="","",IF(wn[] &gt; 2140,100,ROUND(MAX(0,MIN(100,wn[] * (wn[] * (wn[] * (wn[] * (-0.00000000001334) + 0.00000005673) - 0.00007575) + 0.08392) - 9.362)),0))),"")</f>
        <v/>
      </c>
      <c r="AC2" s="3" t="str">
        <f>IFERROR(IF(wn[]="","",IF(wn[] &gt; 2140,100,ROUND(MAX(0,MIN(100,wn[] * (wn[] * (wn[] * (wn[] * (-0.00000000001334) + 0.00000005673) - 0.00007575) + 0.08392) - 9.362)),0))),"")</f>
        <v/>
      </c>
      <c r="AD2" s="3" t="str">
        <f>IFERROR(IF(wn[]="","",IF(wn[] &gt; 2140,100,ROUND(MAX(0,MIN(100,wn[] * (wn[] * (wn[] * (wn[] * (-0.00000000001334) + 0.00000005673) - 0.00007575) + 0.08392) - 9.362)),0))),"")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A2" sqref="A2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IFERROR(HLOOKUP("teff",players!$O:$O,pos!A2+1),"")</f>
        <v/>
      </c>
      <c r="B2" s="3" t="str">
        <f>IFERROR(HLOOKUP("teff",players!$O:$O,pos!B2+1),"")</f>
        <v/>
      </c>
      <c r="C2" s="3" t="str">
        <f>IFERROR(HLOOKUP("teff",players!$O:$O,pos!C2+1),"")</f>
        <v/>
      </c>
      <c r="D2" s="3" t="str">
        <f>IFERROR(HLOOKUP("teff",players!$O:$O,pos!D2+1),"")</f>
        <v/>
      </c>
      <c r="E2" s="3" t="str">
        <f>IFERROR(HLOOKUP("teff",players!$O:$O,pos!E2+1),"")</f>
        <v/>
      </c>
      <c r="F2" s="3" t="str">
        <f>IFERROR(HLOOKUP("teff",players!$O:$O,pos!F2+1),"")</f>
        <v/>
      </c>
      <c r="G2" s="3" t="str">
        <f>IFERROR(HLOOKUP("teff",players!$O:$O,pos!G2+1),"")</f>
        <v/>
      </c>
      <c r="H2" s="3" t="str">
        <f>IFERROR(HLOOKUP("teff",players!$O:$O,pos!H2+1),"")</f>
        <v/>
      </c>
      <c r="I2" s="3" t="str">
        <f>IFERROR(HLOOKUP("teff",players!$O:$O,pos!I2+1),"")</f>
        <v/>
      </c>
      <c r="J2" s="3" t="str">
        <f>IFERROR(HLOOKUP("teff",players!$O:$O,pos!J2+1),"")</f>
        <v/>
      </c>
      <c r="K2" s="3" t="str">
        <f>IFERROR(HLOOKUP("teff",players!$O:$O,pos!K2+1),"")</f>
        <v/>
      </c>
      <c r="L2" s="3" t="str">
        <f>IFERROR(HLOOKUP("teff",players!$O:$O,pos!L2+1),"")</f>
        <v/>
      </c>
      <c r="M2" s="3" t="str">
        <f>IFERROR(HLOOKUP("teff",players!$O:$O,pos!M2+1),"")</f>
        <v/>
      </c>
      <c r="N2" s="3" t="str">
        <f>IFERROR(HLOOKUP("teff",players!$O:$O,pos!N2+1),"")</f>
        <v/>
      </c>
      <c r="O2" s="3" t="str">
        <f>IFERROR(HLOOKUP("teff",players!$O:$O,pos!O2+1),"")</f>
        <v/>
      </c>
      <c r="P2" s="3" t="str">
        <f>IFERROR(HLOOKUP("teff",players!$O:$O,pos!P2+1),"")</f>
        <v/>
      </c>
      <c r="Q2" s="3" t="str">
        <f>IFERROR(HLOOKUP("teff",players!$O:$O,pos!Q2+1),"")</f>
        <v/>
      </c>
      <c r="R2" s="3" t="str">
        <f>IFERROR(HLOOKUP("teff",players!$O:$O,pos!R2+1),"")</f>
        <v/>
      </c>
      <c r="S2" s="3" t="str">
        <f>IFERROR(HLOOKUP("teff",players!$O:$O,pos!S2+1),"")</f>
        <v/>
      </c>
      <c r="T2" s="3" t="str">
        <f>IFERROR(HLOOKUP("teff",players!$O:$O,pos!T2+1),"")</f>
        <v/>
      </c>
      <c r="U2" s="3" t="str">
        <f>IFERROR(HLOOKUP("teff",players!$O:$O,pos!U2+1),"")</f>
        <v/>
      </c>
      <c r="V2" s="3" t="str">
        <f>IFERROR(HLOOKUP("teff",players!$O:$O,pos!V2+1),"")</f>
        <v/>
      </c>
      <c r="W2" s="3" t="str">
        <f>IFERROR(HLOOKUP("teff",players!$O:$O,pos!W2+1),"")</f>
        <v/>
      </c>
      <c r="X2" s="3" t="str">
        <f>IFERROR(HLOOKUP("teff",players!$O:$O,pos!X2+1),"")</f>
        <v/>
      </c>
      <c r="Y2" s="3" t="str">
        <f>IFERROR(HLOOKUP("teff",players!$O:$O,pos!Y2+1),"")</f>
        <v/>
      </c>
      <c r="Z2" s="3" t="str">
        <f>IFERROR(HLOOKUP("teff",players!$O:$O,pos!Z2+1),"")</f>
        <v/>
      </c>
      <c r="AA2" s="3" t="str">
        <f>IFERROR(HLOOKUP("teff",players!$O:$O,pos!AA2+1),"")</f>
        <v/>
      </c>
      <c r="AB2" s="3" t="str">
        <f>IFERROR(HLOOKUP("teff",players!$O:$O,pos!AB2+1),"")</f>
        <v/>
      </c>
      <c r="AC2" s="3" t="str">
        <f>IFERROR(HLOOKUP("teff",players!$O:$O,pos!AC2+1),"")</f>
        <v/>
      </c>
      <c r="AD2" s="3" t="str">
        <f>IFERROR(HLOOKUP("teff",players!$O:$O,pos!AD2+1),"")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RowHeight="15" x14ac:dyDescent="0.25"/>
  <cols>
    <col min="1" max="1" width="5" customWidth="1"/>
    <col min="2" max="2" width="8.28515625" customWidth="1"/>
    <col min="3" max="3" width="9.7109375" customWidth="1"/>
    <col min="4" max="4" width="8.28515625" customWidth="1"/>
    <col min="5" max="5" width="9.42578125" style="3" bestFit="1" customWidth="1"/>
    <col min="6" max="6" width="6.5703125" style="3" bestFit="1" customWidth="1"/>
    <col min="7" max="7" width="7.7109375" style="3" bestFit="1" customWidth="1"/>
    <col min="8" max="8" width="10.140625" style="3" bestFit="1" customWidth="1"/>
    <col min="9" max="9" width="4.7109375" style="3" bestFit="1" customWidth="1"/>
    <col min="10" max="10" width="5.85546875" style="3" bestFit="1" customWidth="1"/>
    <col min="11" max="11" width="7" style="3" bestFit="1" customWidth="1"/>
    <col min="12" max="12" width="6.28515625" style="3" bestFit="1" customWidth="1"/>
    <col min="13" max="13" width="7.42578125" style="3" bestFit="1" customWidth="1"/>
    <col min="14" max="14" width="8.140625" style="3" bestFit="1" customWidth="1"/>
    <col min="15" max="15" width="6.5703125" style="3" bestFit="1" customWidth="1"/>
    <col min="16" max="16" width="7.140625" style="3" customWidth="1"/>
    <col min="17" max="17" width="5.7109375" style="3" customWidth="1"/>
    <col min="18" max="18" width="6.42578125" style="3" customWidth="1"/>
    <col min="19" max="19" width="6.28515625" style="3" bestFit="1" customWidth="1"/>
    <col min="20" max="20" width="6.85546875" style="3" bestFit="1" customWidth="1"/>
    <col min="21" max="21" width="6.28515625" bestFit="1" customWidth="1"/>
  </cols>
  <sheetData>
    <row r="1" spans="1:21" x14ac:dyDescent="0.25">
      <c r="A1" s="1" t="s">
        <v>1</v>
      </c>
      <c r="B1" s="1" t="s">
        <v>0</v>
      </c>
      <c r="C1" s="1" t="s">
        <v>41</v>
      </c>
      <c r="D1" s="1" t="s">
        <v>42</v>
      </c>
      <c r="E1" s="3" t="s">
        <v>4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2</v>
      </c>
      <c r="K1" s="3" t="s">
        <v>3</v>
      </c>
      <c r="L1" s="3" t="s">
        <v>47</v>
      </c>
      <c r="M1" s="3" t="s">
        <v>5</v>
      </c>
      <c r="N1" s="3" t="s">
        <v>48</v>
      </c>
      <c r="O1" s="3" t="s">
        <v>49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50</v>
      </c>
      <c r="U1" s="1" t="s">
        <v>10</v>
      </c>
    </row>
    <row r="2" spans="1:21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</cols>
  <sheetData>
    <row r="1" spans="1:30" s="1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s="1" customFormat="1" x14ac:dyDescent="0.25">
      <c r="A2" s="3" t="str">
        <f>IFERROR(MATCH(results[[#This Row],[vehId1]], players[vehId], 0),"")</f>
        <v/>
      </c>
      <c r="B2" s="3" t="str">
        <f>IFERROR(MATCH(results[[#This Row],[vehId2]], players[vehId], 0),"")</f>
        <v/>
      </c>
      <c r="C2" s="3" t="str">
        <f>IFERROR(MATCH(results[[#This Row],[vehId3]], players[vehId], 0),"")</f>
        <v/>
      </c>
      <c r="D2" s="3" t="str">
        <f>IFERROR(MATCH(results[[#This Row],[vehId4]], players[vehId], 0),"")</f>
        <v/>
      </c>
      <c r="E2" s="3" t="str">
        <f>IFERROR(MATCH(results[[#This Row],[vehId5]], players[vehId], 0),"")</f>
        <v/>
      </c>
      <c r="F2" s="3" t="str">
        <f>IFERROR(MATCH(results[[#This Row],[vehId6]], players[vehId], 0),"")</f>
        <v/>
      </c>
      <c r="G2" s="3" t="str">
        <f>IFERROR(MATCH(results[[#This Row],[vehId7]], players[vehId], 0),"")</f>
        <v/>
      </c>
      <c r="H2" s="3" t="str">
        <f>IFERROR(MATCH(results[[#This Row],[vehId8]], players[vehId], 0),"")</f>
        <v/>
      </c>
      <c r="I2" s="3" t="str">
        <f>IFERROR(MATCH(results[[#This Row],[vehId9]], players[vehId], 0),"")</f>
        <v/>
      </c>
      <c r="J2" s="3" t="str">
        <f>IFERROR(MATCH(results[[#This Row],[vehId10]], players[vehId], 0),"")</f>
        <v/>
      </c>
      <c r="K2" s="3" t="str">
        <f>IFERROR(MATCH(results[[#This Row],[vehId11]], players[vehId], 0),"")</f>
        <v/>
      </c>
      <c r="L2" s="3" t="str">
        <f>IFERROR(MATCH(results[[#This Row],[vehId12]], players[vehId], 0),"")</f>
        <v/>
      </c>
      <c r="M2" s="3" t="str">
        <f>IFERROR(MATCH(results[[#This Row],[vehId13]], players[vehId], 0),"")</f>
        <v/>
      </c>
      <c r="N2" s="3" t="str">
        <f>IFERROR(MATCH(results[[#This Row],[vehId14]], players[vehId], 0),"")</f>
        <v/>
      </c>
      <c r="O2" s="3" t="str">
        <f>IFERROR(MATCH(results[[#This Row],[vehId15]], players[vehId], 0),"")</f>
        <v/>
      </c>
      <c r="P2" s="3" t="str">
        <f>IFERROR(MATCH(results[[#This Row],[vehId16]], players[vehId], 0),"")</f>
        <v/>
      </c>
      <c r="Q2" s="3" t="str">
        <f>IFERROR(MATCH(results[[#This Row],[vehId17]], players[vehId], 0),"")</f>
        <v/>
      </c>
      <c r="R2" s="3" t="str">
        <f>IFERROR(MATCH(results[[#This Row],[vehId18]], players[vehId], 0),"")</f>
        <v/>
      </c>
      <c r="S2" s="3" t="str">
        <f>IFERROR(MATCH(results[[#This Row],[vehId19]], players[vehId], 0),"")</f>
        <v/>
      </c>
      <c r="T2" s="3" t="str">
        <f>IFERROR(MATCH(results[[#This Row],[vehId20]], players[vehId], 0),"")</f>
        <v/>
      </c>
      <c r="U2" s="3" t="str">
        <f>IFERROR(MATCH(results[[#This Row],[vehId21]], players[vehId], 0),"")</f>
        <v/>
      </c>
      <c r="V2" s="3" t="str">
        <f>IFERROR(MATCH(results[[#This Row],[vehId22]], players[vehId], 0),"")</f>
        <v/>
      </c>
      <c r="W2" s="3" t="str">
        <f>IFERROR(MATCH(results[[#This Row],[vehId23]], players[vehId], 0),"")</f>
        <v/>
      </c>
      <c r="X2" s="3" t="str">
        <f>IFERROR(MATCH(results[[#This Row],[vehId24]], players[vehId], 0),"")</f>
        <v/>
      </c>
      <c r="Y2" s="3" t="str">
        <f>IFERROR(MATCH(results[[#This Row],[vehId25]], players[vehId], 0),"")</f>
        <v/>
      </c>
      <c r="Z2" s="3" t="str">
        <f>IFERROR(MATCH(results[[#This Row],[vehId26]], players[vehId], 0),"")</f>
        <v/>
      </c>
      <c r="AA2" s="3" t="str">
        <f>IFERROR(MATCH(results[[#This Row],[vehId27]], players[vehId], 0),"")</f>
        <v/>
      </c>
      <c r="AB2" s="3" t="str">
        <f>IFERROR(MATCH(results[[#This Row],[vehId28]], players[vehId], 0),"")</f>
        <v/>
      </c>
      <c r="AC2" s="3" t="str">
        <f>IFERROR(MATCH(results[[#This Row],[vehId29]], players[vehId], 0),"")</f>
        <v/>
      </c>
      <c r="AD2" s="3" t="str">
        <f>IFERROR(MATCH(results[[#This Row],[vehId30]], players[vehId], 0),"")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6" style="3" bestFit="1" customWidth="1"/>
    <col min="10" max="15" width="6.28515625" style="3" bestFit="1" customWidth="1"/>
    <col min="16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IFERROR(HLOOKUP("battles",players!$E:$E,pos!A2+1),"")</f>
        <v/>
      </c>
      <c r="B2" s="3" t="str">
        <f>IFERROR(HLOOKUP("battles",players!$E:$E,pos!B2+1),"")</f>
        <v/>
      </c>
      <c r="C2" s="3" t="str">
        <f>IFERROR(HLOOKUP("battles",players!$E:$E,pos!C2+1),"")</f>
        <v/>
      </c>
      <c r="D2" s="3" t="str">
        <f>IFERROR(HLOOKUP("battles",players!$E:$E,pos!D2+1),"")</f>
        <v/>
      </c>
      <c r="E2" s="3" t="str">
        <f>IFERROR(HLOOKUP("battles",players!$E:$E,pos!E2+1),"")</f>
        <v/>
      </c>
      <c r="F2" s="3" t="str">
        <f>IFERROR(HLOOKUP("battles",players!$E:$E,pos!F2+1),"")</f>
        <v/>
      </c>
      <c r="G2" s="3" t="str">
        <f>IFERROR(HLOOKUP("battles",players!$E:$E,pos!G2+1),"")</f>
        <v/>
      </c>
      <c r="H2" s="3" t="str">
        <f>IFERROR(HLOOKUP("battles",players!$E:$E,pos!H2+1),"")</f>
        <v/>
      </c>
      <c r="I2" s="3" t="str">
        <f>IFERROR(HLOOKUP("battles",players!$E:$E,pos!I2+1),"")</f>
        <v/>
      </c>
      <c r="J2" s="3" t="str">
        <f>IFERROR(HLOOKUP("battles",players!$E:$E,pos!J2+1),"")</f>
        <v/>
      </c>
      <c r="K2" s="3" t="str">
        <f>IFERROR(HLOOKUP("battles",players!$E:$E,pos!K2+1),"")</f>
        <v/>
      </c>
      <c r="L2" s="3" t="str">
        <f>IFERROR(HLOOKUP("battles",players!$E:$E,pos!L2+1),"")</f>
        <v/>
      </c>
      <c r="M2" s="3" t="str">
        <f>IFERROR(HLOOKUP("battles",players!$E:$E,pos!M2+1),"")</f>
        <v/>
      </c>
      <c r="N2" s="3" t="str">
        <f>IFERROR(HLOOKUP("battles",players!$E:$E,pos!N2+1),"")</f>
        <v/>
      </c>
      <c r="O2" s="3" t="str">
        <f>IFERROR(HLOOKUP("battles",players!$E:$E,pos!O2+1),"")</f>
        <v/>
      </c>
      <c r="P2" s="3" t="str">
        <f>IFERROR(HLOOKUP("battles",players!$E:$E,pos!P2+1),"")</f>
        <v/>
      </c>
      <c r="Q2" s="3" t="str">
        <f>IFERROR(HLOOKUP("battles",players!$E:$E,pos!Q2+1),"")</f>
        <v/>
      </c>
      <c r="R2" s="3" t="str">
        <f>IFERROR(HLOOKUP("battles",players!$E:$E,pos!R2+1),"")</f>
        <v/>
      </c>
      <c r="S2" s="3" t="str">
        <f>IFERROR(HLOOKUP("battles",players!$E:$E,pos!S2+1),"")</f>
        <v/>
      </c>
      <c r="T2" s="3" t="str">
        <f>IFERROR(HLOOKUP("battles",players!$E:$E,pos!T2+1),"")</f>
        <v/>
      </c>
      <c r="U2" s="3" t="str">
        <f>IFERROR(HLOOKUP("battles",players!$E:$E,pos!U2+1),"")</f>
        <v/>
      </c>
      <c r="V2" s="3" t="str">
        <f>IFERROR(HLOOKUP("battles",players!$E:$E,pos!V2+1),"")</f>
        <v/>
      </c>
      <c r="W2" s="3" t="str">
        <f>IFERROR(HLOOKUP("battles",players!$E:$E,pos!W2+1),"")</f>
        <v/>
      </c>
      <c r="X2" s="3" t="str">
        <f>IFERROR(HLOOKUP("battles",players!$E:$E,pos!X2+1),"")</f>
        <v/>
      </c>
      <c r="Y2" s="3" t="str">
        <f>IFERROR(HLOOKUP("battles",players!$E:$E,pos!Y2+1),"")</f>
        <v/>
      </c>
      <c r="Z2" s="3" t="str">
        <f>IFERROR(HLOOKUP("battles",players!$E:$E,pos!Z2+1),"")</f>
        <v/>
      </c>
      <c r="AA2" s="3" t="str">
        <f>IFERROR(HLOOKUP("battles",players!$E:$E,pos!AA2+1),"")</f>
        <v/>
      </c>
      <c r="AB2" s="3" t="str">
        <f>IFERROR(HLOOKUP("battles",players!$E:$E,pos!AB2+1),"")</f>
        <v/>
      </c>
      <c r="AC2" s="3" t="str">
        <f>IFERROR(HLOOKUP("battles",players!$E:$E,pos!AC2+1),"")</f>
        <v/>
      </c>
      <c r="AD2" s="3" t="str">
        <f>IFERROR(HLOOKUP("battles",players!$E:$E,pos!AD2+1),"")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5.28515625" style="3" bestFit="1" customWidth="1"/>
    <col min="2" max="2" width="6" style="3" bestFit="1" customWidth="1"/>
    <col min="3" max="3" width="5.28515625" style="3" bestFit="1" customWidth="1"/>
    <col min="4" max="5" width="6" style="3" bestFit="1" customWidth="1"/>
    <col min="6" max="6" width="5.28515625" style="3" bestFit="1" customWidth="1"/>
    <col min="7" max="8" width="6" style="3" bestFit="1" customWidth="1"/>
    <col min="9" max="9" width="5.28515625" style="3" bestFit="1" customWidth="1"/>
    <col min="10" max="15" width="6.28515625" style="3" bestFit="1" customWidth="1"/>
    <col min="16" max="16" width="6" style="3" bestFit="1" customWidth="1"/>
    <col min="17" max="18" width="5.42578125" style="3" bestFit="1" customWidth="1"/>
    <col min="19" max="19" width="6" style="3" bestFit="1" customWidth="1"/>
    <col min="20" max="21" width="5.42578125" style="3" bestFit="1" customWidth="1"/>
    <col min="22" max="22" width="6" style="3" bestFit="1" customWidth="1"/>
    <col min="23" max="23" width="5.42578125" style="3" bestFit="1" customWidth="1"/>
    <col min="24" max="24" width="6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IFERROR(HLOOKUP("wins",players!$M:$M,pos!A2+1),"")</f>
        <v/>
      </c>
      <c r="B2" s="3" t="str">
        <f>IFERROR(HLOOKUP("wins",players!$M:$M,pos!B2+1),"")</f>
        <v/>
      </c>
      <c r="C2" s="3" t="str">
        <f>IFERROR(HLOOKUP("wins",players!$M:$M,pos!C2+1),"")</f>
        <v/>
      </c>
      <c r="D2" s="3" t="str">
        <f>IFERROR(HLOOKUP("wins",players!$M:$M,pos!D2+1),"")</f>
        <v/>
      </c>
      <c r="E2" s="3" t="str">
        <f>IFERROR(HLOOKUP("wins",players!$M:$M,pos!E2+1),"")</f>
        <v/>
      </c>
      <c r="F2" s="3" t="str">
        <f>IFERROR(HLOOKUP("wins",players!$M:$M,pos!F2+1),"")</f>
        <v/>
      </c>
      <c r="G2" s="3" t="str">
        <f>IFERROR(HLOOKUP("wins",players!$M:$M,pos!G2+1),"")</f>
        <v/>
      </c>
      <c r="H2" s="3" t="str">
        <f>IFERROR(HLOOKUP("wins",players!$M:$M,pos!H2+1),"")</f>
        <v/>
      </c>
      <c r="I2" s="3" t="str">
        <f>IFERROR(HLOOKUP("wins",players!$M:$M,pos!I2+1),"")</f>
        <v/>
      </c>
      <c r="J2" s="3" t="str">
        <f>IFERROR(HLOOKUP("wins",players!$M:$M,pos!J2+1),"")</f>
        <v/>
      </c>
      <c r="K2" s="3" t="str">
        <f>IFERROR(HLOOKUP("wins",players!$M:$M,pos!K2+1),"")</f>
        <v/>
      </c>
      <c r="L2" s="3" t="str">
        <f>IFERROR(HLOOKUP("wins",players!$M:$M,pos!L2+1),"")</f>
        <v/>
      </c>
      <c r="M2" s="3" t="str">
        <f>IFERROR(HLOOKUP("wins",players!$M:$M,pos!M2+1),"")</f>
        <v/>
      </c>
      <c r="N2" s="3" t="str">
        <f>IFERROR(HLOOKUP("wins",players!$M:$M,pos!N2+1),"")</f>
        <v/>
      </c>
      <c r="O2" s="3" t="str">
        <f>IFERROR(HLOOKUP("wins",players!$M:$M,pos!O2+1),"")</f>
        <v/>
      </c>
      <c r="P2" s="3" t="str">
        <f>IFERROR(HLOOKUP("wins",players!$M:$M,pos!P2+1),"")</f>
        <v/>
      </c>
      <c r="Q2" s="3" t="str">
        <f>IFERROR(HLOOKUP("wins",players!$M:$M,pos!Q2+1),"")</f>
        <v/>
      </c>
      <c r="R2" s="3" t="str">
        <f>IFERROR(HLOOKUP("wins",players!$M:$M,pos!R2+1),"")</f>
        <v/>
      </c>
      <c r="S2" s="3" t="str">
        <f>IFERROR(HLOOKUP("wins",players!$M:$M,pos!S2+1),"")</f>
        <v/>
      </c>
      <c r="T2" s="3" t="str">
        <f>IFERROR(HLOOKUP("wins",players!$M:$M,pos!T2+1),"")</f>
        <v/>
      </c>
      <c r="U2" s="3" t="str">
        <f>IFERROR(HLOOKUP("wins",players!$M:$M,pos!U2+1),"")</f>
        <v/>
      </c>
      <c r="V2" s="3" t="str">
        <f>IFERROR(HLOOKUP("wins",players!$M:$M,pos!V2+1),"")</f>
        <v/>
      </c>
      <c r="W2" s="3" t="str">
        <f>IFERROR(HLOOKUP("wins",players!$M:$M,pos!W2+1),"")</f>
        <v/>
      </c>
      <c r="X2" s="3" t="str">
        <f>IFERROR(HLOOKUP("wins",players!$M:$M,pos!X2+1),"")</f>
        <v/>
      </c>
      <c r="Y2" s="3" t="str">
        <f>IFERROR(HLOOKUP("wins",players!$M:$M,pos!Y2+1),"")</f>
        <v/>
      </c>
      <c r="Z2" s="3" t="str">
        <f>IFERROR(HLOOKUP("wins",players!$M:$M,pos!Z2+1),"")</f>
        <v/>
      </c>
      <c r="AA2" s="3" t="str">
        <f>IFERROR(HLOOKUP("wins",players!$M:$M,pos!AA2+1),"")</f>
        <v/>
      </c>
      <c r="AB2" s="3" t="str">
        <f>IFERROR(HLOOKUP("wins",players!$M:$M,pos!AB2+1),"")</f>
        <v/>
      </c>
      <c r="AC2" s="3" t="str">
        <f>IFERROR(HLOOKUP("wins",players!$M:$M,pos!AC2+1),"")</f>
        <v/>
      </c>
      <c r="AD2" s="3" t="str">
        <f>IFERROR(HLOOKUP("wins",players!$M:$M,pos!AD2+1),"")</f>
        <v/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5" width="6.140625" style="4" bestFit="1" customWidth="1"/>
    <col min="6" max="6" width="7.140625" style="4" bestFit="1" customWidth="1"/>
    <col min="7" max="9" width="6.140625" style="4" bestFit="1" customWidth="1"/>
    <col min="10" max="15" width="6.42578125" style="4" bestFit="1" customWidth="1"/>
    <col min="16" max="24" width="6.140625" style="4" bestFit="1" customWidth="1"/>
    <col min="25" max="30" width="6.5703125" style="4" bestFit="1" customWidth="1"/>
    <col min="31" max="16384" width="9.140625" style="2"/>
  </cols>
  <sheetData>
    <row r="1" spans="1:30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40</v>
      </c>
    </row>
    <row r="2" spans="1:30" x14ac:dyDescent="0.25">
      <c r="A2" s="4" t="str">
        <f>IFERROR(Wa[]/Ba[],"")</f>
        <v/>
      </c>
      <c r="B2" s="4" t="str">
        <f>IFERROR(Wa[]/Ba[],"")</f>
        <v/>
      </c>
      <c r="C2" s="4" t="str">
        <f>IFERROR(Wa[]/Ba[],"")</f>
        <v/>
      </c>
      <c r="D2" s="4" t="str">
        <f>IFERROR(Wa[]/Ba[],"")</f>
        <v/>
      </c>
      <c r="E2" s="4" t="str">
        <f>IFERROR(Wa[]/Ba[],"")</f>
        <v/>
      </c>
      <c r="F2" s="4" t="str">
        <f>IFERROR(Wa[]/Ba[],"")</f>
        <v/>
      </c>
      <c r="G2" s="4" t="str">
        <f>IFERROR(Wa[]/Ba[],"")</f>
        <v/>
      </c>
      <c r="H2" s="4" t="str">
        <f>IFERROR(Wa[]/Ba[],"")</f>
        <v/>
      </c>
      <c r="I2" s="4" t="str">
        <f>IFERROR(Wa[]/Ba[],"")</f>
        <v/>
      </c>
      <c r="J2" s="4" t="str">
        <f>IFERROR(Wa[]/Ba[],"")</f>
        <v/>
      </c>
      <c r="K2" s="4" t="str">
        <f>IFERROR(Wa[]/Ba[],"")</f>
        <v/>
      </c>
      <c r="L2" s="4" t="str">
        <f>IFERROR(Wa[]/Ba[],"")</f>
        <v/>
      </c>
      <c r="M2" s="4" t="str">
        <f>IFERROR(Wa[]/Ba[],"")</f>
        <v/>
      </c>
      <c r="N2" s="4" t="str">
        <f>IFERROR(Wa[]/Ba[],"")</f>
        <v/>
      </c>
      <c r="O2" s="4" t="str">
        <f>IFERROR(Wa[]/Ba[],"")</f>
        <v/>
      </c>
      <c r="P2" s="4" t="str">
        <f>IFERROR(Wa[]/Ba[],"")</f>
        <v/>
      </c>
      <c r="Q2" s="4" t="str">
        <f>IFERROR(Wa[]/Ba[],"")</f>
        <v/>
      </c>
      <c r="R2" s="4" t="str">
        <f>IFERROR(Wa[]/Ba[],"")</f>
        <v/>
      </c>
      <c r="S2" s="4" t="str">
        <f>IFERROR(Wa[]/Ba[],"")</f>
        <v/>
      </c>
      <c r="T2" s="4" t="str">
        <f>IFERROR(Wa[]/Ba[],"")</f>
        <v/>
      </c>
      <c r="U2" s="4" t="str">
        <f>IFERROR(Wa[]/Ba[],"")</f>
        <v/>
      </c>
      <c r="V2" s="4" t="str">
        <f>IFERROR(Wa[]/Ba[],"")</f>
        <v/>
      </c>
      <c r="W2" s="4" t="str">
        <f>IFERROR(Wa[]/Ba[],"")</f>
        <v/>
      </c>
      <c r="X2" s="4" t="str">
        <f>IFERROR(Wa[]/Ba[],"")</f>
        <v/>
      </c>
      <c r="Y2" s="4" t="str">
        <f>IFERROR(Wa[]/Ba[],"")</f>
        <v/>
      </c>
      <c r="Z2" s="4" t="str">
        <f>IFERROR(Wa[]/Ba[],"")</f>
        <v/>
      </c>
      <c r="AA2" s="4" t="str">
        <f>IFERROR(Wa[]/Ba[],"")</f>
        <v/>
      </c>
      <c r="AB2" s="4" t="str">
        <f>IFERROR(Wa[]/Ba[],"")</f>
        <v/>
      </c>
      <c r="AC2" s="4" t="str">
        <f>IFERROR(Wa[]/Ba[],"")</f>
        <v/>
      </c>
      <c r="AD2" s="4" t="str">
        <f>IFERROR(Wa[]/Ba[],"")</f>
        <v/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IFERROR(HLOOKUP("level",[1]VI3!$B:$B,MATCH(LOWER(SUBSTITUTE(HLOOKUP("vehicle",players!$C:$C,pos!A2+1),"-","_")),[1]VI3!$A:$A,0)),"")</f>
        <v/>
      </c>
      <c r="B2" s="3" t="str">
        <f>IFERROR(HLOOKUP("level",[1]VI3!$B:$B,MATCH(LOWER(SUBSTITUTE(HLOOKUP("vehicle",players!$C:$C,pos!B2+1),"-","_")),[1]VI3!$A:$A,0)),"")</f>
        <v/>
      </c>
      <c r="C2" s="3" t="str">
        <f>IFERROR(HLOOKUP("level",[1]VI3!$B:$B,MATCH(LOWER(SUBSTITUTE(HLOOKUP("vehicle",players!$C:$C,pos!C2+1),"-","_")),[1]VI3!$A:$A,0)),"")</f>
        <v/>
      </c>
      <c r="D2" s="3" t="str">
        <f>IFERROR(HLOOKUP("level",[1]VI3!$B:$B,MATCH(LOWER(SUBSTITUTE(HLOOKUP("vehicle",players!$C:$C,pos!D2+1),"-","_")),[1]VI3!$A:$A,0)),"")</f>
        <v/>
      </c>
      <c r="E2" s="3" t="str">
        <f>IFERROR(HLOOKUP("level",[1]VI3!$B:$B,MATCH(LOWER(SUBSTITUTE(HLOOKUP("vehicle",players!$C:$C,pos!E2+1),"-","_")),[1]VI3!$A:$A,0)),"")</f>
        <v/>
      </c>
      <c r="F2" s="3" t="str">
        <f>IFERROR(HLOOKUP("level",[1]VI3!$B:$B,MATCH(LOWER(SUBSTITUTE(HLOOKUP("vehicle",players!$C:$C,pos!F2+1),"-","_")),[1]VI3!$A:$A,0)),"")</f>
        <v/>
      </c>
      <c r="G2" s="3" t="str">
        <f>IFERROR(HLOOKUP("level",[1]VI3!$B:$B,MATCH(LOWER(SUBSTITUTE(HLOOKUP("vehicle",players!$C:$C,pos!G2+1),"-","_")),[1]VI3!$A:$A,0)),"")</f>
        <v/>
      </c>
      <c r="H2" s="3" t="str">
        <f>IFERROR(HLOOKUP("level",[1]VI3!$B:$B,MATCH(LOWER(SUBSTITUTE(HLOOKUP("vehicle",players!$C:$C,pos!H2+1),"-","_")),[1]VI3!$A:$A,0)),"")</f>
        <v/>
      </c>
      <c r="I2" s="3" t="str">
        <f>IFERROR(HLOOKUP("level",[1]VI3!$B:$B,MATCH(LOWER(SUBSTITUTE(HLOOKUP("vehicle",players!$C:$C,pos!I2+1),"-","_")),[1]VI3!$A:$A,0)),"")</f>
        <v/>
      </c>
      <c r="J2" s="3" t="str">
        <f>IFERROR(HLOOKUP("level",[1]VI3!$B:$B,MATCH(LOWER(SUBSTITUTE(HLOOKUP("vehicle",players!$C:$C,pos!J2+1),"-","_")),[1]VI3!$A:$A,0)),"")</f>
        <v/>
      </c>
      <c r="K2" s="3" t="str">
        <f>IFERROR(HLOOKUP("level",[1]VI3!$B:$B,MATCH(LOWER(SUBSTITUTE(HLOOKUP("vehicle",players!$C:$C,pos!K2+1),"-","_")),[1]VI3!$A:$A,0)),"")</f>
        <v/>
      </c>
      <c r="L2" s="3" t="str">
        <f>IFERROR(HLOOKUP("level",[1]VI3!$B:$B,MATCH(LOWER(SUBSTITUTE(HLOOKUP("vehicle",players!$C:$C,pos!L2+1),"-","_")),[1]VI3!$A:$A,0)),"")</f>
        <v/>
      </c>
      <c r="M2" s="3" t="str">
        <f>IFERROR(HLOOKUP("level",[1]VI3!$B:$B,MATCH(LOWER(SUBSTITUTE(HLOOKUP("vehicle",players!$C:$C,pos!M2+1),"-","_")),[1]VI3!$A:$A,0)),"")</f>
        <v/>
      </c>
      <c r="N2" s="3" t="str">
        <f>IFERROR(HLOOKUP("level",[1]VI3!$B:$B,MATCH(LOWER(SUBSTITUTE(HLOOKUP("vehicle",players!$C:$C,pos!N2+1),"-","_")),[1]VI3!$A:$A,0)),"")</f>
        <v/>
      </c>
      <c r="O2" s="3" t="str">
        <f>IFERROR(HLOOKUP("level",[1]VI3!$B:$B,MATCH(LOWER(SUBSTITUTE(HLOOKUP("vehicle",players!$C:$C,pos!O2+1),"-","_")),[1]VI3!$A:$A,0)),"")</f>
        <v/>
      </c>
      <c r="P2" s="3" t="str">
        <f>IFERROR(HLOOKUP("level",[1]VI3!$B:$B,MATCH(LOWER(SUBSTITUTE(HLOOKUP("vehicle",players!$C:$C,pos!P2+1),"-","_")),[1]VI3!$A:$A,0)),"")</f>
        <v/>
      </c>
      <c r="Q2" s="3" t="str">
        <f>IFERROR(HLOOKUP("level",[1]VI3!$B:$B,MATCH(LOWER(SUBSTITUTE(HLOOKUP("vehicle",players!$C:$C,pos!Q2+1),"-","_")),[1]VI3!$A:$A,0)),"")</f>
        <v/>
      </c>
      <c r="R2" s="3" t="str">
        <f>IFERROR(HLOOKUP("level",[1]VI3!$B:$B,MATCH(LOWER(SUBSTITUTE(HLOOKUP("vehicle",players!$C:$C,pos!R2+1),"-","_")),[1]VI3!$A:$A,0)),"")</f>
        <v/>
      </c>
      <c r="S2" s="3" t="str">
        <f>IFERROR(HLOOKUP("level",[1]VI3!$B:$B,MATCH(LOWER(SUBSTITUTE(HLOOKUP("vehicle",players!$C:$C,pos!S2+1),"-","_")),[1]VI3!$A:$A,0)),"")</f>
        <v/>
      </c>
      <c r="T2" s="3" t="str">
        <f>IFERROR(HLOOKUP("level",[1]VI3!$B:$B,MATCH(LOWER(SUBSTITUTE(HLOOKUP("vehicle",players!$C:$C,pos!T2+1),"-","_")),[1]VI3!$A:$A,0)),"")</f>
        <v/>
      </c>
      <c r="U2" s="3" t="str">
        <f>IFERROR(HLOOKUP("level",[1]VI3!$B:$B,MATCH(LOWER(SUBSTITUTE(HLOOKUP("vehicle",players!$C:$C,pos!U2+1),"-","_")),[1]VI3!$A:$A,0)),"")</f>
        <v/>
      </c>
      <c r="V2" s="3" t="str">
        <f>IFERROR(HLOOKUP("level",[1]VI3!$B:$B,MATCH(LOWER(SUBSTITUTE(HLOOKUP("vehicle",players!$C:$C,pos!V2+1),"-","_")),[1]VI3!$A:$A,0)),"")</f>
        <v/>
      </c>
      <c r="W2" s="3" t="str">
        <f>IFERROR(HLOOKUP("level",[1]VI3!$B:$B,MATCH(LOWER(SUBSTITUTE(HLOOKUP("vehicle",players!$C:$C,pos!W2+1),"-","_")),[1]VI3!$A:$A,0)),"")</f>
        <v/>
      </c>
      <c r="X2" s="3" t="str">
        <f>IFERROR(HLOOKUP("level",[1]VI3!$B:$B,MATCH(LOWER(SUBSTITUTE(HLOOKUP("vehicle",players!$C:$C,pos!X2+1),"-","_")),[1]VI3!$A:$A,0)),"")</f>
        <v/>
      </c>
      <c r="Y2" s="3" t="str">
        <f>IFERROR(HLOOKUP("level",[1]VI3!$B:$B,MATCH(LOWER(SUBSTITUTE(HLOOKUP("vehicle",players!$C:$C,pos!Y2+1),"-","_")),[1]VI3!$A:$A,0)),"")</f>
        <v/>
      </c>
      <c r="Z2" s="3" t="str">
        <f>IFERROR(HLOOKUP("level",[1]VI3!$B:$B,MATCH(LOWER(SUBSTITUTE(HLOOKUP("vehicle",players!$C:$C,pos!Z2+1),"-","_")),[1]VI3!$A:$A,0)),"")</f>
        <v/>
      </c>
      <c r="AA2" s="3" t="str">
        <f>IFERROR(HLOOKUP("level",[1]VI3!$B:$B,MATCH(LOWER(SUBSTITUTE(HLOOKUP("vehicle",players!$C:$C,pos!AA2+1),"-","_")),[1]VI3!$A:$A,0)),"")</f>
        <v/>
      </c>
      <c r="AB2" s="3" t="str">
        <f>IFERROR(HLOOKUP("level",[1]VI3!$B:$B,MATCH(LOWER(SUBSTITUTE(HLOOKUP("vehicle",players!$C:$C,pos!AB2+1),"-","_")),[1]VI3!$A:$A,0)),"")</f>
        <v/>
      </c>
      <c r="AC2" s="3" t="str">
        <f>IFERROR(HLOOKUP("level",[1]VI3!$B:$B,MATCH(LOWER(SUBSTITUTE(HLOOKUP("vehicle",players!$C:$C,pos!AC2+1),"-","_")),[1]VI3!$A:$A,0)),"")</f>
        <v/>
      </c>
      <c r="AD2" s="3" t="str">
        <f>IFERROR(HLOOKUP("level",[1]VI3!$B:$B,MATCH(LOWER(SUBSTITUTE(HLOOKUP("vehicle",players!$C:$C,pos!AD2+1),"-","_")),[1]VI3!$A:$A,0)),"")</f>
        <v/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5.5703125" style="5" bestFit="1" customWidth="1"/>
    <col min="2" max="2" width="6.140625" style="5" bestFit="1" customWidth="1"/>
    <col min="3" max="3" width="5.5703125" style="5" bestFit="1" customWidth="1"/>
    <col min="4" max="5" width="6.140625" style="5" bestFit="1" customWidth="1"/>
    <col min="6" max="6" width="5.5703125" style="5" bestFit="1" customWidth="1"/>
    <col min="7" max="8" width="6.140625" style="5" bestFit="1" customWidth="1"/>
    <col min="9" max="9" width="5.5703125" style="5" bestFit="1" customWidth="1"/>
    <col min="10" max="15" width="6.42578125" style="5" bestFit="1" customWidth="1"/>
    <col min="16" max="16" width="6.140625" style="5" bestFit="1" customWidth="1"/>
    <col min="17" max="18" width="5.5703125" style="5" bestFit="1" customWidth="1"/>
    <col min="19" max="19" width="6.140625" style="5" bestFit="1" customWidth="1"/>
    <col min="20" max="21" width="5.5703125" style="5" bestFit="1" customWidth="1"/>
    <col min="22" max="22" width="6.140625" style="5" bestFit="1" customWidth="1"/>
    <col min="23" max="23" width="5.5703125" style="5" bestFit="1" customWidth="1"/>
    <col min="24" max="24" width="6.140625" style="5" bestFit="1" customWidth="1"/>
    <col min="25" max="30" width="6.5703125" style="5" bestFit="1" customWidth="1"/>
    <col min="31" max="16384" width="9.140625" style="6"/>
  </cols>
  <sheetData>
    <row r="1" spans="1:30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</row>
    <row r="2" spans="1:30" x14ac:dyDescent="0.25">
      <c r="A2" s="5" t="str">
        <f>IFERROR(HLOOKUP("avgl",players!$T:$T,pos!A2+1),"")</f>
        <v/>
      </c>
      <c r="B2" s="5" t="str">
        <f>IFERROR(HLOOKUP("avgl",players!$T:$T,pos!B2+1),"")</f>
        <v/>
      </c>
      <c r="C2" s="5" t="str">
        <f>IFERROR(HLOOKUP("avgl",players!$T:$T,pos!C2+1),"")</f>
        <v/>
      </c>
      <c r="D2" s="5" t="str">
        <f>IFERROR(HLOOKUP("avgl",players!$T:$T,pos!D2+1),"")</f>
        <v/>
      </c>
      <c r="E2" s="5" t="str">
        <f>IFERROR(HLOOKUP("avgl",players!$T:$T,pos!E2+1),"")</f>
        <v/>
      </c>
      <c r="F2" s="5" t="str">
        <f>IFERROR(HLOOKUP("avgl",players!$T:$T,pos!F2+1),"")</f>
        <v/>
      </c>
      <c r="G2" s="5" t="str">
        <f>IFERROR(HLOOKUP("avgl",players!$T:$T,pos!G2+1),"")</f>
        <v/>
      </c>
      <c r="H2" s="5" t="str">
        <f>IFERROR(HLOOKUP("avgl",players!$T:$T,pos!H2+1),"")</f>
        <v/>
      </c>
      <c r="I2" s="5" t="str">
        <f>IFERROR(HLOOKUP("avgl",players!$T:$T,pos!I2+1),"")</f>
        <v/>
      </c>
      <c r="J2" s="5" t="str">
        <f>IFERROR(HLOOKUP("avgl",players!$T:$T,pos!J2+1),"")</f>
        <v/>
      </c>
      <c r="K2" s="5" t="str">
        <f>IFERROR(HLOOKUP("avgl",players!$T:$T,pos!K2+1),"")</f>
        <v/>
      </c>
      <c r="L2" s="5" t="str">
        <f>IFERROR(HLOOKUP("avgl",players!$T:$T,pos!L2+1),"")</f>
        <v/>
      </c>
      <c r="M2" s="5" t="str">
        <f>IFERROR(HLOOKUP("avgl",players!$T:$T,pos!M2+1),"")</f>
        <v/>
      </c>
      <c r="N2" s="5" t="str">
        <f>IFERROR(HLOOKUP("avgl",players!$T:$T,pos!N2+1),"")</f>
        <v/>
      </c>
      <c r="O2" s="5" t="str">
        <f>IFERROR(HLOOKUP("avgl",players!$T:$T,pos!O2+1),"")</f>
        <v/>
      </c>
      <c r="P2" s="5" t="str">
        <f>IFERROR(HLOOKUP("avgl",players!$T:$T,pos!P2+1),"")</f>
        <v/>
      </c>
      <c r="Q2" s="5" t="str">
        <f>IFERROR(HLOOKUP("avgl",players!$T:$T,pos!Q2+1),"")</f>
        <v/>
      </c>
      <c r="R2" s="5" t="str">
        <f>IFERROR(HLOOKUP("avgl",players!$T:$T,pos!R2+1),"")</f>
        <v/>
      </c>
      <c r="S2" s="5" t="str">
        <f>IFERROR(HLOOKUP("avgl",players!$T:$T,pos!S2+1),"")</f>
        <v/>
      </c>
      <c r="T2" s="5" t="str">
        <f>IFERROR(HLOOKUP("avgl",players!$T:$T,pos!T2+1),"")</f>
        <v/>
      </c>
      <c r="U2" s="5" t="str">
        <f>IFERROR(HLOOKUP("avgl",players!$T:$T,pos!U2+1),"")</f>
        <v/>
      </c>
      <c r="V2" s="5" t="str">
        <f>IFERROR(HLOOKUP("avgl",players!$T:$T,pos!V2+1),"")</f>
        <v/>
      </c>
      <c r="W2" s="5" t="str">
        <f>IFERROR(HLOOKUP("avgl",players!$T:$T,pos!W2+1),"")</f>
        <v/>
      </c>
      <c r="X2" s="5" t="str">
        <f>IFERROR(HLOOKUP("avgl",players!$T:$T,pos!X2+1),"")</f>
        <v/>
      </c>
      <c r="Y2" s="5" t="str">
        <f>IFERROR(HLOOKUP("avgl",players!$T:$T,pos!Y2+1),"")</f>
        <v/>
      </c>
      <c r="Z2" s="5" t="str">
        <f>IFERROR(HLOOKUP("avgl",players!$T:$T,pos!Z2+1),"")</f>
        <v/>
      </c>
      <c r="AA2" s="5" t="str">
        <f>IFERROR(HLOOKUP("avgl",players!$T:$T,pos!AA2+1),"")</f>
        <v/>
      </c>
      <c r="AB2" s="5" t="str">
        <f>IFERROR(HLOOKUP("avgl",players!$T:$T,pos!AB2+1),"")</f>
        <v/>
      </c>
      <c r="AC2" s="5" t="str">
        <f>IFERROR(HLOOKUP("avgl",players!$T:$T,pos!AC2+1),"")</f>
        <v/>
      </c>
      <c r="AD2" s="5" t="str">
        <f>IFERROR(HLOOKUP("avgl",players!$T:$T,pos!AD2+1),"")</f>
        <v/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x14ac:dyDescent="0.25">
      <c r="A2" s="3" t="str">
        <f>IFERROR(HLOOKUP("tier1",[1]VI!$B:$B,MATCH(LOWER(SUBSTITUTE(HLOOKUP("vehicle",players!$C:$C,pos!A2+1),"-","_")),[1]VI!$A:$A,0)),"")</f>
        <v/>
      </c>
      <c r="B2" s="3" t="str">
        <f>IFERROR(HLOOKUP("tier1",[1]VI!$B:$B,MATCH(LOWER(SUBSTITUTE(HLOOKUP("vehicle",players!$C:$C,pos!B2+1),"-","_")),[1]VI!$A:$A,0)),"")</f>
        <v/>
      </c>
      <c r="C2" s="3" t="str">
        <f>IFERROR(HLOOKUP("tier1",[1]VI!$B:$B,MATCH(LOWER(SUBSTITUTE(HLOOKUP("vehicle",players!$C:$C,pos!C2+1),"-","_")),[1]VI!$A:$A,0)),"")</f>
        <v/>
      </c>
      <c r="D2" s="3" t="str">
        <f>IFERROR(HLOOKUP("tier1",[1]VI!$B:$B,MATCH(LOWER(SUBSTITUTE(HLOOKUP("vehicle",players!$C:$C,pos!D2+1),"-","_")),[1]VI!$A:$A,0)),"")</f>
        <v/>
      </c>
      <c r="E2" s="3" t="str">
        <f>IFERROR(HLOOKUP("tier1",[1]VI!$B:$B,MATCH(LOWER(SUBSTITUTE(HLOOKUP("vehicle",players!$C:$C,pos!E2+1),"-","_")),[1]VI!$A:$A,0)),"")</f>
        <v/>
      </c>
      <c r="F2" s="3" t="str">
        <f>IFERROR(HLOOKUP("tier1",[1]VI!$B:$B,MATCH(LOWER(SUBSTITUTE(HLOOKUP("vehicle",players!$C:$C,pos!F2+1),"-","_")),[1]VI!$A:$A,0)),"")</f>
        <v/>
      </c>
      <c r="G2" s="3" t="str">
        <f>IFERROR(HLOOKUP("tier1",[1]VI!$B:$B,MATCH(LOWER(SUBSTITUTE(HLOOKUP("vehicle",players!$C:$C,pos!G2+1),"-","_")),[1]VI!$A:$A,0)),"")</f>
        <v/>
      </c>
      <c r="H2" s="3" t="str">
        <f>IFERROR(HLOOKUP("tier1",[1]VI!$B:$B,MATCH(LOWER(SUBSTITUTE(HLOOKUP("vehicle",players!$C:$C,pos!H2+1),"-","_")),[1]VI!$A:$A,0)),"")</f>
        <v/>
      </c>
      <c r="I2" s="3" t="str">
        <f>IFERROR(HLOOKUP("tier1",[1]VI!$B:$B,MATCH(LOWER(SUBSTITUTE(HLOOKUP("vehicle",players!$C:$C,pos!I2+1),"-","_")),[1]VI!$A:$A,0)),"")</f>
        <v/>
      </c>
      <c r="J2" s="3" t="str">
        <f>IFERROR(HLOOKUP("tier1",[1]VI!$B:$B,MATCH(LOWER(SUBSTITUTE(HLOOKUP("vehicle",players!$C:$C,pos!J2+1),"-","_")),[1]VI!$A:$A,0)),"")</f>
        <v/>
      </c>
      <c r="K2" s="3" t="str">
        <f>IFERROR(HLOOKUP("tier1",[1]VI!$B:$B,MATCH(LOWER(SUBSTITUTE(HLOOKUP("vehicle",players!$C:$C,pos!K2+1),"-","_")),[1]VI!$A:$A,0)),"")</f>
        <v/>
      </c>
      <c r="L2" s="3" t="str">
        <f>IFERROR(HLOOKUP("tier1",[1]VI!$B:$B,MATCH(LOWER(SUBSTITUTE(HLOOKUP("vehicle",players!$C:$C,pos!L2+1),"-","_")),[1]VI!$A:$A,0)),"")</f>
        <v/>
      </c>
      <c r="M2" s="3" t="str">
        <f>IFERROR(HLOOKUP("tier1",[1]VI!$B:$B,MATCH(LOWER(SUBSTITUTE(HLOOKUP("vehicle",players!$C:$C,pos!M2+1),"-","_")),[1]VI!$A:$A,0)),"")</f>
        <v/>
      </c>
      <c r="N2" s="3" t="str">
        <f>IFERROR(HLOOKUP("tier1",[1]VI!$B:$B,MATCH(LOWER(SUBSTITUTE(HLOOKUP("vehicle",players!$C:$C,pos!N2+1),"-","_")),[1]VI!$A:$A,0)),"")</f>
        <v/>
      </c>
      <c r="O2" s="3" t="str">
        <f>IFERROR(HLOOKUP("tier1",[1]VI!$B:$B,MATCH(LOWER(SUBSTITUTE(HLOOKUP("vehicle",players!$C:$C,pos!O2+1),"-","_")),[1]VI!$A:$A,0)),"")</f>
        <v/>
      </c>
      <c r="P2" s="3" t="str">
        <f>IFERROR(HLOOKUP("tier1",[1]VI!$B:$B,MATCH(LOWER(SUBSTITUTE(HLOOKUP("vehicle",players!$C:$C,pos!P2+1),"-","_")),[1]VI!$A:$A,0)),"")</f>
        <v/>
      </c>
      <c r="Q2" s="3" t="str">
        <f>IFERROR(HLOOKUP("tier1",[1]VI!$B:$B,MATCH(LOWER(SUBSTITUTE(HLOOKUP("vehicle",players!$C:$C,pos!Q2+1),"-","_")),[1]VI!$A:$A,0)),"")</f>
        <v/>
      </c>
      <c r="R2" s="3" t="str">
        <f>IFERROR(HLOOKUP("tier1",[1]VI!$B:$B,MATCH(LOWER(SUBSTITUTE(HLOOKUP("vehicle",players!$C:$C,pos!R2+1),"-","_")),[1]VI!$A:$A,0)),"")</f>
        <v/>
      </c>
      <c r="S2" s="3" t="str">
        <f>IFERROR(HLOOKUP("tier1",[1]VI!$B:$B,MATCH(LOWER(SUBSTITUTE(HLOOKUP("vehicle",players!$C:$C,pos!S2+1),"-","_")),[1]VI!$A:$A,0)),"")</f>
        <v/>
      </c>
      <c r="T2" s="3" t="str">
        <f>IFERROR(HLOOKUP("tier1",[1]VI!$B:$B,MATCH(LOWER(SUBSTITUTE(HLOOKUP("vehicle",players!$C:$C,pos!T2+1),"-","_")),[1]VI!$A:$A,0)),"")</f>
        <v/>
      </c>
      <c r="U2" s="3" t="str">
        <f>IFERROR(HLOOKUP("tier1",[1]VI!$B:$B,MATCH(LOWER(SUBSTITUTE(HLOOKUP("vehicle",players!$C:$C,pos!U2+1),"-","_")),[1]VI!$A:$A,0)),"")</f>
        <v/>
      </c>
      <c r="V2" s="3" t="str">
        <f>IFERROR(HLOOKUP("tier1",[1]VI!$B:$B,MATCH(LOWER(SUBSTITUTE(HLOOKUP("vehicle",players!$C:$C,pos!V2+1),"-","_")),[1]VI!$A:$A,0)),"")</f>
        <v/>
      </c>
      <c r="W2" s="3" t="str">
        <f>IFERROR(HLOOKUP("tier1",[1]VI!$B:$B,MATCH(LOWER(SUBSTITUTE(HLOOKUP("vehicle",players!$C:$C,pos!W2+1),"-","_")),[1]VI!$A:$A,0)),"")</f>
        <v/>
      </c>
      <c r="X2" s="3" t="str">
        <f>IFERROR(HLOOKUP("tier1",[1]VI!$B:$B,MATCH(LOWER(SUBSTITUTE(HLOOKUP("vehicle",players!$C:$C,pos!X2+1),"-","_")),[1]VI!$A:$A,0)),"")</f>
        <v/>
      </c>
      <c r="Y2" s="3" t="str">
        <f>IFERROR(HLOOKUP("tier1",[1]VI!$B:$B,MATCH(LOWER(SUBSTITUTE(HLOOKUP("vehicle",players!$C:$C,pos!Y2+1),"-","_")),[1]VI!$A:$A,0)),"")</f>
        <v/>
      </c>
      <c r="Z2" s="3" t="str">
        <f>IFERROR(HLOOKUP("tier1",[1]VI!$B:$B,MATCH(LOWER(SUBSTITUTE(HLOOKUP("vehicle",players!$C:$C,pos!Z2+1),"-","_")),[1]VI!$A:$A,0)),"")</f>
        <v/>
      </c>
      <c r="AA2" s="3" t="str">
        <f>IFERROR(HLOOKUP("tier1",[1]VI!$B:$B,MATCH(LOWER(SUBSTITUTE(HLOOKUP("vehicle",players!$C:$C,pos!AA2+1),"-","_")),[1]VI!$A:$A,0)),"")</f>
        <v/>
      </c>
      <c r="AB2" s="3" t="str">
        <f>IFERROR(HLOOKUP("tier1",[1]VI!$B:$B,MATCH(LOWER(SUBSTITUTE(HLOOKUP("vehicle",players!$C:$C,pos!AB2+1),"-","_")),[1]VI!$A:$A,0)),"")</f>
        <v/>
      </c>
      <c r="AC2" s="3" t="str">
        <f>IFERROR(HLOOKUP("tier1",[1]VI!$B:$B,MATCH(LOWER(SUBSTITUTE(HLOOKUP("vehicle",players!$C:$C,pos!AC2+1),"-","_")),[1]VI!$A:$A,0)),"")</f>
        <v/>
      </c>
      <c r="AD2" s="3" t="str">
        <f>IFERROR(HLOOKUP("tier1",[1]VI!$B:$B,MATCH(LOWER(SUBSTITUTE(HLOOKUP("vehicle",players!$C:$C,pos!AD2+1),"-","_")),[1]VI!$A:$A,0)),"")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results</vt:lpstr>
      <vt:lpstr>players</vt:lpstr>
      <vt:lpstr>pos</vt:lpstr>
      <vt:lpstr>Ba</vt:lpstr>
      <vt:lpstr>Wa</vt:lpstr>
      <vt:lpstr>Ra</vt:lpstr>
      <vt:lpstr>lvl</vt:lpstr>
      <vt:lpstr>avglvl</vt:lpstr>
      <vt:lpstr>Tmin</vt:lpstr>
      <vt:lpstr>Tmax</vt:lpstr>
      <vt:lpstr>T</vt:lpstr>
      <vt:lpstr>Bt</vt:lpstr>
      <vt:lpstr>Wt</vt:lpstr>
      <vt:lpstr>Rt</vt:lpstr>
      <vt:lpstr>AvgW</vt:lpstr>
      <vt:lpstr>wn</vt:lpstr>
      <vt:lpstr>xwn</vt:lpstr>
      <vt:lpstr>teff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2013-02-25T20:54:12Z</dcterms:modified>
</cp:coreProperties>
</file>