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9035" windowHeight="11760" activeTab="1"/>
  </bookViews>
  <sheets>
    <sheet name="Кальк по игроку" sheetId="2" r:id="rId1"/>
    <sheet name="Кальк по команде" sheetId="1" r:id="rId2"/>
  </sheets>
  <calcPr calcId="145621"/>
</workbook>
</file>

<file path=xl/calcChain.xml><?xml version="1.0" encoding="utf-8"?>
<calcChain xmlns="http://schemas.openxmlformats.org/spreadsheetml/2006/main">
  <c r="O92" i="1" l="1"/>
  <c r="O93" i="1"/>
  <c r="O155" i="1" s="1"/>
  <c r="O94" i="1"/>
  <c r="O156" i="1" s="1"/>
  <c r="B26" i="2"/>
  <c r="B20" i="2"/>
  <c r="B32" i="2"/>
  <c r="B29" i="2"/>
  <c r="B23" i="2"/>
  <c r="B17" i="2"/>
  <c r="O88" i="1"/>
  <c r="O47" i="1"/>
  <c r="O150" i="1" s="1"/>
  <c r="O130" i="1"/>
  <c r="O108" i="1"/>
  <c r="O67" i="1"/>
  <c r="O27" i="1"/>
  <c r="O89" i="1"/>
  <c r="O48" i="1"/>
  <c r="O131" i="1"/>
  <c r="O151" i="1"/>
  <c r="O109" i="1"/>
  <c r="O68" i="1"/>
  <c r="O28" i="1"/>
  <c r="O90" i="1"/>
  <c r="O49" i="1"/>
  <c r="O132" i="1"/>
  <c r="O110" i="1"/>
  <c r="O69" i="1"/>
  <c r="O29" i="1"/>
  <c r="O91" i="1"/>
  <c r="O50" i="1"/>
  <c r="O133" i="1"/>
  <c r="O111" i="1"/>
  <c r="O70" i="1"/>
  <c r="O30" i="1"/>
  <c r="O153" i="1" s="1"/>
  <c r="O51" i="1"/>
  <c r="O134" i="1"/>
  <c r="O112" i="1"/>
  <c r="O71" i="1"/>
  <c r="O31" i="1"/>
  <c r="O52" i="1"/>
  <c r="O135" i="1"/>
  <c r="O113" i="1"/>
  <c r="O72" i="1"/>
  <c r="O32" i="1"/>
  <c r="O53" i="1"/>
  <c r="O136" i="1"/>
  <c r="O114" i="1"/>
  <c r="O73" i="1"/>
  <c r="O33" i="1"/>
  <c r="O95" i="1"/>
  <c r="O157" i="1" s="1"/>
  <c r="O54" i="1"/>
  <c r="O137" i="1"/>
  <c r="O115" i="1"/>
  <c r="O74" i="1"/>
  <c r="O34" i="1"/>
  <c r="O96" i="1"/>
  <c r="O55" i="1"/>
  <c r="O158" i="1" s="1"/>
  <c r="O138" i="1"/>
  <c r="O116" i="1"/>
  <c r="O75" i="1"/>
  <c r="O35" i="1"/>
  <c r="O97" i="1"/>
  <c r="O56" i="1"/>
  <c r="O159" i="1" s="1"/>
  <c r="O139" i="1"/>
  <c r="O117" i="1"/>
  <c r="O76" i="1"/>
  <c r="O36" i="1"/>
  <c r="O98" i="1"/>
  <c r="O57" i="1"/>
  <c r="O160" i="1" s="1"/>
  <c r="O140" i="1"/>
  <c r="O118" i="1"/>
  <c r="O77" i="1"/>
  <c r="O37" i="1"/>
  <c r="O99" i="1"/>
  <c r="O161" i="1" s="1"/>
  <c r="O58" i="1"/>
  <c r="O141" i="1"/>
  <c r="O119" i="1"/>
  <c r="O78" i="1"/>
  <c r="O38" i="1"/>
  <c r="O100" i="1"/>
  <c r="O59" i="1"/>
  <c r="O162" i="1" s="1"/>
  <c r="O142" i="1"/>
  <c r="O120" i="1"/>
  <c r="O79" i="1"/>
  <c r="O39" i="1"/>
  <c r="O101" i="1"/>
  <c r="O60" i="1"/>
  <c r="O163" i="1" s="1"/>
  <c r="O143" i="1"/>
  <c r="O121" i="1"/>
  <c r="O80" i="1"/>
  <c r="O40" i="1"/>
  <c r="O102" i="1"/>
  <c r="O61" i="1"/>
  <c r="O144" i="1"/>
  <c r="O122" i="1"/>
  <c r="O81" i="1"/>
  <c r="O41" i="1"/>
  <c r="C88" i="1"/>
  <c r="C47" i="1"/>
  <c r="C130" i="1"/>
  <c r="C108" i="1"/>
  <c r="C67" i="1"/>
  <c r="C27" i="1"/>
  <c r="C89" i="1"/>
  <c r="C48" i="1"/>
  <c r="C131" i="1"/>
  <c r="C109" i="1"/>
  <c r="C68" i="1"/>
  <c r="C28" i="1"/>
  <c r="C90" i="1"/>
  <c r="C49" i="1"/>
  <c r="C152" i="1" s="1"/>
  <c r="C132" i="1"/>
  <c r="C110" i="1"/>
  <c r="C69" i="1"/>
  <c r="C29" i="1"/>
  <c r="C91" i="1"/>
  <c r="C50" i="1"/>
  <c r="C133" i="1"/>
  <c r="C111" i="1"/>
  <c r="C153" i="1" s="1"/>
  <c r="C70" i="1"/>
  <c r="C30" i="1"/>
  <c r="C92" i="1"/>
  <c r="C154" i="1" s="1"/>
  <c r="C51" i="1"/>
  <c r="C134" i="1"/>
  <c r="C112" i="1"/>
  <c r="C71" i="1"/>
  <c r="C31" i="1"/>
  <c r="C93" i="1"/>
  <c r="C52" i="1"/>
  <c r="C155" i="1" s="1"/>
  <c r="C135" i="1"/>
  <c r="C113" i="1"/>
  <c r="C72" i="1"/>
  <c r="C32" i="1"/>
  <c r="C94" i="1"/>
  <c r="C53" i="1"/>
  <c r="C156" i="1" s="1"/>
  <c r="C136" i="1"/>
  <c r="C114" i="1"/>
  <c r="C73" i="1"/>
  <c r="C33" i="1"/>
  <c r="C95" i="1"/>
  <c r="C54" i="1"/>
  <c r="C137" i="1"/>
  <c r="C115" i="1"/>
  <c r="C74" i="1"/>
  <c r="C34" i="1"/>
  <c r="C157" i="1" s="1"/>
  <c r="C96" i="1"/>
  <c r="C55" i="1"/>
  <c r="C138" i="1"/>
  <c r="C116" i="1"/>
  <c r="C75" i="1"/>
  <c r="C158" i="1" s="1"/>
  <c r="C35" i="1"/>
  <c r="C97" i="1"/>
  <c r="C159" i="1" s="1"/>
  <c r="C56" i="1"/>
  <c r="C139" i="1"/>
  <c r="C117" i="1"/>
  <c r="C76" i="1"/>
  <c r="C36" i="1"/>
  <c r="C98" i="1"/>
  <c r="C57" i="1"/>
  <c r="C140" i="1"/>
  <c r="C160" i="1" s="1"/>
  <c r="C118" i="1"/>
  <c r="C77" i="1"/>
  <c r="C37" i="1"/>
  <c r="C99" i="1"/>
  <c r="C58" i="1"/>
  <c r="C161" i="1" s="1"/>
  <c r="C141" i="1"/>
  <c r="C119" i="1"/>
  <c r="C78" i="1"/>
  <c r="C38" i="1"/>
  <c r="C100" i="1"/>
  <c r="C59" i="1"/>
  <c r="C142" i="1"/>
  <c r="C120" i="1"/>
  <c r="C79" i="1"/>
  <c r="C39" i="1"/>
  <c r="C101" i="1"/>
  <c r="C60" i="1"/>
  <c r="C143" i="1"/>
  <c r="C163" i="1" s="1"/>
  <c r="C121" i="1"/>
  <c r="C80" i="1"/>
  <c r="C40" i="1"/>
  <c r="C102" i="1"/>
  <c r="C164" i="1" s="1"/>
  <c r="C61" i="1"/>
  <c r="C144" i="1"/>
  <c r="C122" i="1"/>
  <c r="C81" i="1"/>
  <c r="C41" i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C162" i="1"/>
  <c r="O152" i="1"/>
  <c r="O164" i="1"/>
  <c r="O154" i="1"/>
  <c r="B35" i="2"/>
  <c r="J3" i="2"/>
  <c r="C151" i="1" l="1"/>
  <c r="C150" i="1"/>
  <c r="C168" i="1" s="1"/>
  <c r="C172" i="1" s="1"/>
  <c r="D1" i="1" s="1"/>
  <c r="O168" i="1"/>
  <c r="O172" i="1" l="1"/>
  <c r="P1" i="1" s="1"/>
</calcChain>
</file>

<file path=xl/sharedStrings.xml><?xml version="1.0" encoding="utf-8"?>
<sst xmlns="http://schemas.openxmlformats.org/spreadsheetml/2006/main" count="367" uniqueCount="103">
  <si>
    <t>Кол-во боев на танке</t>
  </si>
  <si>
    <t>% побед по танку</t>
  </si>
  <si>
    <t>Эффективность по танку</t>
  </si>
  <si>
    <t>Эффективность по аккаунту</t>
  </si>
  <si>
    <t>% побед по аккаунту</t>
  </si>
  <si>
    <t>Уровень боя</t>
  </si>
  <si>
    <t>Уровень боев</t>
  </si>
  <si>
    <t>мин.</t>
  </si>
  <si>
    <t>макс.</t>
  </si>
  <si>
    <t>Игрок 15</t>
  </si>
  <si>
    <t>Игрок 1</t>
  </si>
  <si>
    <t>Игрок 2</t>
  </si>
  <si>
    <t>Игрок 3</t>
  </si>
  <si>
    <t>Игрок 4</t>
  </si>
  <si>
    <t>Игрок 5</t>
  </si>
  <si>
    <t>Игрок 6</t>
  </si>
  <si>
    <t>Игрок 7</t>
  </si>
  <si>
    <t>Игрок 8</t>
  </si>
  <si>
    <t>Игрок 9</t>
  </si>
  <si>
    <t>Игрок 10</t>
  </si>
  <si>
    <t>Игрок 11</t>
  </si>
  <si>
    <t>Игрок 12</t>
  </si>
  <si>
    <t>Игрок 13</t>
  </si>
  <si>
    <t>Игрок 14</t>
  </si>
  <si>
    <t>Кол-во боев на аккаунте</t>
  </si>
  <si>
    <t>T - уровень текущего боя (вычисленный по составу команд)</t>
  </si>
  <si>
    <t>где,</t>
  </si>
  <si>
    <t>Техника</t>
  </si>
  <si>
    <t>Tmax - максимальный уровень боя для данной техники</t>
  </si>
  <si>
    <t>Tmin - минимальный уровень боя для данной техники</t>
  </si>
  <si>
    <t xml:space="preserve">Klvl = (Tmax + Tmin) / 2 - T  </t>
  </si>
  <si>
    <t>Bt - количество боев на текущей технике</t>
  </si>
  <si>
    <t>Ba - количество боев на аккаунте в целом</t>
  </si>
  <si>
    <t xml:space="preserve">Et - эффективность конкретной техники {{teff}} </t>
  </si>
  <si>
    <t>AvgW - средний процент побед на данной технике в целом по серверу</t>
  </si>
  <si>
    <t>Rt - процент побед на конкретной технике</t>
  </si>
  <si>
    <t>Ra - процент побед по аккаунту в целом</t>
  </si>
  <si>
    <t>Средний лвл танков игрока</t>
  </si>
  <si>
    <t>1. Кlvl - коэффициент степени возможного влияния техники на итог боя в зависимости от ее уровня и уровня текущего боя</t>
  </si>
  <si>
    <t>if Bt &lt;= 50 then Ktb = 0; else if Bt &lt;= 500 then Ktb = (Bt - 50) / 1000; else if Bt &lt;= 1000 then Ktb = 0,45 + (Bt - 500) / 2000; else if Bt &lt;= 2000 then Ktb = 0,7 + (Bt - 1000) / 4000; else Ktb = 0,95 + (Bt - 2000) / 8000</t>
  </si>
  <si>
    <t>2. Ktb - коэффициент степени возможного влияния техники на итог боя в зависимости от количества проведенных на ней боев</t>
  </si>
  <si>
    <t xml:space="preserve">3. Kab - коэффициент степени возможного влияния игрока на ход боя в зависимости от количества проведенных им боев в целом по аккаунту </t>
  </si>
  <si>
    <t>if Ba &lt;= 500 then Kab = 0; else if Ba &lt;= 5000 then Kab = (Ba - 500) / 10000; else if Ba &lt;= 10000 then Kab = 0,45 + (Ba - 5000) / 20000; else if Ba &lt;= 20000 then Kab = 0,7 + (Ba - 10000) / 40000; else Kab = 0,95 + (Ba - 20000) / 80000</t>
  </si>
  <si>
    <t>4. Krt - корректирующий коэффициент по степени отклонения % побед игрока на технике участвующей в бою от среднего показателя % побед игроков на данной технике в целом по серверу</t>
  </si>
  <si>
    <t>Krt = (100 + Rt - AvgW) / 100</t>
  </si>
  <si>
    <t>Средний процент побед в целом по серверу</t>
  </si>
  <si>
    <t xml:space="preserve">5. Kra - корректирующий коэффициент по степени отклонения % побед игрока в целом по аккаунту от среднего расчетного показателя % побед игроков  в целом по серверу </t>
  </si>
  <si>
    <t>Kra = (100 + Ra - 48,5) / 100</t>
  </si>
  <si>
    <t>6. Ean - корректирующий коэффициент рейтинга эффективности игрока по аккаунту в целом, в зависимости от среднего уровня используемой им техники и уровня текущего боя</t>
  </si>
  <si>
    <t>Ean = Ea +(Ea * ((avglvl-T)*0,05))</t>
  </si>
  <si>
    <t xml:space="preserve">Ea - эффективность по аккаунту в целом {{wn}} </t>
  </si>
  <si>
    <t>avglvl - средний уровень техники игрока на его аккаунте</t>
  </si>
  <si>
    <t xml:space="preserve">7. Eb - возможная боевая эффективность игрока в текущем бою в зависимости от эффективности игры на технике и опыта игры в целом по аккаунту </t>
  </si>
  <si>
    <t>8. Возможная боевая эффективность всей команды</t>
  </si>
  <si>
    <t>Ea = sum (Eb_ally)</t>
  </si>
  <si>
    <t>Ee = sum (Eb_enemy)</t>
  </si>
  <si>
    <t>9. Wa, We - вероятность победы (для союзников и противников)</t>
  </si>
  <si>
    <t>Wa = (0,5 + (Ea / (Ea + Ee) - 0,5) * 1,5) * 100%</t>
  </si>
  <si>
    <t>We = (0,5 + (Ee / (Ee + Ea) - 0,5) * 1,5) * 100%</t>
  </si>
  <si>
    <t xml:space="preserve">Tmax </t>
  </si>
  <si>
    <t>Tmin</t>
  </si>
  <si>
    <t>Bt</t>
  </si>
  <si>
    <t>Ba</t>
  </si>
  <si>
    <t>Rt</t>
  </si>
  <si>
    <t>AvgW</t>
  </si>
  <si>
    <t>Ra</t>
  </si>
  <si>
    <t>Ea</t>
  </si>
  <si>
    <t>avglvl</t>
  </si>
  <si>
    <t xml:space="preserve">Et </t>
  </si>
  <si>
    <t>Т</t>
  </si>
  <si>
    <t>Шанс на победу:</t>
  </si>
  <si>
    <t>Количество боев на акаунте в целом</t>
  </si>
  <si>
    <t>Процент побед на аккаунте в целом</t>
  </si>
  <si>
    <t>Расчетная боевая эффективность:</t>
  </si>
  <si>
    <t>Средний лвл техники игрока</t>
  </si>
  <si>
    <t>Количество боев на танке</t>
  </si>
  <si>
    <t>Процент побед на танке</t>
  </si>
  <si>
    <t>Рейтинг эффективности на танке {{teff}}</t>
  </si>
  <si>
    <t>Et</t>
  </si>
  <si>
    <t>Уровень боев для танка:</t>
  </si>
  <si>
    <t>- минимальный</t>
  </si>
  <si>
    <t>- максимальный</t>
  </si>
  <si>
    <t>Tmax</t>
  </si>
  <si>
    <t>Текущий уровень боя</t>
  </si>
  <si>
    <t>T</t>
  </si>
  <si>
    <t>Средний процент побед на танке по серверу</t>
  </si>
  <si>
    <t>РАСЧЕТ БОЕВОЙ ЭФФЕКТИВНОСТИ:</t>
  </si>
  <si>
    <t>1. Кlvl - коэффициент степени возможного влияния техники на итог боя в зависимости от ее уровня и уровня текущего боя
Klvl = (Tmax + Tmin) / 2 - T</t>
  </si>
  <si>
    <t>Klvl = (Tmax + Tmin) / 2 - T</t>
  </si>
  <si>
    <t>3. Kab - коэффициент степени возможного влияния игрока на ход боя в зависимости от количества проведенных им боев в целом по аккаунту</t>
  </si>
  <si>
    <t>7. Eb - возможная боевая эффективность игрока в текущем бою в зависимости от эффективности игры на технике и опыта игры в целом по аккаунту</t>
  </si>
  <si>
    <t>T110E5</t>
  </si>
  <si>
    <t>T57Heavy</t>
  </si>
  <si>
    <t>B-Chat.25t</t>
  </si>
  <si>
    <t>T-62A</t>
  </si>
  <si>
    <t>GW TypE</t>
  </si>
  <si>
    <t>Об 261</t>
  </si>
  <si>
    <t>ИС-7</t>
  </si>
  <si>
    <t>M48A1</t>
  </si>
  <si>
    <t>Об 268</t>
  </si>
  <si>
    <t>Рейтинг эффективности {{xwn}}</t>
  </si>
  <si>
    <t>TurinDeNar</t>
  </si>
  <si>
    <t>if Et &gt;0 then Eb = (((3/5 * (Et / 20) * Krt) * (Krt + Кtb)) + ((2/5 * Ean * Kra) * (Kra + Кab))) * (Kra + 0,25 * Klvl); else Eb= ((Ean * Kra) * (Kra + Kab)) * (Kra + 0,25 * Klvl)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</si>
</sst>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7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10"/>
      <name val="Arial Cyr"/>
      <charset val="204"/>
    </font>
    <font>
      <b/>
      <sz val="10"/>
      <color indexed="12"/>
      <name val="Arial Cyr"/>
      <charset val="204"/>
    </font>
    <font>
      <b/>
      <i/>
      <sz val="10"/>
      <name val="Arial Cyr"/>
      <charset val="204"/>
    </font>
    <font>
      <i/>
      <sz val="10"/>
      <name val="Arial Cyr"/>
      <charset val="204"/>
    </font>
    <font>
      <b/>
      <sz val="10"/>
      <color indexed="8"/>
      <name val="Arial Cyr"/>
      <charset val="204"/>
    </font>
    <font>
      <b/>
      <sz val="11"/>
      <color indexed="8"/>
      <name val="Calibri"/>
      <family val="2"/>
      <charset val="204"/>
    </font>
    <font>
      <sz val="11"/>
      <color indexed="10"/>
      <name val="Calibri"/>
      <family val="2"/>
      <charset val="204"/>
    </font>
    <font>
      <b/>
      <sz val="11"/>
      <color indexed="12"/>
      <name val="Calibri"/>
      <family val="2"/>
      <charset val="204"/>
    </font>
    <font>
      <sz val="10"/>
      <color indexed="8"/>
      <name val="Calibri"/>
      <family val="2"/>
      <charset val="204"/>
    </font>
    <font>
      <b/>
      <sz val="10"/>
      <color indexed="8"/>
      <name val="Arial"/>
      <family val="2"/>
      <charset val="204"/>
    </font>
    <font>
      <b/>
      <sz val="10"/>
      <color indexed="8"/>
      <name val="Calibri"/>
      <family val="2"/>
      <charset val="204"/>
    </font>
    <font>
      <b/>
      <sz val="11"/>
      <name val="Calibri"/>
      <family val="2"/>
      <charset val="204"/>
    </font>
    <font>
      <sz val="10"/>
      <color rgb="FF00B050"/>
      <name val="Arial Cyr"/>
      <charset val="204"/>
    </font>
    <font>
      <b/>
      <sz val="10"/>
      <color rgb="FF00B050"/>
      <name val="Arial Cyr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9">
    <xf numFmtId="0" fontId="0" fillId="0" borderId="0" xfId="0"/>
    <xf numFmtId="0" fontId="0" fillId="0" borderId="0" xfId="0" applyAlignment="1"/>
    <xf numFmtId="0" fontId="0" fillId="0" borderId="1" xfId="0" applyBorder="1" applyAlignment="1"/>
    <xf numFmtId="2" fontId="0" fillId="0" borderId="0" xfId="0" applyNumberFormat="1" applyAlignment="1"/>
    <xf numFmtId="164" fontId="0" fillId="0" borderId="1" xfId="0" applyNumberFormat="1" applyBorder="1" applyAlignment="1"/>
    <xf numFmtId="2" fontId="0" fillId="0" borderId="1" xfId="0" applyNumberFormat="1" applyBorder="1" applyAlignment="1"/>
    <xf numFmtId="0" fontId="3" fillId="0" borderId="0" xfId="0" applyFont="1"/>
    <xf numFmtId="3" fontId="0" fillId="0" borderId="1" xfId="0" applyNumberFormat="1" applyBorder="1" applyAlignment="1"/>
    <xf numFmtId="0" fontId="3" fillId="0" borderId="0" xfId="0" applyFont="1" applyAlignment="1"/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2" borderId="0" xfId="0" applyFill="1"/>
    <xf numFmtId="0" fontId="0" fillId="0" borderId="5" xfId="0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wrapText="1"/>
    </xf>
    <xf numFmtId="3" fontId="3" fillId="0" borderId="0" xfId="0" applyNumberFormat="1" applyFont="1" applyAlignment="1"/>
    <xf numFmtId="9" fontId="4" fillId="0" borderId="0" xfId="1" applyFont="1" applyAlignment="1"/>
    <xf numFmtId="0" fontId="4" fillId="0" borderId="0" xfId="0" applyFont="1" applyAlignment="1"/>
    <xf numFmtId="9" fontId="4" fillId="0" borderId="0" xfId="0" applyNumberFormat="1" applyFont="1"/>
    <xf numFmtId="0" fontId="0" fillId="2" borderId="10" xfId="0" applyFill="1" applyBorder="1"/>
    <xf numFmtId="0" fontId="8" fillId="2" borderId="11" xfId="0" applyFont="1" applyFill="1" applyBorder="1" applyAlignment="1">
      <alignment horizontal="center"/>
    </xf>
    <xf numFmtId="3" fontId="9" fillId="3" borderId="12" xfId="0" applyNumberFormat="1" applyFont="1" applyFill="1" applyBorder="1"/>
    <xf numFmtId="0" fontId="0" fillId="2" borderId="13" xfId="0" applyFill="1" applyBorder="1"/>
    <xf numFmtId="0" fontId="8" fillId="2" borderId="1" xfId="0" applyFont="1" applyFill="1" applyBorder="1" applyAlignment="1">
      <alignment horizontal="center"/>
    </xf>
    <xf numFmtId="0" fontId="9" fillId="3" borderId="14" xfId="0" applyFont="1" applyFill="1" applyBorder="1"/>
    <xf numFmtId="3" fontId="10" fillId="3" borderId="9" xfId="0" applyNumberFormat="1" applyFont="1" applyFill="1" applyBorder="1" applyAlignment="1">
      <alignment horizontal="center"/>
    </xf>
    <xf numFmtId="0" fontId="0" fillId="2" borderId="13" xfId="0" quotePrefix="1" applyFill="1" applyBorder="1"/>
    <xf numFmtId="0" fontId="0" fillId="2" borderId="15" xfId="0" applyFill="1" applyBorder="1"/>
    <xf numFmtId="0" fontId="8" fillId="2" borderId="3" xfId="0" applyFont="1" applyFill="1" applyBorder="1" applyAlignment="1">
      <alignment horizontal="center"/>
    </xf>
    <xf numFmtId="0" fontId="9" fillId="3" borderId="16" xfId="0" applyFont="1" applyFill="1" applyBorder="1"/>
    <xf numFmtId="0" fontId="8" fillId="2" borderId="0" xfId="0" applyFont="1" applyFill="1"/>
    <xf numFmtId="0" fontId="11" fillId="2" borderId="0" xfId="0" applyFont="1" applyFill="1"/>
    <xf numFmtId="0" fontId="11" fillId="0" borderId="0" xfId="0" applyFont="1"/>
    <xf numFmtId="0" fontId="12" fillId="2" borderId="0" xfId="0" applyFont="1" applyFill="1"/>
    <xf numFmtId="164" fontId="10" fillId="3" borderId="1" xfId="0" applyNumberFormat="1" applyFont="1" applyFill="1" applyBorder="1"/>
    <xf numFmtId="2" fontId="10" fillId="3" borderId="1" xfId="0" applyNumberFormat="1" applyFont="1" applyFill="1" applyBorder="1"/>
    <xf numFmtId="0" fontId="13" fillId="2" borderId="0" xfId="0" applyFont="1" applyFill="1"/>
    <xf numFmtId="0" fontId="0" fillId="2" borderId="0" xfId="0" applyFont="1" applyFill="1"/>
    <xf numFmtId="0" fontId="0" fillId="0" borderId="0" xfId="0" applyFont="1"/>
    <xf numFmtId="3" fontId="10" fillId="3" borderId="1" xfId="0" applyNumberFormat="1" applyFont="1" applyFill="1" applyBorder="1"/>
    <xf numFmtId="0" fontId="15" fillId="0" borderId="10" xfId="0" applyFont="1" applyBorder="1"/>
    <xf numFmtId="0" fontId="15" fillId="0" borderId="17" xfId="0" applyFont="1" applyBorder="1"/>
    <xf numFmtId="0" fontId="16" fillId="0" borderId="18" xfId="0" applyFont="1" applyBorder="1" applyAlignment="1">
      <alignment horizontal="center" vertical="center" wrapText="1"/>
    </xf>
    <xf numFmtId="3" fontId="15" fillId="0" borderId="11" xfId="0" applyNumberFormat="1" applyFont="1" applyBorder="1"/>
    <xf numFmtId="3" fontId="15" fillId="0" borderId="1" xfId="0" applyNumberFormat="1" applyFont="1" applyBorder="1"/>
    <xf numFmtId="3" fontId="15" fillId="0" borderId="3" xfId="0" applyNumberFormat="1" applyFont="1" applyBorder="1"/>
    <xf numFmtId="3" fontId="15" fillId="0" borderId="12" xfId="0" applyNumberFormat="1" applyFont="1" applyBorder="1"/>
    <xf numFmtId="3" fontId="15" fillId="0" borderId="14" xfId="0" applyNumberFormat="1" applyFont="1" applyBorder="1"/>
    <xf numFmtId="3" fontId="15" fillId="0" borderId="16" xfId="0" applyNumberFormat="1" applyFont="1" applyBorder="1"/>
    <xf numFmtId="0" fontId="15" fillId="0" borderId="1" xfId="0" applyFont="1" applyBorder="1"/>
    <xf numFmtId="0" fontId="15" fillId="0" borderId="13" xfId="0" applyFont="1" applyBorder="1"/>
    <xf numFmtId="0" fontId="15" fillId="0" borderId="15" xfId="0" applyFont="1" applyBorder="1"/>
    <xf numFmtId="0" fontId="15" fillId="0" borderId="11" xfId="0" applyFont="1" applyBorder="1"/>
    <xf numFmtId="1" fontId="15" fillId="0" borderId="11" xfId="0" applyNumberFormat="1" applyFont="1" applyBorder="1"/>
    <xf numFmtId="0" fontId="15" fillId="0" borderId="3" xfId="0" applyFont="1" applyBorder="1"/>
    <xf numFmtId="1" fontId="15" fillId="0" borderId="3" xfId="0" applyNumberFormat="1" applyFont="1" applyBorder="1"/>
    <xf numFmtId="0" fontId="15" fillId="0" borderId="19" xfId="0" applyFont="1" applyBorder="1"/>
    <xf numFmtId="1" fontId="15" fillId="0" borderId="19" xfId="0" applyNumberFormat="1" applyFont="1" applyBorder="1"/>
    <xf numFmtId="2" fontId="15" fillId="0" borderId="11" xfId="0" applyNumberFormat="1" applyFont="1" applyBorder="1"/>
    <xf numFmtId="2" fontId="15" fillId="0" borderId="1" xfId="0" applyNumberFormat="1" applyFont="1" applyBorder="1"/>
    <xf numFmtId="2" fontId="15" fillId="0" borderId="19" xfId="0" applyNumberFormat="1" applyFont="1" applyBorder="1"/>
    <xf numFmtId="2" fontId="15" fillId="0" borderId="20" xfId="0" applyNumberFormat="1" applyFont="1" applyBorder="1"/>
    <xf numFmtId="2" fontId="15" fillId="0" borderId="3" xfId="0" applyNumberFormat="1" applyFont="1" applyBorder="1"/>
    <xf numFmtId="3" fontId="9" fillId="3" borderId="14" xfId="0" applyNumberFormat="1" applyFont="1" applyFill="1" applyBorder="1"/>
    <xf numFmtId="0" fontId="8" fillId="2" borderId="21" xfId="0" applyFont="1" applyFill="1" applyBorder="1" applyAlignment="1"/>
    <xf numFmtId="0" fontId="8" fillId="2" borderId="22" xfId="0" applyFont="1" applyFill="1" applyBorder="1" applyAlignment="1"/>
    <xf numFmtId="0" fontId="8" fillId="2" borderId="23" xfId="0" applyFont="1" applyFill="1" applyBorder="1" applyAlignment="1"/>
    <xf numFmtId="0" fontId="8" fillId="2" borderId="0" xfId="0" applyFont="1" applyFill="1" applyAlignment="1">
      <alignment wrapText="1"/>
    </xf>
    <xf numFmtId="0" fontId="8" fillId="2" borderId="0" xfId="0" applyFont="1" applyFill="1" applyAlignment="1"/>
    <xf numFmtId="0" fontId="0" fillId="2" borderId="0" xfId="0" applyFont="1" applyFill="1" applyAlignment="1"/>
    <xf numFmtId="0" fontId="12" fillId="2" borderId="0" xfId="0" applyFont="1" applyFill="1" applyAlignment="1">
      <alignment wrapText="1"/>
    </xf>
    <xf numFmtId="0" fontId="11" fillId="2" borderId="0" xfId="0" applyFont="1" applyFill="1" applyAlignment="1">
      <alignment wrapText="1"/>
    </xf>
    <xf numFmtId="0" fontId="14" fillId="2" borderId="0" xfId="0" applyFont="1" applyFill="1" applyAlignment="1"/>
    <xf numFmtId="0" fontId="12" fillId="2" borderId="0" xfId="0" applyFont="1" applyFill="1" applyAlignment="1"/>
    <xf numFmtId="0" fontId="11" fillId="2" borderId="0" xfId="0" applyFont="1" applyFill="1" applyAlignment="1"/>
    <xf numFmtId="0" fontId="13" fillId="2" borderId="0" xfId="0" applyFont="1" applyFill="1" applyAlignment="1">
      <alignment wrapText="1"/>
    </xf>
    <xf numFmtId="0" fontId="3" fillId="0" borderId="0" xfId="0" applyFont="1" applyAlignment="1"/>
    <xf numFmtId="0" fontId="0" fillId="0" borderId="0" xfId="0" applyAlignment="1"/>
    <xf numFmtId="0" fontId="5" fillId="0" borderId="0" xfId="0" applyFont="1" applyAlignme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2" fontId="5" fillId="0" borderId="0" xfId="0" applyNumberFormat="1" applyFont="1" applyAlignment="1">
      <alignment wrapText="1"/>
    </xf>
    <xf numFmtId="0" fontId="0" fillId="0" borderId="12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6" fillId="0" borderId="0" xfId="0" applyFont="1" applyAlignment="1"/>
    <xf numFmtId="0" fontId="0" fillId="0" borderId="24" xfId="0" applyBorder="1" applyAlignment="1"/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</cellXfs>
  <cellStyles count="2">
    <cellStyle name="Обычный" xfId="0" builtinId="0"/>
    <cellStyle name="Процентный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workbookViewId="0">
      <selection activeCell="B7" sqref="B7"/>
    </sheetView>
  </sheetViews>
  <sheetFormatPr defaultRowHeight="12.75" x14ac:dyDescent="0.2"/>
  <cols>
    <col min="1" max="1" width="3" customWidth="1"/>
    <col min="2" max="2" width="43.140625" customWidth="1"/>
    <col min="4" max="4" width="7.140625" customWidth="1"/>
  </cols>
  <sheetData>
    <row r="1" spans="1:17" ht="14.25" customHeight="1" thickBot="1" x14ac:dyDescent="0.25">
      <c r="A1" s="12"/>
      <c r="B1" s="12" t="s">
        <v>101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ht="15.75" thickBot="1" x14ac:dyDescent="0.3">
      <c r="A2" s="12"/>
      <c r="B2" s="22" t="s">
        <v>71</v>
      </c>
      <c r="C2" s="23" t="s">
        <v>62</v>
      </c>
      <c r="D2" s="24">
        <v>12286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ht="15.75" thickBot="1" x14ac:dyDescent="0.3">
      <c r="A3" s="12"/>
      <c r="B3" s="25" t="s">
        <v>72</v>
      </c>
      <c r="C3" s="26" t="s">
        <v>65</v>
      </c>
      <c r="D3" s="27">
        <v>62.3</v>
      </c>
      <c r="E3" s="12"/>
      <c r="F3" s="67" t="s">
        <v>73</v>
      </c>
      <c r="G3" s="68"/>
      <c r="H3" s="68"/>
      <c r="I3" s="69"/>
      <c r="J3" s="28">
        <f>B35</f>
        <v>367.24585554638156</v>
      </c>
      <c r="K3" s="12"/>
      <c r="L3" s="12"/>
      <c r="M3" s="12"/>
      <c r="N3" s="12"/>
      <c r="O3" s="12"/>
      <c r="P3" s="12"/>
      <c r="Q3" s="12"/>
    </row>
    <row r="4" spans="1:17" ht="15" x14ac:dyDescent="0.25">
      <c r="A4" s="12"/>
      <c r="B4" s="25" t="s">
        <v>100</v>
      </c>
      <c r="C4" s="26" t="s">
        <v>66</v>
      </c>
      <c r="D4" s="27">
        <v>100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1:17" ht="15" x14ac:dyDescent="0.25">
      <c r="A5" s="12"/>
      <c r="B5" s="25" t="s">
        <v>74</v>
      </c>
      <c r="C5" s="26" t="s">
        <v>67</v>
      </c>
      <c r="D5" s="27">
        <v>5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7" ht="15" x14ac:dyDescent="0.25">
      <c r="A6" s="12"/>
      <c r="B6" s="25" t="s">
        <v>75</v>
      </c>
      <c r="C6" s="26" t="s">
        <v>61</v>
      </c>
      <c r="D6" s="66">
        <v>1522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17" ht="15" x14ac:dyDescent="0.25">
      <c r="A7" s="12"/>
      <c r="B7" s="25" t="s">
        <v>76</v>
      </c>
      <c r="C7" s="26" t="s">
        <v>63</v>
      </c>
      <c r="D7" s="27">
        <v>71.62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ht="15" x14ac:dyDescent="0.25">
      <c r="A8" s="12"/>
      <c r="B8" s="25" t="s">
        <v>77</v>
      </c>
      <c r="C8" s="26" t="s">
        <v>78</v>
      </c>
      <c r="D8" s="27">
        <v>2361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</row>
    <row r="9" spans="1:17" ht="15" x14ac:dyDescent="0.25">
      <c r="A9" s="12"/>
      <c r="B9" s="25" t="s">
        <v>79</v>
      </c>
      <c r="C9" s="26"/>
      <c r="D9" s="27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</row>
    <row r="10" spans="1:17" ht="15" x14ac:dyDescent="0.25">
      <c r="A10" s="12"/>
      <c r="B10" s="29" t="s">
        <v>80</v>
      </c>
      <c r="C10" s="26" t="s">
        <v>60</v>
      </c>
      <c r="D10" s="27">
        <v>4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</row>
    <row r="11" spans="1:17" ht="15" x14ac:dyDescent="0.25">
      <c r="A11" s="12"/>
      <c r="B11" s="29" t="s">
        <v>81</v>
      </c>
      <c r="C11" s="26" t="s">
        <v>82</v>
      </c>
      <c r="D11" s="27">
        <v>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</row>
    <row r="12" spans="1:17" ht="15" x14ac:dyDescent="0.25">
      <c r="A12" s="12"/>
      <c r="B12" s="25" t="s">
        <v>83</v>
      </c>
      <c r="C12" s="26" t="s">
        <v>84</v>
      </c>
      <c r="D12" s="27">
        <v>4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1:17" ht="15.75" thickBot="1" x14ac:dyDescent="0.3">
      <c r="A13" s="12"/>
      <c r="B13" s="30" t="s">
        <v>85</v>
      </c>
      <c r="C13" s="31" t="s">
        <v>64</v>
      </c>
      <c r="D13" s="32">
        <v>51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17" ht="15" x14ac:dyDescent="0.25">
      <c r="A14" s="12"/>
      <c r="B14" s="33" t="s">
        <v>86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s="35" customFormat="1" ht="15" x14ac:dyDescent="0.25">
      <c r="A15" s="34"/>
      <c r="B15" s="70" t="s">
        <v>87</v>
      </c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2"/>
      <c r="P15" s="72"/>
      <c r="Q15" s="34"/>
    </row>
    <row r="16" spans="1:17" s="35" customFormat="1" x14ac:dyDescent="0.2">
      <c r="A16" s="34"/>
      <c r="B16" s="36" t="s">
        <v>88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</row>
    <row r="17" spans="1:17" ht="15" x14ac:dyDescent="0.25">
      <c r="A17" s="12"/>
      <c r="B17" s="37">
        <f>(D11+D10)/2-D12</f>
        <v>1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7" s="35" customFormat="1" ht="14.25" customHeight="1" x14ac:dyDescent="0.25">
      <c r="A18" s="34"/>
      <c r="B18" s="70" t="s">
        <v>40</v>
      </c>
      <c r="C18" s="70"/>
      <c r="D18" s="70"/>
      <c r="E18" s="70"/>
      <c r="F18" s="70"/>
      <c r="G18" s="70"/>
      <c r="H18" s="70"/>
      <c r="I18" s="70"/>
      <c r="J18" s="70"/>
      <c r="K18" s="70"/>
      <c r="L18" s="70"/>
      <c r="M18" s="70"/>
      <c r="N18" s="70"/>
      <c r="O18" s="72"/>
      <c r="P18" s="72"/>
      <c r="Q18" s="34"/>
    </row>
    <row r="19" spans="1:17" s="35" customFormat="1" ht="28.5" customHeight="1" x14ac:dyDescent="0.2">
      <c r="A19" s="34"/>
      <c r="B19" s="73" t="s">
        <v>39</v>
      </c>
      <c r="C19" s="74"/>
      <c r="D19" s="74"/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34"/>
    </row>
    <row r="20" spans="1:17" ht="15" x14ac:dyDescent="0.25">
      <c r="A20" s="12"/>
      <c r="B20" s="38">
        <f>IF(D6&lt;=50,0,IF(D6&lt;=500,(D6-50)/1000,IF(D6&lt;=1000,0.45+(D6-500)/2000,IF(D6&lt;=2000,0.7+(D6-1000)/4000,0.95+(D6-2000)/8000))))</f>
        <v>0.83050000000000002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7" s="35" customFormat="1" x14ac:dyDescent="0.2">
      <c r="A21" s="34"/>
      <c r="B21" s="76" t="s">
        <v>89</v>
      </c>
      <c r="C21" s="77"/>
      <c r="D21" s="77"/>
      <c r="E21" s="77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34"/>
    </row>
    <row r="22" spans="1:17" s="35" customFormat="1" ht="30" customHeight="1" x14ac:dyDescent="0.2">
      <c r="A22" s="34"/>
      <c r="B22" s="78" t="s">
        <v>42</v>
      </c>
      <c r="C22" s="74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34"/>
    </row>
    <row r="23" spans="1:17" ht="15" x14ac:dyDescent="0.25">
      <c r="A23" s="12"/>
      <c r="B23" s="38">
        <f>IF(D2&lt;=500,0,IF(D2&lt;=5000,(D2-500)/10000,IF(D2&lt;=10000,0.45+(D2-5000)/20000,IF(D2&lt;=20000,0.7+(D2-10000)/40000,0.95+(D2-20000)/80000))))</f>
        <v>0.75714999999999999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</row>
    <row r="24" spans="1:17" s="35" customFormat="1" ht="30" customHeight="1" x14ac:dyDescent="0.2">
      <c r="A24" s="34"/>
      <c r="B24" s="73" t="s">
        <v>43</v>
      </c>
      <c r="C24" s="78"/>
      <c r="D24" s="78"/>
      <c r="E24" s="78"/>
      <c r="F24" s="78"/>
      <c r="G24" s="78"/>
      <c r="H24" s="78"/>
      <c r="I24" s="78"/>
      <c r="J24" s="78"/>
      <c r="K24" s="78"/>
      <c r="L24" s="78"/>
      <c r="M24" s="78"/>
      <c r="N24" s="78"/>
      <c r="O24" s="78"/>
      <c r="P24" s="78"/>
      <c r="Q24" s="34"/>
    </row>
    <row r="25" spans="1:17" s="35" customFormat="1" x14ac:dyDescent="0.2">
      <c r="A25" s="34"/>
      <c r="B25" s="39" t="s">
        <v>44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</row>
    <row r="26" spans="1:17" ht="15" x14ac:dyDescent="0.25">
      <c r="A26" s="12"/>
      <c r="B26" s="38">
        <f>(100+D7-D13)/100</f>
        <v>1.2061999999999999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</row>
    <row r="27" spans="1:17" s="41" customFormat="1" ht="15.75" customHeight="1" x14ac:dyDescent="0.25">
      <c r="A27" s="40"/>
      <c r="B27" s="70" t="s">
        <v>46</v>
      </c>
      <c r="C27" s="71"/>
      <c r="D27" s="71"/>
      <c r="E27" s="71"/>
      <c r="F27" s="71"/>
      <c r="G27" s="71"/>
      <c r="H27" s="71"/>
      <c r="I27" s="71"/>
      <c r="J27" s="71"/>
      <c r="K27" s="71"/>
      <c r="L27" s="71"/>
      <c r="M27" s="71"/>
      <c r="N27" s="71"/>
      <c r="O27" s="40"/>
      <c r="P27" s="40"/>
      <c r="Q27" s="40"/>
    </row>
    <row r="28" spans="1:17" s="41" customFormat="1" ht="15" x14ac:dyDescent="0.25">
      <c r="A28" s="40"/>
      <c r="B28" s="33" t="s">
        <v>47</v>
      </c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</row>
    <row r="29" spans="1:17" ht="15" x14ac:dyDescent="0.25">
      <c r="A29" s="12"/>
      <c r="B29" s="38">
        <f>(100+D3-48.5)/100</f>
        <v>1.1380000000000001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7" s="41" customFormat="1" ht="15" customHeight="1" x14ac:dyDescent="0.25">
      <c r="A30" s="40"/>
      <c r="B30" s="70" t="s">
        <v>48</v>
      </c>
      <c r="C30" s="70"/>
      <c r="D30" s="70"/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40"/>
    </row>
    <row r="31" spans="1:17" s="41" customFormat="1" ht="15" x14ac:dyDescent="0.25">
      <c r="A31" s="40"/>
      <c r="B31" s="33" t="s">
        <v>49</v>
      </c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</row>
    <row r="32" spans="1:17" ht="15" x14ac:dyDescent="0.25">
      <c r="A32" s="12"/>
      <c r="B32" s="42">
        <f>D4+(D4*((D5-D12)*0.05))</f>
        <v>105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</row>
    <row r="33" spans="1:17" s="41" customFormat="1" ht="15" x14ac:dyDescent="0.25">
      <c r="A33" s="40"/>
      <c r="B33" s="75" t="s">
        <v>90</v>
      </c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40"/>
    </row>
    <row r="34" spans="1:17" s="41" customFormat="1" ht="15" x14ac:dyDescent="0.25">
      <c r="A34" s="40"/>
      <c r="B34" s="33" t="s">
        <v>102</v>
      </c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</row>
    <row r="35" spans="1:17" ht="15" x14ac:dyDescent="0.25">
      <c r="A35" s="12"/>
      <c r="B35" s="42">
        <f>IF(D8&gt;0,(((3/5*(D8/20)*B26)*(B26+B20))+((2/5*B32*B29)*(B29+B23)))*(B29+0.25*B17),((B32*B29)*(B29+B23))*(B29+0.25*B17))</f>
        <v>367.24585554638156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</row>
    <row r="36" spans="1:17" x14ac:dyDescent="0.2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</sheetData>
  <mergeCells count="10">
    <mergeCell ref="B33:P33"/>
    <mergeCell ref="B21:P21"/>
    <mergeCell ref="B22:P22"/>
    <mergeCell ref="B24:P24"/>
    <mergeCell ref="B27:N27"/>
    <mergeCell ref="F3:I3"/>
    <mergeCell ref="B15:P15"/>
    <mergeCell ref="B18:P18"/>
    <mergeCell ref="B19:P19"/>
    <mergeCell ref="B30:P30"/>
  </mergeCells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75"/>
  <sheetViews>
    <sheetView tabSelected="1" workbookViewId="0">
      <pane ySplit="19" topLeftCell="A20" activePane="bottomLeft" state="frozen"/>
      <selection pane="bottomLeft" activeCell="M3" sqref="M3"/>
    </sheetView>
  </sheetViews>
  <sheetFormatPr defaultRowHeight="12.75" outlineLevelRow="1" x14ac:dyDescent="0.2"/>
  <cols>
    <col min="1" max="1" width="2.7109375" customWidth="1"/>
    <col min="2" max="2" width="10" customWidth="1"/>
    <col min="3" max="3" width="6.5703125" customWidth="1"/>
    <col min="4" max="4" width="6.7109375" customWidth="1"/>
    <col min="5" max="5" width="8.85546875" customWidth="1"/>
    <col min="6" max="12" width="6.7109375" customWidth="1"/>
    <col min="13" max="13" width="7.85546875" customWidth="1"/>
    <col min="14" max="14" width="10" customWidth="1"/>
    <col min="15" max="15" width="7.7109375" customWidth="1"/>
    <col min="16" max="16" width="6.7109375" customWidth="1"/>
    <col min="17" max="17" width="8.7109375" customWidth="1"/>
    <col min="18" max="24" width="6.7109375" customWidth="1"/>
  </cols>
  <sheetData>
    <row r="1" spans="1:24" ht="13.5" thickBot="1" x14ac:dyDescent="0.25">
      <c r="B1" s="89" t="s">
        <v>70</v>
      </c>
      <c r="C1" s="89"/>
      <c r="D1" s="21">
        <f>C172</f>
        <v>0.47155953539310308</v>
      </c>
      <c r="N1" s="89" t="s">
        <v>70</v>
      </c>
      <c r="O1" s="89"/>
      <c r="P1" s="21">
        <f>O172</f>
        <v>0.52844046460689698</v>
      </c>
    </row>
    <row r="2" spans="1:24" ht="26.25" thickBot="1" x14ac:dyDescent="0.25">
      <c r="B2" s="92" t="s">
        <v>27</v>
      </c>
      <c r="C2" s="90" t="s">
        <v>6</v>
      </c>
      <c r="D2" s="96"/>
      <c r="E2" s="97" t="s">
        <v>45</v>
      </c>
      <c r="F2" s="94" t="s">
        <v>0</v>
      </c>
      <c r="G2" s="94" t="s">
        <v>1</v>
      </c>
      <c r="H2" s="94" t="s">
        <v>2</v>
      </c>
      <c r="I2" s="94" t="s">
        <v>24</v>
      </c>
      <c r="J2" s="94" t="s">
        <v>3</v>
      </c>
      <c r="K2" s="90" t="s">
        <v>4</v>
      </c>
      <c r="L2" s="85" t="s">
        <v>37</v>
      </c>
      <c r="M2" s="9" t="s">
        <v>5</v>
      </c>
      <c r="N2" s="92" t="s">
        <v>27</v>
      </c>
      <c r="O2" s="94" t="s">
        <v>6</v>
      </c>
      <c r="P2" s="94"/>
      <c r="Q2" s="97" t="s">
        <v>45</v>
      </c>
      <c r="R2" s="94" t="s">
        <v>0</v>
      </c>
      <c r="S2" s="94" t="s">
        <v>1</v>
      </c>
      <c r="T2" s="94" t="s">
        <v>2</v>
      </c>
      <c r="U2" s="94" t="s">
        <v>24</v>
      </c>
      <c r="V2" s="94" t="s">
        <v>3</v>
      </c>
      <c r="W2" s="94" t="s">
        <v>4</v>
      </c>
      <c r="X2" s="85" t="s">
        <v>37</v>
      </c>
    </row>
    <row r="3" spans="1:24" ht="39.75" customHeight="1" thickBot="1" x14ac:dyDescent="0.25">
      <c r="B3" s="93"/>
      <c r="C3" s="10" t="s">
        <v>7</v>
      </c>
      <c r="D3" s="10" t="s">
        <v>8</v>
      </c>
      <c r="E3" s="98"/>
      <c r="F3" s="95"/>
      <c r="G3" s="95"/>
      <c r="H3" s="95"/>
      <c r="I3" s="95"/>
      <c r="J3" s="95"/>
      <c r="K3" s="91"/>
      <c r="L3" s="86"/>
      <c r="M3" s="45">
        <v>12</v>
      </c>
      <c r="N3" s="93"/>
      <c r="O3" s="10" t="s">
        <v>7</v>
      </c>
      <c r="P3" s="10" t="s">
        <v>8</v>
      </c>
      <c r="Q3" s="98"/>
      <c r="R3" s="95"/>
      <c r="S3" s="95"/>
      <c r="T3" s="95"/>
      <c r="U3" s="95"/>
      <c r="V3" s="95"/>
      <c r="W3" s="95"/>
      <c r="X3" s="86"/>
    </row>
    <row r="4" spans="1:24" ht="15" customHeight="1" thickBot="1" x14ac:dyDescent="0.25">
      <c r="B4" s="13"/>
      <c r="C4" s="14" t="s">
        <v>60</v>
      </c>
      <c r="D4" s="14" t="s">
        <v>59</v>
      </c>
      <c r="E4" s="14" t="s">
        <v>64</v>
      </c>
      <c r="F4" s="14" t="s">
        <v>61</v>
      </c>
      <c r="G4" s="14" t="s">
        <v>63</v>
      </c>
      <c r="H4" s="14" t="s">
        <v>68</v>
      </c>
      <c r="I4" s="14" t="s">
        <v>62</v>
      </c>
      <c r="J4" s="14" t="s">
        <v>66</v>
      </c>
      <c r="K4" s="15" t="s">
        <v>65</v>
      </c>
      <c r="L4" s="16" t="s">
        <v>67</v>
      </c>
      <c r="M4" s="17" t="s">
        <v>69</v>
      </c>
      <c r="N4" s="11"/>
      <c r="O4" s="14" t="s">
        <v>60</v>
      </c>
      <c r="P4" s="14" t="s">
        <v>59</v>
      </c>
      <c r="Q4" s="14" t="s">
        <v>64</v>
      </c>
      <c r="R4" s="14" t="s">
        <v>61</v>
      </c>
      <c r="S4" s="14" t="s">
        <v>63</v>
      </c>
      <c r="T4" s="14" t="s">
        <v>68</v>
      </c>
      <c r="U4" s="14" t="s">
        <v>62</v>
      </c>
      <c r="V4" s="14" t="s">
        <v>66</v>
      </c>
      <c r="W4" s="15" t="s">
        <v>65</v>
      </c>
      <c r="X4" s="16" t="s">
        <v>67</v>
      </c>
    </row>
    <row r="5" spans="1:24" x14ac:dyDescent="0.2">
      <c r="A5" s="6">
        <v>1</v>
      </c>
      <c r="B5" s="43" t="s">
        <v>91</v>
      </c>
      <c r="C5" s="55">
        <v>10</v>
      </c>
      <c r="D5" s="56">
        <v>12</v>
      </c>
      <c r="E5" s="61">
        <v>51.26</v>
      </c>
      <c r="F5" s="46">
        <v>208</v>
      </c>
      <c r="G5" s="46">
        <v>54</v>
      </c>
      <c r="H5" s="46">
        <v>629</v>
      </c>
      <c r="I5" s="46">
        <v>20131</v>
      </c>
      <c r="J5" s="46">
        <v>61</v>
      </c>
      <c r="K5" s="46">
        <v>55</v>
      </c>
      <c r="L5" s="49">
        <v>7</v>
      </c>
      <c r="N5" s="43" t="s">
        <v>91</v>
      </c>
      <c r="O5" s="55">
        <v>10</v>
      </c>
      <c r="P5" s="56">
        <v>12</v>
      </c>
      <c r="Q5" s="61">
        <v>51.26</v>
      </c>
      <c r="R5" s="46">
        <v>420</v>
      </c>
      <c r="S5" s="46">
        <v>68</v>
      </c>
      <c r="T5" s="46">
        <v>1059</v>
      </c>
      <c r="U5" s="46">
        <v>13157</v>
      </c>
      <c r="V5" s="46">
        <v>81</v>
      </c>
      <c r="W5" s="46">
        <v>60</v>
      </c>
      <c r="X5" s="49">
        <v>8</v>
      </c>
    </row>
    <row r="6" spans="1:24" x14ac:dyDescent="0.2">
      <c r="A6" s="6">
        <f>A5+1</f>
        <v>2</v>
      </c>
      <c r="B6" s="53" t="s">
        <v>91</v>
      </c>
      <c r="C6" s="52">
        <v>10</v>
      </c>
      <c r="D6" s="52">
        <v>12</v>
      </c>
      <c r="E6" s="64">
        <v>51.26</v>
      </c>
      <c r="F6" s="47">
        <v>538</v>
      </c>
      <c r="G6" s="47">
        <v>54</v>
      </c>
      <c r="H6" s="47">
        <v>1087</v>
      </c>
      <c r="I6" s="47">
        <v>15140</v>
      </c>
      <c r="J6" s="47">
        <v>65</v>
      </c>
      <c r="K6" s="47">
        <v>54</v>
      </c>
      <c r="L6" s="50">
        <v>7</v>
      </c>
      <c r="N6" s="44" t="s">
        <v>92</v>
      </c>
      <c r="O6" s="52">
        <v>10</v>
      </c>
      <c r="P6" s="52">
        <v>12</v>
      </c>
      <c r="Q6" s="62">
        <v>53.95</v>
      </c>
      <c r="R6" s="47">
        <v>197</v>
      </c>
      <c r="S6" s="47">
        <v>76</v>
      </c>
      <c r="T6" s="47">
        <v>0</v>
      </c>
      <c r="U6" s="47">
        <v>14204</v>
      </c>
      <c r="V6" s="47">
        <v>72</v>
      </c>
      <c r="W6" s="47">
        <v>59</v>
      </c>
      <c r="X6" s="50">
        <v>7</v>
      </c>
    </row>
    <row r="7" spans="1:24" x14ac:dyDescent="0.2">
      <c r="A7" s="6">
        <f t="shared" ref="A7:A19" si="0">A6+1</f>
        <v>3</v>
      </c>
      <c r="B7" s="53" t="s">
        <v>92</v>
      </c>
      <c r="C7" s="52">
        <v>10</v>
      </c>
      <c r="D7" s="52">
        <v>12</v>
      </c>
      <c r="E7" s="62">
        <v>53.95</v>
      </c>
      <c r="F7" s="47">
        <v>287</v>
      </c>
      <c r="G7" s="47">
        <v>81</v>
      </c>
      <c r="H7" s="47">
        <v>2015</v>
      </c>
      <c r="I7" s="47">
        <v>15918</v>
      </c>
      <c r="J7" s="47">
        <v>100</v>
      </c>
      <c r="K7" s="47">
        <v>70</v>
      </c>
      <c r="L7" s="50">
        <v>9</v>
      </c>
      <c r="N7" s="44" t="s">
        <v>92</v>
      </c>
      <c r="O7" s="52">
        <v>10</v>
      </c>
      <c r="P7" s="52">
        <v>12</v>
      </c>
      <c r="Q7" s="62">
        <v>53.95</v>
      </c>
      <c r="R7" s="47">
        <v>377</v>
      </c>
      <c r="S7" s="47">
        <v>68</v>
      </c>
      <c r="T7" s="47">
        <v>799</v>
      </c>
      <c r="U7" s="47">
        <v>19377</v>
      </c>
      <c r="V7" s="47">
        <v>76</v>
      </c>
      <c r="W7" s="47">
        <v>58</v>
      </c>
      <c r="X7" s="50">
        <v>8</v>
      </c>
    </row>
    <row r="8" spans="1:24" x14ac:dyDescent="0.2">
      <c r="A8" s="6">
        <f t="shared" si="0"/>
        <v>4</v>
      </c>
      <c r="B8" s="53" t="s">
        <v>92</v>
      </c>
      <c r="C8" s="52">
        <v>10</v>
      </c>
      <c r="D8" s="52">
        <v>12</v>
      </c>
      <c r="E8" s="62">
        <v>53.95</v>
      </c>
      <c r="F8" s="47">
        <v>195</v>
      </c>
      <c r="G8" s="47">
        <v>75</v>
      </c>
      <c r="H8" s="47">
        <v>1</v>
      </c>
      <c r="I8" s="47">
        <v>40276</v>
      </c>
      <c r="J8" s="47">
        <v>89</v>
      </c>
      <c r="K8" s="47">
        <v>58</v>
      </c>
      <c r="L8" s="50">
        <v>7</v>
      </c>
      <c r="N8" s="44" t="s">
        <v>97</v>
      </c>
      <c r="O8" s="52">
        <v>10</v>
      </c>
      <c r="P8" s="52">
        <v>12</v>
      </c>
      <c r="Q8" s="52">
        <v>48.68</v>
      </c>
      <c r="R8" s="47">
        <v>667</v>
      </c>
      <c r="S8" s="47">
        <v>52</v>
      </c>
      <c r="T8" s="47">
        <v>960</v>
      </c>
      <c r="U8" s="47">
        <v>13846</v>
      </c>
      <c r="V8" s="47">
        <v>66</v>
      </c>
      <c r="W8" s="47">
        <v>62</v>
      </c>
      <c r="X8" s="50">
        <v>8</v>
      </c>
    </row>
    <row r="9" spans="1:24" x14ac:dyDescent="0.2">
      <c r="A9" s="6">
        <f t="shared" si="0"/>
        <v>5</v>
      </c>
      <c r="B9" s="53" t="s">
        <v>92</v>
      </c>
      <c r="C9" s="52">
        <v>10</v>
      </c>
      <c r="D9" s="52">
        <v>12</v>
      </c>
      <c r="E9" s="62">
        <v>53.95</v>
      </c>
      <c r="F9" s="47">
        <v>225</v>
      </c>
      <c r="G9" s="47">
        <v>87</v>
      </c>
      <c r="H9" s="47">
        <v>50</v>
      </c>
      <c r="I9" s="47">
        <v>32906</v>
      </c>
      <c r="J9" s="47">
        <v>91</v>
      </c>
      <c r="K9" s="47">
        <v>60</v>
      </c>
      <c r="L9" s="50">
        <v>8</v>
      </c>
      <c r="N9" s="44" t="s">
        <v>97</v>
      </c>
      <c r="O9" s="52">
        <v>10</v>
      </c>
      <c r="P9" s="52">
        <v>12</v>
      </c>
      <c r="Q9" s="52">
        <v>48.68</v>
      </c>
      <c r="R9" s="47">
        <v>1092</v>
      </c>
      <c r="S9" s="47">
        <v>69</v>
      </c>
      <c r="T9" s="47">
        <v>1193</v>
      </c>
      <c r="U9" s="47">
        <v>20657</v>
      </c>
      <c r="V9" s="47">
        <v>76</v>
      </c>
      <c r="W9" s="47">
        <v>60</v>
      </c>
      <c r="X9" s="50">
        <v>8</v>
      </c>
    </row>
    <row r="10" spans="1:24" x14ac:dyDescent="0.2">
      <c r="A10" s="6">
        <f t="shared" si="0"/>
        <v>6</v>
      </c>
      <c r="B10" s="53" t="s">
        <v>93</v>
      </c>
      <c r="C10" s="52">
        <v>10</v>
      </c>
      <c r="D10" s="52">
        <v>12</v>
      </c>
      <c r="E10" s="62">
        <v>51.08</v>
      </c>
      <c r="F10" s="47">
        <v>1279</v>
      </c>
      <c r="G10" s="47">
        <v>75</v>
      </c>
      <c r="H10" s="47">
        <v>560</v>
      </c>
      <c r="I10" s="47">
        <v>33604</v>
      </c>
      <c r="J10" s="47">
        <v>83</v>
      </c>
      <c r="K10" s="47">
        <v>60</v>
      </c>
      <c r="L10" s="50">
        <v>8</v>
      </c>
      <c r="N10" s="44" t="s">
        <v>97</v>
      </c>
      <c r="O10" s="52">
        <v>10</v>
      </c>
      <c r="P10" s="52">
        <v>12</v>
      </c>
      <c r="Q10" s="52">
        <v>48.68</v>
      </c>
      <c r="R10" s="47">
        <v>553</v>
      </c>
      <c r="S10" s="47">
        <v>51</v>
      </c>
      <c r="T10" s="47">
        <v>1095</v>
      </c>
      <c r="U10" s="47">
        <v>15464</v>
      </c>
      <c r="V10" s="47">
        <v>72</v>
      </c>
      <c r="W10" s="47">
        <v>60</v>
      </c>
      <c r="X10" s="50">
        <v>7</v>
      </c>
    </row>
    <row r="11" spans="1:24" x14ac:dyDescent="0.2">
      <c r="A11" s="6">
        <f t="shared" si="0"/>
        <v>7</v>
      </c>
      <c r="B11" s="53" t="s">
        <v>93</v>
      </c>
      <c r="C11" s="52">
        <v>10</v>
      </c>
      <c r="D11" s="52">
        <v>12</v>
      </c>
      <c r="E11" s="62">
        <v>51.08</v>
      </c>
      <c r="F11" s="47">
        <v>751</v>
      </c>
      <c r="G11" s="47">
        <v>68</v>
      </c>
      <c r="H11" s="47">
        <v>1280</v>
      </c>
      <c r="I11" s="47">
        <v>15941</v>
      </c>
      <c r="J11" s="47">
        <v>84</v>
      </c>
      <c r="K11" s="47">
        <v>58</v>
      </c>
      <c r="L11" s="50">
        <v>8</v>
      </c>
      <c r="N11" s="44" t="s">
        <v>93</v>
      </c>
      <c r="O11" s="52">
        <v>10</v>
      </c>
      <c r="P11" s="52">
        <v>12</v>
      </c>
      <c r="Q11" s="62">
        <v>51.08</v>
      </c>
      <c r="R11" s="47">
        <v>464</v>
      </c>
      <c r="S11" s="47">
        <v>71</v>
      </c>
      <c r="T11" s="47">
        <v>1029</v>
      </c>
      <c r="U11" s="47">
        <v>13223</v>
      </c>
      <c r="V11" s="47">
        <v>70</v>
      </c>
      <c r="W11" s="47">
        <v>60</v>
      </c>
      <c r="X11" s="50">
        <v>7</v>
      </c>
    </row>
    <row r="12" spans="1:24" x14ac:dyDescent="0.2">
      <c r="A12" s="6">
        <f t="shared" si="0"/>
        <v>8</v>
      </c>
      <c r="B12" s="53" t="s">
        <v>93</v>
      </c>
      <c r="C12" s="52">
        <v>10</v>
      </c>
      <c r="D12" s="52">
        <v>12</v>
      </c>
      <c r="E12" s="62">
        <v>51.08</v>
      </c>
      <c r="F12" s="47">
        <v>1804</v>
      </c>
      <c r="G12" s="47">
        <v>71</v>
      </c>
      <c r="H12" s="47">
        <v>1240</v>
      </c>
      <c r="I12" s="47">
        <v>23992</v>
      </c>
      <c r="J12" s="47">
        <v>87</v>
      </c>
      <c r="K12" s="47">
        <v>61</v>
      </c>
      <c r="L12" s="50">
        <v>8</v>
      </c>
      <c r="N12" s="44" t="s">
        <v>93</v>
      </c>
      <c r="O12" s="52">
        <v>10</v>
      </c>
      <c r="P12" s="52">
        <v>12</v>
      </c>
      <c r="Q12" s="62">
        <v>51.08</v>
      </c>
      <c r="R12" s="47">
        <v>668</v>
      </c>
      <c r="S12" s="47">
        <v>69</v>
      </c>
      <c r="T12" s="47">
        <v>1290</v>
      </c>
      <c r="U12" s="47">
        <v>16628</v>
      </c>
      <c r="V12" s="47">
        <v>76</v>
      </c>
      <c r="W12" s="47">
        <v>57</v>
      </c>
      <c r="X12" s="50">
        <v>7</v>
      </c>
    </row>
    <row r="13" spans="1:24" x14ac:dyDescent="0.2">
      <c r="A13" s="6">
        <f t="shared" si="0"/>
        <v>9</v>
      </c>
      <c r="B13" s="53" t="s">
        <v>93</v>
      </c>
      <c r="C13" s="52">
        <v>10</v>
      </c>
      <c r="D13" s="52">
        <v>12</v>
      </c>
      <c r="E13" s="62">
        <v>51.08</v>
      </c>
      <c r="F13" s="47">
        <v>307</v>
      </c>
      <c r="G13" s="47">
        <v>48</v>
      </c>
      <c r="H13" s="47">
        <v>981</v>
      </c>
      <c r="I13" s="47">
        <v>4751</v>
      </c>
      <c r="J13" s="47">
        <v>51</v>
      </c>
      <c r="K13" s="47">
        <v>49</v>
      </c>
      <c r="L13" s="50">
        <v>7</v>
      </c>
      <c r="N13" s="44" t="s">
        <v>93</v>
      </c>
      <c r="O13" s="52">
        <v>10</v>
      </c>
      <c r="P13" s="52">
        <v>12</v>
      </c>
      <c r="Q13" s="62">
        <v>51.08</v>
      </c>
      <c r="R13" s="47">
        <v>2057</v>
      </c>
      <c r="S13" s="47">
        <v>71</v>
      </c>
      <c r="T13" s="47">
        <v>1046</v>
      </c>
      <c r="U13" s="47">
        <v>12005</v>
      </c>
      <c r="V13" s="47">
        <v>71</v>
      </c>
      <c r="W13" s="47">
        <v>62</v>
      </c>
      <c r="X13" s="50">
        <v>7</v>
      </c>
    </row>
    <row r="14" spans="1:24" x14ac:dyDescent="0.2">
      <c r="A14" s="6">
        <f t="shared" si="0"/>
        <v>10</v>
      </c>
      <c r="B14" s="53" t="s">
        <v>94</v>
      </c>
      <c r="C14" s="52">
        <v>10</v>
      </c>
      <c r="D14" s="52">
        <v>12</v>
      </c>
      <c r="E14" s="62">
        <v>49.21</v>
      </c>
      <c r="F14" s="47">
        <v>193</v>
      </c>
      <c r="G14" s="47">
        <v>50</v>
      </c>
      <c r="H14" s="47">
        <v>704</v>
      </c>
      <c r="I14" s="47">
        <v>11667</v>
      </c>
      <c r="J14" s="47">
        <v>55</v>
      </c>
      <c r="K14" s="47">
        <v>53</v>
      </c>
      <c r="L14" s="50">
        <v>7</v>
      </c>
      <c r="N14" s="44" t="s">
        <v>93</v>
      </c>
      <c r="O14" s="52">
        <v>10</v>
      </c>
      <c r="P14" s="52">
        <v>12</v>
      </c>
      <c r="Q14" s="62">
        <v>51.08</v>
      </c>
      <c r="R14" s="47">
        <v>2807</v>
      </c>
      <c r="S14" s="47">
        <v>76</v>
      </c>
      <c r="T14" s="47">
        <v>725</v>
      </c>
      <c r="U14" s="47">
        <v>19279</v>
      </c>
      <c r="V14" s="47">
        <v>73</v>
      </c>
      <c r="W14" s="47">
        <v>70</v>
      </c>
      <c r="X14" s="50">
        <v>8</v>
      </c>
    </row>
    <row r="15" spans="1:24" x14ac:dyDescent="0.2">
      <c r="A15" s="6">
        <f t="shared" si="0"/>
        <v>11</v>
      </c>
      <c r="B15" s="53" t="s">
        <v>94</v>
      </c>
      <c r="C15" s="52">
        <v>10</v>
      </c>
      <c r="D15" s="52">
        <v>12</v>
      </c>
      <c r="E15" s="62">
        <v>49.21</v>
      </c>
      <c r="F15" s="47">
        <v>559</v>
      </c>
      <c r="G15" s="47">
        <v>45</v>
      </c>
      <c r="H15" s="47">
        <v>318</v>
      </c>
      <c r="I15" s="47">
        <v>13523</v>
      </c>
      <c r="J15" s="47">
        <v>51</v>
      </c>
      <c r="K15" s="47">
        <v>56</v>
      </c>
      <c r="L15" s="50">
        <v>6</v>
      </c>
      <c r="N15" s="44" t="s">
        <v>98</v>
      </c>
      <c r="O15" s="52">
        <v>10</v>
      </c>
      <c r="P15" s="52">
        <v>12</v>
      </c>
      <c r="Q15" s="52">
        <v>52.96</v>
      </c>
      <c r="R15" s="47">
        <v>254</v>
      </c>
      <c r="S15" s="47">
        <v>69</v>
      </c>
      <c r="T15" s="47">
        <v>1166</v>
      </c>
      <c r="U15" s="47">
        <v>22429</v>
      </c>
      <c r="V15" s="47">
        <v>92</v>
      </c>
      <c r="W15" s="47">
        <v>65</v>
      </c>
      <c r="X15" s="50">
        <v>7</v>
      </c>
    </row>
    <row r="16" spans="1:24" x14ac:dyDescent="0.2">
      <c r="A16" s="6">
        <f t="shared" si="0"/>
        <v>12</v>
      </c>
      <c r="B16" s="53" t="s">
        <v>94</v>
      </c>
      <c r="C16" s="52">
        <v>10</v>
      </c>
      <c r="D16" s="52">
        <v>12</v>
      </c>
      <c r="E16" s="62">
        <v>49.21</v>
      </c>
      <c r="F16" s="47">
        <v>567</v>
      </c>
      <c r="G16" s="47">
        <v>86</v>
      </c>
      <c r="H16" s="47">
        <v>1021</v>
      </c>
      <c r="I16" s="47">
        <v>18698</v>
      </c>
      <c r="J16" s="47">
        <v>95</v>
      </c>
      <c r="K16" s="47">
        <v>69</v>
      </c>
      <c r="L16" s="50">
        <v>8</v>
      </c>
      <c r="N16" s="44" t="s">
        <v>99</v>
      </c>
      <c r="O16" s="52">
        <v>10</v>
      </c>
      <c r="P16" s="52">
        <v>12</v>
      </c>
      <c r="Q16" s="52">
        <v>49.57</v>
      </c>
      <c r="R16" s="47">
        <v>160</v>
      </c>
      <c r="S16" s="47">
        <v>73</v>
      </c>
      <c r="T16" s="47">
        <v>854</v>
      </c>
      <c r="U16" s="47">
        <v>26603</v>
      </c>
      <c r="V16" s="47">
        <v>60</v>
      </c>
      <c r="W16" s="47">
        <v>54</v>
      </c>
      <c r="X16" s="50">
        <v>8</v>
      </c>
    </row>
    <row r="17" spans="1:24" x14ac:dyDescent="0.2">
      <c r="A17" s="6">
        <f t="shared" si="0"/>
        <v>13</v>
      </c>
      <c r="B17" s="53" t="s">
        <v>95</v>
      </c>
      <c r="C17" s="52">
        <v>11</v>
      </c>
      <c r="D17" s="52">
        <v>12</v>
      </c>
      <c r="E17" s="62">
        <v>49.19</v>
      </c>
      <c r="F17" s="47">
        <v>2894</v>
      </c>
      <c r="G17" s="47">
        <v>67</v>
      </c>
      <c r="H17" s="47">
        <v>1469</v>
      </c>
      <c r="I17" s="47">
        <v>53397</v>
      </c>
      <c r="J17" s="47">
        <v>85</v>
      </c>
      <c r="K17" s="47">
        <v>63</v>
      </c>
      <c r="L17" s="50">
        <v>8</v>
      </c>
      <c r="N17" s="44" t="s">
        <v>94</v>
      </c>
      <c r="O17" s="52">
        <v>10</v>
      </c>
      <c r="P17" s="52">
        <v>12</v>
      </c>
      <c r="Q17" s="62">
        <v>49.21</v>
      </c>
      <c r="R17" s="47">
        <v>2737</v>
      </c>
      <c r="S17" s="47">
        <v>72</v>
      </c>
      <c r="T17" s="47">
        <v>1313</v>
      </c>
      <c r="U17" s="47">
        <v>16208</v>
      </c>
      <c r="V17" s="47">
        <v>81</v>
      </c>
      <c r="W17" s="47">
        <v>59</v>
      </c>
      <c r="X17" s="50">
        <v>8</v>
      </c>
    </row>
    <row r="18" spans="1:24" x14ac:dyDescent="0.2">
      <c r="A18" s="6">
        <f t="shared" si="0"/>
        <v>14</v>
      </c>
      <c r="B18" s="53" t="s">
        <v>96</v>
      </c>
      <c r="C18" s="52">
        <v>11</v>
      </c>
      <c r="D18" s="52">
        <v>12</v>
      </c>
      <c r="E18" s="62">
        <v>48.96</v>
      </c>
      <c r="F18" s="47">
        <v>1960</v>
      </c>
      <c r="G18" s="47">
        <v>78</v>
      </c>
      <c r="H18" s="47">
        <v>1131</v>
      </c>
      <c r="I18" s="47">
        <v>17845</v>
      </c>
      <c r="J18" s="47">
        <v>81</v>
      </c>
      <c r="K18" s="47">
        <v>63</v>
      </c>
      <c r="L18" s="50">
        <v>8</v>
      </c>
      <c r="N18" s="44" t="s">
        <v>96</v>
      </c>
      <c r="O18" s="52">
        <v>11</v>
      </c>
      <c r="P18" s="52">
        <v>12</v>
      </c>
      <c r="Q18" s="52">
        <v>48.96</v>
      </c>
      <c r="R18" s="47">
        <v>1629</v>
      </c>
      <c r="S18" s="47">
        <v>66</v>
      </c>
      <c r="T18" s="47">
        <v>1587</v>
      </c>
      <c r="U18" s="47">
        <v>15116</v>
      </c>
      <c r="V18" s="47">
        <v>89</v>
      </c>
      <c r="W18" s="47">
        <v>63</v>
      </c>
      <c r="X18" s="50">
        <v>7</v>
      </c>
    </row>
    <row r="19" spans="1:24" ht="13.5" thickBot="1" x14ac:dyDescent="0.25">
      <c r="A19" s="6">
        <f t="shared" si="0"/>
        <v>15</v>
      </c>
      <c r="B19" s="54" t="s">
        <v>96</v>
      </c>
      <c r="C19" s="57">
        <v>11</v>
      </c>
      <c r="D19" s="58">
        <v>12</v>
      </c>
      <c r="E19" s="65">
        <v>48.96</v>
      </c>
      <c r="F19" s="48">
        <v>1572</v>
      </c>
      <c r="G19" s="48">
        <v>61</v>
      </c>
      <c r="H19" s="48">
        <v>1078</v>
      </c>
      <c r="I19" s="48">
        <v>10794</v>
      </c>
      <c r="J19" s="48">
        <v>61</v>
      </c>
      <c r="K19" s="48">
        <v>55</v>
      </c>
      <c r="L19" s="51">
        <v>7</v>
      </c>
      <c r="N19" s="44" t="s">
        <v>96</v>
      </c>
      <c r="O19" s="59">
        <v>11</v>
      </c>
      <c r="P19" s="60">
        <v>12</v>
      </c>
      <c r="Q19" s="63">
        <v>48.96</v>
      </c>
      <c r="R19" s="48">
        <v>8076</v>
      </c>
      <c r="S19" s="48">
        <v>74</v>
      </c>
      <c r="T19" s="48">
        <v>864</v>
      </c>
      <c r="U19" s="48">
        <v>25327</v>
      </c>
      <c r="V19" s="48">
        <v>63</v>
      </c>
      <c r="W19" s="48">
        <v>64</v>
      </c>
      <c r="X19" s="51">
        <v>8</v>
      </c>
    </row>
    <row r="21" spans="1:24" s="1" customFormat="1" ht="12.75" customHeight="1" x14ac:dyDescent="0.2">
      <c r="A21" s="87" t="s">
        <v>38</v>
      </c>
      <c r="B21" s="88"/>
      <c r="C21" s="88"/>
      <c r="D21" s="88"/>
      <c r="E21" s="88"/>
      <c r="F21" s="88"/>
      <c r="G21" s="88"/>
      <c r="H21" s="88"/>
      <c r="I21" s="88"/>
      <c r="J21" s="88"/>
      <c r="K21" s="88"/>
      <c r="L21" s="88"/>
      <c r="M21" s="88"/>
      <c r="N21" s="88"/>
      <c r="O21" s="88"/>
      <c r="P21" s="88"/>
      <c r="Q21" s="88"/>
      <c r="R21" s="88"/>
      <c r="S21" s="88"/>
      <c r="T21" s="88"/>
      <c r="U21" s="88"/>
      <c r="V21" s="88"/>
      <c r="W21" s="88"/>
      <c r="X21" s="80"/>
    </row>
    <row r="22" spans="1:24" s="1" customFormat="1" ht="12.75" customHeight="1" x14ac:dyDescent="0.2">
      <c r="A22" s="83" t="s">
        <v>30</v>
      </c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9"/>
      <c r="S22" s="79"/>
      <c r="T22" s="79"/>
      <c r="U22" s="79"/>
      <c r="V22" s="79"/>
      <c r="W22" s="79"/>
      <c r="X22" s="80"/>
    </row>
    <row r="23" spans="1:24" s="1" customFormat="1" ht="12.75" customHeight="1" x14ac:dyDescent="0.2">
      <c r="A23" s="82" t="s">
        <v>26</v>
      </c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0"/>
    </row>
    <row r="24" spans="1:24" s="1" customFormat="1" ht="12.75" customHeight="1" x14ac:dyDescent="0.2">
      <c r="A24" s="82" t="s">
        <v>28</v>
      </c>
      <c r="B24" s="80"/>
      <c r="C24" s="80"/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80"/>
    </row>
    <row r="25" spans="1:24" s="1" customFormat="1" ht="12.75" customHeight="1" x14ac:dyDescent="0.2">
      <c r="A25" s="82" t="s">
        <v>29</v>
      </c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80"/>
    </row>
    <row r="26" spans="1:24" s="1" customFormat="1" ht="12.75" customHeight="1" x14ac:dyDescent="0.2">
      <c r="A26" s="82" t="s">
        <v>25</v>
      </c>
      <c r="B26" s="80"/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</row>
    <row r="27" spans="1:24" s="1" customFormat="1" outlineLevel="1" x14ac:dyDescent="0.2">
      <c r="B27" s="2" t="s">
        <v>10</v>
      </c>
      <c r="C27" s="4">
        <f>(D5+C5)/2-$M$3</f>
        <v>-1</v>
      </c>
      <c r="N27" s="2" t="s">
        <v>10</v>
      </c>
      <c r="O27" s="4">
        <f>(P5+O5)/2-$M$3</f>
        <v>-1</v>
      </c>
    </row>
    <row r="28" spans="1:24" s="1" customFormat="1" outlineLevel="1" x14ac:dyDescent="0.2">
      <c r="B28" s="2" t="s">
        <v>11</v>
      </c>
      <c r="C28" s="4">
        <f>(D6+C6)/2-$M$3</f>
        <v>-1</v>
      </c>
      <c r="N28" s="2" t="s">
        <v>11</v>
      </c>
      <c r="O28" s="4">
        <f t="shared" ref="O28:O41" si="1">(P6+O6)/2-$M$3</f>
        <v>-1</v>
      </c>
    </row>
    <row r="29" spans="1:24" s="1" customFormat="1" outlineLevel="1" x14ac:dyDescent="0.2">
      <c r="B29" s="2" t="s">
        <v>12</v>
      </c>
      <c r="C29" s="4">
        <f>(D7+C7)/2-$M$3</f>
        <v>-1</v>
      </c>
      <c r="N29" s="2" t="s">
        <v>12</v>
      </c>
      <c r="O29" s="4">
        <f t="shared" si="1"/>
        <v>-1</v>
      </c>
    </row>
    <row r="30" spans="1:24" s="1" customFormat="1" outlineLevel="1" x14ac:dyDescent="0.2">
      <c r="B30" s="2" t="s">
        <v>13</v>
      </c>
      <c r="C30" s="4">
        <f t="shared" ref="C30:C41" si="2">(D8+C8)/2-$M$3</f>
        <v>-1</v>
      </c>
      <c r="N30" s="2" t="s">
        <v>13</v>
      </c>
      <c r="O30" s="4">
        <f t="shared" si="1"/>
        <v>-1</v>
      </c>
    </row>
    <row r="31" spans="1:24" s="1" customFormat="1" outlineLevel="1" x14ac:dyDescent="0.2">
      <c r="B31" s="2" t="s">
        <v>14</v>
      </c>
      <c r="C31" s="4">
        <f t="shared" si="2"/>
        <v>-1</v>
      </c>
      <c r="N31" s="2" t="s">
        <v>14</v>
      </c>
      <c r="O31" s="4">
        <f t="shared" si="1"/>
        <v>-1</v>
      </c>
    </row>
    <row r="32" spans="1:24" s="1" customFormat="1" outlineLevel="1" x14ac:dyDescent="0.2">
      <c r="B32" s="2" t="s">
        <v>15</v>
      </c>
      <c r="C32" s="4">
        <f t="shared" si="2"/>
        <v>-1</v>
      </c>
      <c r="N32" s="2" t="s">
        <v>15</v>
      </c>
      <c r="O32" s="4">
        <f t="shared" si="1"/>
        <v>-1</v>
      </c>
    </row>
    <row r="33" spans="1:24" s="1" customFormat="1" outlineLevel="1" x14ac:dyDescent="0.2">
      <c r="B33" s="2" t="s">
        <v>16</v>
      </c>
      <c r="C33" s="4">
        <f t="shared" si="2"/>
        <v>-1</v>
      </c>
      <c r="N33" s="2" t="s">
        <v>16</v>
      </c>
      <c r="O33" s="4">
        <f t="shared" si="1"/>
        <v>-1</v>
      </c>
    </row>
    <row r="34" spans="1:24" s="1" customFormat="1" outlineLevel="1" x14ac:dyDescent="0.2">
      <c r="B34" s="2" t="s">
        <v>17</v>
      </c>
      <c r="C34" s="4">
        <f t="shared" si="2"/>
        <v>-1</v>
      </c>
      <c r="N34" s="2" t="s">
        <v>17</v>
      </c>
      <c r="O34" s="4">
        <f t="shared" si="1"/>
        <v>-1</v>
      </c>
    </row>
    <row r="35" spans="1:24" s="1" customFormat="1" outlineLevel="1" x14ac:dyDescent="0.2">
      <c r="B35" s="2" t="s">
        <v>18</v>
      </c>
      <c r="C35" s="4">
        <f t="shared" si="2"/>
        <v>-1</v>
      </c>
      <c r="N35" s="2" t="s">
        <v>18</v>
      </c>
      <c r="O35" s="4">
        <f t="shared" si="1"/>
        <v>-1</v>
      </c>
    </row>
    <row r="36" spans="1:24" s="1" customFormat="1" outlineLevel="1" x14ac:dyDescent="0.2">
      <c r="B36" s="2" t="s">
        <v>19</v>
      </c>
      <c r="C36" s="4">
        <f t="shared" si="2"/>
        <v>-1</v>
      </c>
      <c r="N36" s="2" t="s">
        <v>19</v>
      </c>
      <c r="O36" s="4">
        <f t="shared" si="1"/>
        <v>-1</v>
      </c>
    </row>
    <row r="37" spans="1:24" s="1" customFormat="1" outlineLevel="1" x14ac:dyDescent="0.2">
      <c r="B37" s="2" t="s">
        <v>20</v>
      </c>
      <c r="C37" s="4">
        <f t="shared" si="2"/>
        <v>-1</v>
      </c>
      <c r="N37" s="2" t="s">
        <v>20</v>
      </c>
      <c r="O37" s="4">
        <f t="shared" si="1"/>
        <v>-1</v>
      </c>
    </row>
    <row r="38" spans="1:24" s="1" customFormat="1" outlineLevel="1" x14ac:dyDescent="0.2">
      <c r="B38" s="2" t="s">
        <v>21</v>
      </c>
      <c r="C38" s="4">
        <f t="shared" si="2"/>
        <v>-1</v>
      </c>
      <c r="N38" s="2" t="s">
        <v>21</v>
      </c>
      <c r="O38" s="4">
        <f t="shared" si="1"/>
        <v>-1</v>
      </c>
    </row>
    <row r="39" spans="1:24" s="1" customFormat="1" outlineLevel="1" x14ac:dyDescent="0.2">
      <c r="B39" s="2" t="s">
        <v>22</v>
      </c>
      <c r="C39" s="4">
        <f t="shared" si="2"/>
        <v>-0.5</v>
      </c>
      <c r="N39" s="2" t="s">
        <v>22</v>
      </c>
      <c r="O39" s="4">
        <f t="shared" si="1"/>
        <v>-1</v>
      </c>
    </row>
    <row r="40" spans="1:24" s="1" customFormat="1" outlineLevel="1" x14ac:dyDescent="0.2">
      <c r="B40" s="2" t="s">
        <v>23</v>
      </c>
      <c r="C40" s="4">
        <f t="shared" si="2"/>
        <v>-0.5</v>
      </c>
      <c r="N40" s="2" t="s">
        <v>23</v>
      </c>
      <c r="O40" s="4">
        <f t="shared" si="1"/>
        <v>-0.5</v>
      </c>
    </row>
    <row r="41" spans="1:24" s="1" customFormat="1" outlineLevel="1" x14ac:dyDescent="0.2">
      <c r="B41" s="2" t="s">
        <v>9</v>
      </c>
      <c r="C41" s="4">
        <f t="shared" si="2"/>
        <v>-0.5</v>
      </c>
      <c r="N41" s="2" t="s">
        <v>9</v>
      </c>
      <c r="O41" s="4">
        <f t="shared" si="1"/>
        <v>-0.5</v>
      </c>
    </row>
    <row r="42" spans="1:24" s="1" customFormat="1" x14ac:dyDescent="0.2"/>
    <row r="43" spans="1:24" s="1" customFormat="1" x14ac:dyDescent="0.2">
      <c r="A43" s="87" t="s">
        <v>40</v>
      </c>
      <c r="B43" s="81"/>
      <c r="C43" s="81"/>
      <c r="D43" s="81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81"/>
      <c r="U43" s="81"/>
      <c r="V43" s="81"/>
      <c r="W43" s="81"/>
      <c r="X43" s="80"/>
    </row>
    <row r="44" spans="1:24" s="1" customFormat="1" ht="26.25" customHeight="1" x14ac:dyDescent="0.2">
      <c r="A44" s="83" t="s">
        <v>39</v>
      </c>
      <c r="B44" s="83"/>
      <c r="C44" s="83"/>
      <c r="D44" s="83"/>
      <c r="E44" s="83"/>
      <c r="F44" s="83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  <c r="W44" s="83"/>
      <c r="X44" s="80"/>
    </row>
    <row r="45" spans="1:24" s="1" customFormat="1" x14ac:dyDescent="0.2">
      <c r="A45" s="82" t="s">
        <v>26</v>
      </c>
      <c r="B45" s="80"/>
      <c r="C45" s="80"/>
      <c r="D45" s="80"/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80"/>
      <c r="X45" s="80"/>
    </row>
    <row r="46" spans="1:24" s="1" customFormat="1" x14ac:dyDescent="0.2">
      <c r="A46" s="80" t="s">
        <v>31</v>
      </c>
      <c r="B46" s="80"/>
      <c r="C46" s="80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0"/>
      <c r="Q46" s="80"/>
      <c r="R46" s="80"/>
      <c r="S46" s="80"/>
      <c r="T46" s="80"/>
      <c r="U46" s="80"/>
      <c r="V46" s="80"/>
      <c r="W46" s="80"/>
      <c r="X46" s="80"/>
    </row>
    <row r="47" spans="1:24" s="1" customFormat="1" outlineLevel="1" x14ac:dyDescent="0.2">
      <c r="B47" s="2" t="s">
        <v>10</v>
      </c>
      <c r="C47" s="5">
        <f>IF(F5&lt;=50,0,IF(F5&lt;=500,(F5-50)/1000,IF(F5&lt;=1000,0.45+(F5-500)/2000,IF(F5&lt;=2000,0.7+(F5-1000)/4000,0.95+(F5-2000)/8000))))</f>
        <v>0.158</v>
      </c>
      <c r="N47" s="2" t="s">
        <v>10</v>
      </c>
      <c r="O47" s="5">
        <f>IF(R5&lt;=50,0,IF(R5&lt;=500,(R5-50)/1000,IF(R5&lt;=1000,0.45+(R5-500)/2000,IF(R5&lt;=2000,0.7+(R5-1000)/4000,0.95+(R5-2000)/8000))))</f>
        <v>0.37</v>
      </c>
    </row>
    <row r="48" spans="1:24" s="1" customFormat="1" outlineLevel="1" x14ac:dyDescent="0.2">
      <c r="B48" s="2" t="s">
        <v>11</v>
      </c>
      <c r="C48" s="5">
        <f t="shared" ref="C48:C61" si="3">IF(F6&lt;=50,0,IF(F6&lt;=500,(F6-50)/1000,IF(F6&lt;=1000,0.45+(F6-500)/2000,IF(F6&lt;=2000,0.7+(F6-1000)/4000,0.95+(F6-2000)/8000))))</f>
        <v>0.46900000000000003</v>
      </c>
      <c r="N48" s="2" t="s">
        <v>11</v>
      </c>
      <c r="O48" s="5">
        <f t="shared" ref="O48:O61" si="4">IF(R6&lt;=50,0,IF(R6&lt;=500,(R6-50)/1000,IF(R6&lt;=1000,0.45+(R6-500)/2000,IF(R6&lt;=2000,0.7+(R6-1000)/4000,0.95+(R6-2000)/8000))))</f>
        <v>0.14699999999999999</v>
      </c>
    </row>
    <row r="49" spans="1:24" s="1" customFormat="1" outlineLevel="1" x14ac:dyDescent="0.2">
      <c r="B49" s="2" t="s">
        <v>12</v>
      </c>
      <c r="C49" s="5">
        <f t="shared" si="3"/>
        <v>0.23699999999999999</v>
      </c>
      <c r="N49" s="2" t="s">
        <v>12</v>
      </c>
      <c r="O49" s="5">
        <f t="shared" si="4"/>
        <v>0.32700000000000001</v>
      </c>
    </row>
    <row r="50" spans="1:24" s="1" customFormat="1" outlineLevel="1" x14ac:dyDescent="0.2">
      <c r="B50" s="2" t="s">
        <v>13</v>
      </c>
      <c r="C50" s="5">
        <f t="shared" si="3"/>
        <v>0.14499999999999999</v>
      </c>
      <c r="N50" s="2" t="s">
        <v>13</v>
      </c>
      <c r="O50" s="5">
        <f t="shared" si="4"/>
        <v>0.53349999999999997</v>
      </c>
    </row>
    <row r="51" spans="1:24" s="1" customFormat="1" outlineLevel="1" x14ac:dyDescent="0.2">
      <c r="B51" s="2" t="s">
        <v>14</v>
      </c>
      <c r="C51" s="5">
        <f t="shared" si="3"/>
        <v>0.17499999999999999</v>
      </c>
      <c r="N51" s="2" t="s">
        <v>14</v>
      </c>
      <c r="O51" s="5">
        <f t="shared" si="4"/>
        <v>0.72299999999999998</v>
      </c>
    </row>
    <row r="52" spans="1:24" s="1" customFormat="1" outlineLevel="1" x14ac:dyDescent="0.2">
      <c r="B52" s="2" t="s">
        <v>15</v>
      </c>
      <c r="C52" s="5">
        <f t="shared" si="3"/>
        <v>0.76974999999999993</v>
      </c>
      <c r="N52" s="2" t="s">
        <v>15</v>
      </c>
      <c r="O52" s="5">
        <f t="shared" si="4"/>
        <v>0.47650000000000003</v>
      </c>
    </row>
    <row r="53" spans="1:24" s="1" customFormat="1" outlineLevel="1" x14ac:dyDescent="0.2">
      <c r="B53" s="2" t="s">
        <v>16</v>
      </c>
      <c r="C53" s="5">
        <f t="shared" si="3"/>
        <v>0.57550000000000001</v>
      </c>
      <c r="N53" s="2" t="s">
        <v>16</v>
      </c>
      <c r="O53" s="5">
        <f t="shared" si="4"/>
        <v>0.41399999999999998</v>
      </c>
    </row>
    <row r="54" spans="1:24" s="1" customFormat="1" outlineLevel="1" x14ac:dyDescent="0.2">
      <c r="B54" s="2" t="s">
        <v>17</v>
      </c>
      <c r="C54" s="5">
        <f t="shared" si="3"/>
        <v>0.90100000000000002</v>
      </c>
      <c r="N54" s="2" t="s">
        <v>17</v>
      </c>
      <c r="O54" s="5">
        <f t="shared" si="4"/>
        <v>0.53400000000000003</v>
      </c>
    </row>
    <row r="55" spans="1:24" s="1" customFormat="1" outlineLevel="1" x14ac:dyDescent="0.2">
      <c r="B55" s="2" t="s">
        <v>18</v>
      </c>
      <c r="C55" s="5">
        <f t="shared" si="3"/>
        <v>0.25700000000000001</v>
      </c>
      <c r="N55" s="2" t="s">
        <v>18</v>
      </c>
      <c r="O55" s="5">
        <f t="shared" si="4"/>
        <v>0.957125</v>
      </c>
    </row>
    <row r="56" spans="1:24" s="1" customFormat="1" outlineLevel="1" x14ac:dyDescent="0.2">
      <c r="B56" s="2" t="s">
        <v>19</v>
      </c>
      <c r="C56" s="5">
        <f t="shared" si="3"/>
        <v>0.14299999999999999</v>
      </c>
      <c r="N56" s="2" t="s">
        <v>19</v>
      </c>
      <c r="O56" s="5">
        <f t="shared" si="4"/>
        <v>1.050875</v>
      </c>
    </row>
    <row r="57" spans="1:24" s="1" customFormat="1" outlineLevel="1" x14ac:dyDescent="0.2">
      <c r="B57" s="2" t="s">
        <v>20</v>
      </c>
      <c r="C57" s="5">
        <f t="shared" si="3"/>
        <v>0.47950000000000004</v>
      </c>
      <c r="N57" s="2" t="s">
        <v>20</v>
      </c>
      <c r="O57" s="5">
        <f>IF(R15&lt;=50,0,IF(R15&lt;=500,(R15-50)/1000,IF(R15&lt;=1000,0.45+(R15-500)/2000,IF(R15&lt;=2000,0.7+(R15-1000)/4000,0.95+(R15-2000)/8000))))</f>
        <v>0.20399999999999999</v>
      </c>
    </row>
    <row r="58" spans="1:24" s="1" customFormat="1" outlineLevel="1" x14ac:dyDescent="0.2">
      <c r="B58" s="2" t="s">
        <v>21</v>
      </c>
      <c r="C58" s="5">
        <f t="shared" si="3"/>
        <v>0.48350000000000004</v>
      </c>
      <c r="N58" s="2" t="s">
        <v>21</v>
      </c>
      <c r="O58" s="5">
        <f t="shared" si="4"/>
        <v>0.11</v>
      </c>
    </row>
    <row r="59" spans="1:24" s="1" customFormat="1" outlineLevel="1" x14ac:dyDescent="0.2">
      <c r="B59" s="2" t="s">
        <v>22</v>
      </c>
      <c r="C59" s="5">
        <f t="shared" si="3"/>
        <v>1.06175</v>
      </c>
      <c r="N59" s="2" t="s">
        <v>22</v>
      </c>
      <c r="O59" s="5">
        <f t="shared" si="4"/>
        <v>1.042125</v>
      </c>
    </row>
    <row r="60" spans="1:24" s="1" customFormat="1" outlineLevel="1" x14ac:dyDescent="0.2">
      <c r="B60" s="2" t="s">
        <v>23</v>
      </c>
      <c r="C60" s="5">
        <f t="shared" si="3"/>
        <v>0.94</v>
      </c>
      <c r="N60" s="2" t="s">
        <v>23</v>
      </c>
      <c r="O60" s="5">
        <f t="shared" si="4"/>
        <v>0.85724999999999996</v>
      </c>
    </row>
    <row r="61" spans="1:24" s="1" customFormat="1" outlineLevel="1" x14ac:dyDescent="0.2">
      <c r="B61" s="2" t="s">
        <v>9</v>
      </c>
      <c r="C61" s="5">
        <f t="shared" si="3"/>
        <v>0.84299999999999997</v>
      </c>
      <c r="N61" s="2" t="s">
        <v>9</v>
      </c>
      <c r="O61" s="5">
        <f t="shared" si="4"/>
        <v>1.7094999999999998</v>
      </c>
    </row>
    <row r="62" spans="1:24" s="1" customFormat="1" x14ac:dyDescent="0.2">
      <c r="O62" s="3"/>
    </row>
    <row r="63" spans="1:24" s="1" customFormat="1" x14ac:dyDescent="0.2">
      <c r="A63" s="87" t="s">
        <v>41</v>
      </c>
      <c r="B63" s="81"/>
      <c r="C63" s="81"/>
      <c r="D63" s="81"/>
      <c r="E63" s="81"/>
      <c r="F63" s="81"/>
      <c r="G63" s="81"/>
      <c r="H63" s="81"/>
      <c r="I63" s="81"/>
      <c r="J63" s="81"/>
      <c r="K63" s="81"/>
      <c r="L63" s="81"/>
      <c r="M63" s="81"/>
      <c r="N63" s="81"/>
      <c r="O63" s="81"/>
      <c r="P63" s="81"/>
      <c r="Q63" s="81"/>
      <c r="R63" s="81"/>
      <c r="S63" s="81"/>
      <c r="T63" s="81"/>
      <c r="U63" s="81"/>
      <c r="V63" s="81"/>
      <c r="W63" s="81"/>
      <c r="X63" s="80"/>
    </row>
    <row r="64" spans="1:24" s="1" customFormat="1" ht="27.75" customHeight="1" x14ac:dyDescent="0.2">
      <c r="A64" s="83" t="s">
        <v>42</v>
      </c>
      <c r="B64" s="83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0"/>
    </row>
    <row r="65" spans="1:24" s="1" customFormat="1" ht="15.75" customHeight="1" x14ac:dyDescent="0.2">
      <c r="A65" s="82" t="s">
        <v>26</v>
      </c>
      <c r="B65" s="80"/>
      <c r="C65" s="80"/>
      <c r="D65" s="80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80"/>
      <c r="T65" s="80"/>
      <c r="U65" s="80"/>
      <c r="V65" s="80"/>
      <c r="W65" s="80"/>
      <c r="X65" s="80"/>
    </row>
    <row r="66" spans="1:24" s="1" customFormat="1" ht="15.75" customHeight="1" x14ac:dyDescent="0.2">
      <c r="A66" s="80" t="s">
        <v>32</v>
      </c>
      <c r="B66" s="80"/>
      <c r="C66" s="80"/>
      <c r="D66" s="80"/>
      <c r="E66" s="80"/>
      <c r="F66" s="80"/>
      <c r="G66" s="80"/>
      <c r="H66" s="80"/>
      <c r="I66" s="80"/>
      <c r="J66" s="80"/>
      <c r="K66" s="80"/>
      <c r="L66" s="80"/>
      <c r="M66" s="80"/>
      <c r="N66" s="80"/>
      <c r="O66" s="80"/>
      <c r="P66" s="80"/>
      <c r="Q66" s="80"/>
      <c r="R66" s="80"/>
      <c r="S66" s="80"/>
      <c r="T66" s="80"/>
      <c r="U66" s="80"/>
      <c r="V66" s="80"/>
      <c r="W66" s="80"/>
      <c r="X66" s="80"/>
    </row>
    <row r="67" spans="1:24" s="1" customFormat="1" outlineLevel="1" x14ac:dyDescent="0.2">
      <c r="B67" s="2" t="s">
        <v>10</v>
      </c>
      <c r="C67" s="5">
        <f>IF(I5&lt;=500,0,IF(I5&lt;=5000,(I5-500)/10000,IF(I5&lt;=10000,0.45+(I5-5000)/20000,IF(I5&lt;=20000,0.7+(I5-10000)/40000,0.95+(I5-20000)/80000))))</f>
        <v>0.95163749999999991</v>
      </c>
      <c r="N67" s="2" t="s">
        <v>10</v>
      </c>
      <c r="O67" s="5">
        <f>IF(U5&lt;=500,0,IF(U5&lt;=5000,(U5-500)/10000,IF(U5&lt;=10000,0.45+(U5-5000)/20000,IF(U5&lt;=20000,0.7+(U5-10000)/40000,0.95+(U5-20000)/80000))))</f>
        <v>0.77892499999999998</v>
      </c>
    </row>
    <row r="68" spans="1:24" s="1" customFormat="1" outlineLevel="1" x14ac:dyDescent="0.2">
      <c r="B68" s="2" t="s">
        <v>11</v>
      </c>
      <c r="C68" s="5">
        <f t="shared" ref="C68:C81" si="5">IF(I6&lt;=500,0,IF(I6&lt;=5000,(I6-500)/10000,IF(I6&lt;=10000,0.45+(I6-5000)/20000,IF(I6&lt;=20000,0.7+(I6-10000)/40000,0.95+(I6-20000)/80000))))</f>
        <v>0.82850000000000001</v>
      </c>
      <c r="N68" s="2" t="s">
        <v>11</v>
      </c>
      <c r="O68" s="5">
        <f t="shared" ref="O68:O81" si="6">IF(U6&lt;=500,0,IF(U6&lt;=5000,(U6-500)/10000,IF(U6&lt;=10000,0.45+(U6-5000)/20000,IF(U6&lt;=20000,0.7+(U6-10000)/40000,0.95+(U6-20000)/80000))))</f>
        <v>0.80509999999999993</v>
      </c>
    </row>
    <row r="69" spans="1:24" s="1" customFormat="1" outlineLevel="1" x14ac:dyDescent="0.2">
      <c r="B69" s="2" t="s">
        <v>12</v>
      </c>
      <c r="C69" s="5">
        <f t="shared" si="5"/>
        <v>0.84794999999999998</v>
      </c>
      <c r="N69" s="2" t="s">
        <v>12</v>
      </c>
      <c r="O69" s="5">
        <f t="shared" si="6"/>
        <v>0.93442499999999995</v>
      </c>
    </row>
    <row r="70" spans="1:24" s="1" customFormat="1" outlineLevel="1" x14ac:dyDescent="0.2">
      <c r="B70" s="2" t="s">
        <v>13</v>
      </c>
      <c r="C70" s="5">
        <f t="shared" si="5"/>
        <v>1.2034499999999999</v>
      </c>
      <c r="N70" s="2" t="s">
        <v>13</v>
      </c>
      <c r="O70" s="5">
        <f t="shared" si="6"/>
        <v>0.79614999999999991</v>
      </c>
    </row>
    <row r="71" spans="1:24" s="1" customFormat="1" outlineLevel="1" x14ac:dyDescent="0.2">
      <c r="B71" s="2" t="s">
        <v>14</v>
      </c>
      <c r="C71" s="5">
        <f t="shared" si="5"/>
        <v>1.1113249999999999</v>
      </c>
      <c r="N71" s="2" t="s">
        <v>14</v>
      </c>
      <c r="O71" s="5">
        <f t="shared" si="6"/>
        <v>0.95821249999999991</v>
      </c>
    </row>
    <row r="72" spans="1:24" s="1" customFormat="1" outlineLevel="1" x14ac:dyDescent="0.2">
      <c r="B72" s="2" t="s">
        <v>15</v>
      </c>
      <c r="C72" s="5">
        <f t="shared" si="5"/>
        <v>1.12005</v>
      </c>
      <c r="N72" s="2" t="s">
        <v>15</v>
      </c>
      <c r="O72" s="5">
        <f t="shared" si="6"/>
        <v>0.83660000000000001</v>
      </c>
    </row>
    <row r="73" spans="1:24" s="1" customFormat="1" outlineLevel="1" x14ac:dyDescent="0.2">
      <c r="B73" s="2" t="s">
        <v>16</v>
      </c>
      <c r="C73" s="5">
        <f t="shared" si="5"/>
        <v>0.84852499999999997</v>
      </c>
      <c r="N73" s="2" t="s">
        <v>16</v>
      </c>
      <c r="O73" s="5">
        <f t="shared" si="6"/>
        <v>0.78057499999999991</v>
      </c>
    </row>
    <row r="74" spans="1:24" s="1" customFormat="1" outlineLevel="1" x14ac:dyDescent="0.2">
      <c r="B74" s="2" t="s">
        <v>17</v>
      </c>
      <c r="C74" s="5">
        <f t="shared" si="5"/>
        <v>0.99990000000000001</v>
      </c>
      <c r="N74" s="2" t="s">
        <v>17</v>
      </c>
      <c r="O74" s="5">
        <f t="shared" si="6"/>
        <v>0.86569999999999991</v>
      </c>
    </row>
    <row r="75" spans="1:24" s="1" customFormat="1" outlineLevel="1" x14ac:dyDescent="0.2">
      <c r="B75" s="2" t="s">
        <v>18</v>
      </c>
      <c r="C75" s="5">
        <f t="shared" si="5"/>
        <v>0.42509999999999998</v>
      </c>
      <c r="N75" s="2" t="s">
        <v>18</v>
      </c>
      <c r="O75" s="5">
        <f t="shared" si="6"/>
        <v>0.75012499999999993</v>
      </c>
    </row>
    <row r="76" spans="1:24" s="1" customFormat="1" outlineLevel="1" x14ac:dyDescent="0.2">
      <c r="B76" s="2" t="s">
        <v>19</v>
      </c>
      <c r="C76" s="5">
        <f t="shared" si="5"/>
        <v>0.74167499999999997</v>
      </c>
      <c r="N76" s="2" t="s">
        <v>19</v>
      </c>
      <c r="O76" s="5">
        <f t="shared" si="6"/>
        <v>0.931975</v>
      </c>
    </row>
    <row r="77" spans="1:24" s="1" customFormat="1" outlineLevel="1" x14ac:dyDescent="0.2">
      <c r="B77" s="2" t="s">
        <v>20</v>
      </c>
      <c r="C77" s="5">
        <f t="shared" si="5"/>
        <v>0.78807499999999997</v>
      </c>
      <c r="N77" s="2" t="s">
        <v>20</v>
      </c>
      <c r="O77" s="5">
        <f t="shared" si="6"/>
        <v>0.98036249999999991</v>
      </c>
    </row>
    <row r="78" spans="1:24" s="1" customFormat="1" outlineLevel="1" x14ac:dyDescent="0.2">
      <c r="B78" s="2" t="s">
        <v>21</v>
      </c>
      <c r="C78" s="5">
        <f t="shared" si="5"/>
        <v>0.91744999999999999</v>
      </c>
      <c r="N78" s="2" t="s">
        <v>21</v>
      </c>
      <c r="O78" s="5">
        <f t="shared" si="6"/>
        <v>1.0325374999999999</v>
      </c>
    </row>
    <row r="79" spans="1:24" s="1" customFormat="1" outlineLevel="1" x14ac:dyDescent="0.2">
      <c r="B79" s="2" t="s">
        <v>22</v>
      </c>
      <c r="C79" s="5">
        <f t="shared" si="5"/>
        <v>1.3674625</v>
      </c>
      <c r="N79" s="2" t="s">
        <v>22</v>
      </c>
      <c r="O79" s="5">
        <f t="shared" si="6"/>
        <v>0.85519999999999996</v>
      </c>
    </row>
    <row r="80" spans="1:24" s="1" customFormat="1" outlineLevel="1" x14ac:dyDescent="0.2">
      <c r="B80" s="2" t="s">
        <v>23</v>
      </c>
      <c r="C80" s="5">
        <f t="shared" si="5"/>
        <v>0.89612499999999995</v>
      </c>
      <c r="N80" s="2" t="s">
        <v>23</v>
      </c>
      <c r="O80" s="5">
        <f t="shared" si="6"/>
        <v>0.82789999999999997</v>
      </c>
    </row>
    <row r="81" spans="1:24" s="1" customFormat="1" outlineLevel="1" x14ac:dyDescent="0.2">
      <c r="B81" s="2" t="s">
        <v>9</v>
      </c>
      <c r="C81" s="5">
        <f t="shared" si="5"/>
        <v>0.71984999999999999</v>
      </c>
      <c r="N81" s="2" t="s">
        <v>9</v>
      </c>
      <c r="O81" s="5">
        <f t="shared" si="6"/>
        <v>1.0165875</v>
      </c>
    </row>
    <row r="82" spans="1:24" s="1" customFormat="1" x14ac:dyDescent="0.2">
      <c r="C82" s="3"/>
      <c r="O82" s="3"/>
    </row>
    <row r="83" spans="1:24" s="1" customFormat="1" ht="12.75" customHeight="1" x14ac:dyDescent="0.2">
      <c r="A83" s="87" t="s">
        <v>43</v>
      </c>
      <c r="B83" s="81"/>
      <c r="C83" s="81"/>
      <c r="D83" s="81"/>
      <c r="E83" s="81"/>
      <c r="F83" s="81"/>
      <c r="G83" s="81"/>
      <c r="H83" s="81"/>
      <c r="I83" s="81"/>
      <c r="J83" s="81"/>
      <c r="K83" s="81"/>
      <c r="L83" s="81"/>
      <c r="M83" s="81"/>
      <c r="N83" s="81"/>
      <c r="O83" s="81"/>
      <c r="P83" s="81"/>
      <c r="Q83" s="81"/>
      <c r="R83" s="81"/>
      <c r="S83" s="81"/>
      <c r="T83" s="81"/>
      <c r="U83" s="81"/>
      <c r="V83" s="81"/>
      <c r="W83" s="81"/>
      <c r="X83" s="80"/>
    </row>
    <row r="84" spans="1:24" s="1" customFormat="1" ht="12.75" customHeight="1" x14ac:dyDescent="0.2">
      <c r="A84" s="83" t="s">
        <v>44</v>
      </c>
      <c r="B84" s="83"/>
      <c r="C84" s="83"/>
      <c r="D84" s="83"/>
      <c r="E84" s="83"/>
      <c r="F84" s="83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83"/>
      <c r="R84" s="83"/>
      <c r="S84" s="83"/>
      <c r="T84" s="83"/>
      <c r="U84" s="83"/>
      <c r="V84" s="83"/>
      <c r="W84" s="83"/>
      <c r="X84" s="80"/>
    </row>
    <row r="85" spans="1:24" s="1" customFormat="1" ht="12.75" customHeight="1" x14ac:dyDescent="0.2">
      <c r="A85" s="82" t="s">
        <v>26</v>
      </c>
      <c r="B85" s="80"/>
      <c r="C85" s="80"/>
      <c r="D85" s="80"/>
      <c r="E85" s="80"/>
      <c r="F85" s="80"/>
      <c r="G85" s="80"/>
      <c r="H85" s="80"/>
      <c r="I85" s="80"/>
      <c r="J85" s="80"/>
      <c r="K85" s="80"/>
      <c r="L85" s="80"/>
      <c r="M85" s="80"/>
      <c r="N85" s="80"/>
      <c r="O85" s="80"/>
      <c r="P85" s="80"/>
      <c r="Q85" s="80"/>
      <c r="R85" s="80"/>
      <c r="S85" s="80"/>
      <c r="T85" s="80"/>
      <c r="U85" s="80"/>
      <c r="V85" s="80"/>
      <c r="W85" s="80"/>
      <c r="X85" s="80"/>
    </row>
    <row r="86" spans="1:24" s="1" customFormat="1" x14ac:dyDescent="0.2">
      <c r="A86" s="80" t="s">
        <v>35</v>
      </c>
      <c r="B86" s="80"/>
      <c r="C86" s="80"/>
      <c r="D86" s="80"/>
      <c r="E86" s="80"/>
      <c r="F86" s="80"/>
      <c r="G86" s="80"/>
      <c r="H86" s="80"/>
      <c r="I86" s="80"/>
      <c r="J86" s="80"/>
      <c r="K86" s="80"/>
      <c r="L86" s="80"/>
      <c r="M86" s="80"/>
      <c r="N86" s="80"/>
      <c r="O86" s="80"/>
      <c r="P86" s="80"/>
      <c r="Q86" s="80"/>
      <c r="R86" s="80"/>
      <c r="S86" s="80"/>
      <c r="T86" s="80"/>
      <c r="U86" s="80"/>
      <c r="V86" s="80"/>
      <c r="W86" s="80"/>
      <c r="X86" s="80"/>
    </row>
    <row r="87" spans="1:24" s="1" customFormat="1" x14ac:dyDescent="0.2">
      <c r="A87" s="80" t="s">
        <v>34</v>
      </c>
      <c r="B87" s="80"/>
      <c r="C87" s="80"/>
      <c r="D87" s="80"/>
      <c r="E87" s="80"/>
      <c r="F87" s="80"/>
      <c r="G87" s="80"/>
      <c r="H87" s="80"/>
      <c r="I87" s="80"/>
      <c r="J87" s="80"/>
      <c r="K87" s="80"/>
      <c r="L87" s="80"/>
      <c r="M87" s="80"/>
      <c r="N87" s="80"/>
      <c r="O87" s="80"/>
      <c r="P87" s="80"/>
      <c r="Q87" s="80"/>
      <c r="R87" s="80"/>
      <c r="S87" s="80"/>
      <c r="T87" s="80"/>
      <c r="U87" s="80"/>
      <c r="V87" s="80"/>
      <c r="W87" s="80"/>
      <c r="X87" s="80"/>
    </row>
    <row r="88" spans="1:24" s="1" customFormat="1" outlineLevel="1" x14ac:dyDescent="0.2">
      <c r="B88" s="2" t="s">
        <v>10</v>
      </c>
      <c r="C88" s="5">
        <f>(100+G5-E5)/100</f>
        <v>1.0274000000000001</v>
      </c>
      <c r="N88" s="2" t="s">
        <v>10</v>
      </c>
      <c r="O88" s="5">
        <f>(100+S5-Q5)/100</f>
        <v>1.1674</v>
      </c>
    </row>
    <row r="89" spans="1:24" s="1" customFormat="1" outlineLevel="1" x14ac:dyDescent="0.2">
      <c r="B89" s="2" t="s">
        <v>11</v>
      </c>
      <c r="C89" s="5">
        <f t="shared" ref="C89:C102" si="7">(100+G6-E6)/100</f>
        <v>1.0274000000000001</v>
      </c>
      <c r="N89" s="2" t="s">
        <v>11</v>
      </c>
      <c r="O89" s="5">
        <f t="shared" ref="O89:O102" si="8">(100+S6-Q6)/100</f>
        <v>1.2204999999999999</v>
      </c>
    </row>
    <row r="90" spans="1:24" s="1" customFormat="1" outlineLevel="1" x14ac:dyDescent="0.2">
      <c r="B90" s="2" t="s">
        <v>12</v>
      </c>
      <c r="C90" s="5">
        <f t="shared" si="7"/>
        <v>1.2705</v>
      </c>
      <c r="N90" s="2" t="s">
        <v>12</v>
      </c>
      <c r="O90" s="5">
        <f t="shared" si="8"/>
        <v>1.1405000000000001</v>
      </c>
    </row>
    <row r="91" spans="1:24" s="1" customFormat="1" outlineLevel="1" x14ac:dyDescent="0.2">
      <c r="B91" s="2" t="s">
        <v>13</v>
      </c>
      <c r="C91" s="5">
        <f t="shared" si="7"/>
        <v>1.2104999999999999</v>
      </c>
      <c r="N91" s="2" t="s">
        <v>13</v>
      </c>
      <c r="O91" s="5">
        <f>(100+S8-Q10)/100</f>
        <v>1.0331999999999999</v>
      </c>
    </row>
    <row r="92" spans="1:24" s="1" customFormat="1" outlineLevel="1" x14ac:dyDescent="0.2">
      <c r="B92" s="2" t="s">
        <v>14</v>
      </c>
      <c r="C92" s="5">
        <f t="shared" si="7"/>
        <v>1.3305</v>
      </c>
      <c r="N92" s="2" t="s">
        <v>14</v>
      </c>
      <c r="O92" s="5">
        <f>(100+S9-Q11)/100</f>
        <v>1.1792</v>
      </c>
    </row>
    <row r="93" spans="1:24" s="1" customFormat="1" outlineLevel="1" x14ac:dyDescent="0.2">
      <c r="B93" s="2" t="s">
        <v>15</v>
      </c>
      <c r="C93" s="5">
        <f t="shared" si="7"/>
        <v>1.2392000000000001</v>
      </c>
      <c r="N93" s="2" t="s">
        <v>15</v>
      </c>
      <c r="O93" s="5">
        <f>(100+S10-Q12)/100</f>
        <v>0.99919999999999998</v>
      </c>
    </row>
    <row r="94" spans="1:24" s="1" customFormat="1" outlineLevel="1" x14ac:dyDescent="0.2">
      <c r="B94" s="2" t="s">
        <v>16</v>
      </c>
      <c r="C94" s="5">
        <f t="shared" si="7"/>
        <v>1.1692</v>
      </c>
      <c r="N94" s="2" t="s">
        <v>16</v>
      </c>
      <c r="O94" s="5">
        <f>(100+S11-Q13)/100</f>
        <v>1.1992</v>
      </c>
    </row>
    <row r="95" spans="1:24" s="1" customFormat="1" outlineLevel="1" x14ac:dyDescent="0.2">
      <c r="B95" s="2" t="s">
        <v>17</v>
      </c>
      <c r="C95" s="5">
        <f t="shared" si="7"/>
        <v>1.1992</v>
      </c>
      <c r="N95" s="2" t="s">
        <v>17</v>
      </c>
      <c r="O95" s="5">
        <f t="shared" si="8"/>
        <v>1.1792</v>
      </c>
    </row>
    <row r="96" spans="1:24" s="1" customFormat="1" outlineLevel="1" x14ac:dyDescent="0.2">
      <c r="B96" s="2" t="s">
        <v>18</v>
      </c>
      <c r="C96" s="5">
        <f t="shared" si="7"/>
        <v>0.96920000000000006</v>
      </c>
      <c r="N96" s="2" t="s">
        <v>18</v>
      </c>
      <c r="O96" s="5">
        <f t="shared" si="8"/>
        <v>1.1992</v>
      </c>
    </row>
    <row r="97" spans="1:24" s="1" customFormat="1" outlineLevel="1" x14ac:dyDescent="0.2">
      <c r="B97" s="2" t="s">
        <v>19</v>
      </c>
      <c r="C97" s="5">
        <f t="shared" si="7"/>
        <v>1.0079</v>
      </c>
      <c r="N97" s="2" t="s">
        <v>19</v>
      </c>
      <c r="O97" s="5">
        <f t="shared" si="8"/>
        <v>1.2492000000000001</v>
      </c>
    </row>
    <row r="98" spans="1:24" s="1" customFormat="1" outlineLevel="1" x14ac:dyDescent="0.2">
      <c r="B98" s="2" t="s">
        <v>20</v>
      </c>
      <c r="C98" s="5">
        <f t="shared" si="7"/>
        <v>0.95789999999999997</v>
      </c>
      <c r="N98" s="2" t="s">
        <v>20</v>
      </c>
      <c r="O98" s="5">
        <f t="shared" si="8"/>
        <v>1.1603999999999999</v>
      </c>
    </row>
    <row r="99" spans="1:24" s="1" customFormat="1" outlineLevel="1" x14ac:dyDescent="0.2">
      <c r="B99" s="2" t="s">
        <v>21</v>
      </c>
      <c r="C99" s="5">
        <f t="shared" si="7"/>
        <v>1.3678999999999999</v>
      </c>
      <c r="N99" s="2" t="s">
        <v>21</v>
      </c>
      <c r="O99" s="5">
        <f t="shared" si="8"/>
        <v>1.2343000000000002</v>
      </c>
    </row>
    <row r="100" spans="1:24" s="1" customFormat="1" outlineLevel="1" x14ac:dyDescent="0.2">
      <c r="B100" s="2" t="s">
        <v>22</v>
      </c>
      <c r="C100" s="5">
        <f t="shared" si="7"/>
        <v>1.1780999999999999</v>
      </c>
      <c r="N100" s="2" t="s">
        <v>22</v>
      </c>
      <c r="O100" s="5">
        <f t="shared" si="8"/>
        <v>1.2279</v>
      </c>
    </row>
    <row r="101" spans="1:24" s="1" customFormat="1" outlineLevel="1" x14ac:dyDescent="0.2">
      <c r="B101" s="2" t="s">
        <v>23</v>
      </c>
      <c r="C101" s="5">
        <f t="shared" si="7"/>
        <v>1.2904</v>
      </c>
      <c r="N101" s="2" t="s">
        <v>23</v>
      </c>
      <c r="O101" s="5">
        <f t="shared" si="8"/>
        <v>1.1703999999999999</v>
      </c>
    </row>
    <row r="102" spans="1:24" s="1" customFormat="1" outlineLevel="1" x14ac:dyDescent="0.2">
      <c r="B102" s="2" t="s">
        <v>9</v>
      </c>
      <c r="C102" s="5">
        <f t="shared" si="7"/>
        <v>1.1203999999999998</v>
      </c>
      <c r="N102" s="2" t="s">
        <v>9</v>
      </c>
      <c r="O102" s="5">
        <f t="shared" si="8"/>
        <v>1.2504</v>
      </c>
    </row>
    <row r="103" spans="1:24" s="1" customFormat="1" x14ac:dyDescent="0.2">
      <c r="C103" s="3"/>
      <c r="O103" s="3"/>
    </row>
    <row r="104" spans="1:24" s="1" customFormat="1" x14ac:dyDescent="0.2">
      <c r="A104" s="81" t="s">
        <v>46</v>
      </c>
      <c r="B104" s="80"/>
      <c r="C104" s="80"/>
      <c r="D104" s="80"/>
      <c r="E104" s="80"/>
      <c r="F104" s="80"/>
      <c r="G104" s="80"/>
      <c r="H104" s="80"/>
      <c r="I104" s="80"/>
      <c r="J104" s="80"/>
      <c r="K104" s="80"/>
      <c r="L104" s="80"/>
      <c r="M104" s="80"/>
      <c r="N104" s="80"/>
      <c r="O104" s="80"/>
      <c r="P104" s="80"/>
      <c r="Q104" s="80"/>
      <c r="R104" s="80"/>
      <c r="S104" s="80"/>
      <c r="T104" s="80"/>
      <c r="U104" s="80"/>
      <c r="V104" s="80"/>
      <c r="W104" s="80"/>
      <c r="X104" s="80"/>
    </row>
    <row r="105" spans="1:24" s="1" customFormat="1" ht="12.75" customHeight="1" x14ac:dyDescent="0.2">
      <c r="A105" s="83" t="s">
        <v>47</v>
      </c>
      <c r="B105" s="83"/>
      <c r="C105" s="83"/>
      <c r="D105" s="83"/>
      <c r="E105" s="83"/>
      <c r="F105" s="83"/>
      <c r="G105" s="83"/>
      <c r="H105" s="83"/>
      <c r="I105" s="83"/>
      <c r="J105" s="83"/>
      <c r="K105" s="83"/>
      <c r="L105" s="83"/>
      <c r="M105" s="83"/>
      <c r="N105" s="83"/>
      <c r="O105" s="83"/>
      <c r="P105" s="83"/>
      <c r="Q105" s="83"/>
      <c r="R105" s="83"/>
      <c r="S105" s="83"/>
      <c r="T105" s="83"/>
      <c r="U105" s="83"/>
      <c r="V105" s="83"/>
      <c r="W105" s="83"/>
      <c r="X105" s="80"/>
    </row>
    <row r="106" spans="1:24" s="1" customFormat="1" ht="12.75" customHeight="1" x14ac:dyDescent="0.2">
      <c r="A106" s="82" t="s">
        <v>26</v>
      </c>
      <c r="B106" s="80"/>
      <c r="C106" s="80"/>
      <c r="D106" s="80"/>
      <c r="E106" s="80"/>
      <c r="F106" s="80"/>
      <c r="G106" s="80"/>
      <c r="H106" s="80"/>
      <c r="I106" s="80"/>
      <c r="J106" s="80"/>
      <c r="K106" s="80"/>
      <c r="L106" s="80"/>
      <c r="M106" s="80"/>
      <c r="N106" s="80"/>
      <c r="O106" s="80"/>
      <c r="P106" s="80"/>
      <c r="Q106" s="80"/>
      <c r="R106" s="80"/>
      <c r="S106" s="80"/>
      <c r="T106" s="80"/>
      <c r="U106" s="80"/>
      <c r="V106" s="80"/>
      <c r="W106" s="80"/>
      <c r="X106" s="80"/>
    </row>
    <row r="107" spans="1:24" s="1" customFormat="1" x14ac:dyDescent="0.2">
      <c r="A107" s="80" t="s">
        <v>36</v>
      </c>
      <c r="B107" s="80"/>
      <c r="C107" s="80"/>
      <c r="D107" s="80"/>
      <c r="E107" s="80"/>
      <c r="F107" s="80"/>
      <c r="G107" s="80"/>
      <c r="H107" s="80"/>
      <c r="I107" s="80"/>
      <c r="J107" s="80"/>
      <c r="K107" s="80"/>
      <c r="L107" s="80"/>
      <c r="M107" s="80"/>
      <c r="N107" s="80"/>
      <c r="O107" s="80"/>
      <c r="P107" s="80"/>
      <c r="Q107" s="80"/>
      <c r="R107" s="80"/>
      <c r="S107" s="80"/>
      <c r="T107" s="80"/>
      <c r="U107" s="80"/>
      <c r="V107" s="80"/>
      <c r="W107" s="80"/>
      <c r="X107" s="80"/>
    </row>
    <row r="108" spans="1:24" s="1" customFormat="1" outlineLevel="1" x14ac:dyDescent="0.2">
      <c r="B108" s="2" t="s">
        <v>10</v>
      </c>
      <c r="C108" s="5">
        <f>(100+K5-48.5)/100</f>
        <v>1.0649999999999999</v>
      </c>
      <c r="N108" s="2" t="s">
        <v>10</v>
      </c>
      <c r="O108" s="5">
        <f>(100+W5-48.5)/100</f>
        <v>1.115</v>
      </c>
    </row>
    <row r="109" spans="1:24" s="1" customFormat="1" outlineLevel="1" x14ac:dyDescent="0.2">
      <c r="B109" s="2" t="s">
        <v>11</v>
      </c>
      <c r="C109" s="5">
        <f t="shared" ref="C109:C122" si="9">(100+K6-48.5)/100</f>
        <v>1.0549999999999999</v>
      </c>
      <c r="N109" s="2" t="s">
        <v>11</v>
      </c>
      <c r="O109" s="5">
        <f t="shared" ref="O109:O122" si="10">(100+W6-48.5)/100</f>
        <v>1.105</v>
      </c>
    </row>
    <row r="110" spans="1:24" s="1" customFormat="1" outlineLevel="1" x14ac:dyDescent="0.2">
      <c r="B110" s="2" t="s">
        <v>12</v>
      </c>
      <c r="C110" s="5">
        <f t="shared" si="9"/>
        <v>1.2150000000000001</v>
      </c>
      <c r="N110" s="2" t="s">
        <v>12</v>
      </c>
      <c r="O110" s="5">
        <f t="shared" si="10"/>
        <v>1.095</v>
      </c>
    </row>
    <row r="111" spans="1:24" s="1" customFormat="1" outlineLevel="1" x14ac:dyDescent="0.2">
      <c r="B111" s="2" t="s">
        <v>13</v>
      </c>
      <c r="C111" s="5">
        <f t="shared" si="9"/>
        <v>1.095</v>
      </c>
      <c r="N111" s="2" t="s">
        <v>13</v>
      </c>
      <c r="O111" s="5">
        <f t="shared" si="10"/>
        <v>1.135</v>
      </c>
    </row>
    <row r="112" spans="1:24" s="1" customFormat="1" outlineLevel="1" x14ac:dyDescent="0.2">
      <c r="B112" s="2" t="s">
        <v>14</v>
      </c>
      <c r="C112" s="5">
        <f t="shared" si="9"/>
        <v>1.115</v>
      </c>
      <c r="N112" s="2" t="s">
        <v>14</v>
      </c>
      <c r="O112" s="5">
        <f t="shared" si="10"/>
        <v>1.115</v>
      </c>
    </row>
    <row r="113" spans="1:24" s="1" customFormat="1" outlineLevel="1" x14ac:dyDescent="0.2">
      <c r="B113" s="2" t="s">
        <v>15</v>
      </c>
      <c r="C113" s="5">
        <f t="shared" si="9"/>
        <v>1.115</v>
      </c>
      <c r="N113" s="2" t="s">
        <v>15</v>
      </c>
      <c r="O113" s="5">
        <f t="shared" si="10"/>
        <v>1.115</v>
      </c>
    </row>
    <row r="114" spans="1:24" s="1" customFormat="1" outlineLevel="1" x14ac:dyDescent="0.2">
      <c r="B114" s="2" t="s">
        <v>16</v>
      </c>
      <c r="C114" s="5">
        <f t="shared" si="9"/>
        <v>1.095</v>
      </c>
      <c r="N114" s="2" t="s">
        <v>16</v>
      </c>
      <c r="O114" s="5">
        <f t="shared" si="10"/>
        <v>1.115</v>
      </c>
    </row>
    <row r="115" spans="1:24" s="1" customFormat="1" outlineLevel="1" x14ac:dyDescent="0.2">
      <c r="B115" s="2" t="s">
        <v>17</v>
      </c>
      <c r="C115" s="5">
        <f t="shared" si="9"/>
        <v>1.125</v>
      </c>
      <c r="N115" s="2" t="s">
        <v>17</v>
      </c>
      <c r="O115" s="5">
        <f t="shared" si="10"/>
        <v>1.085</v>
      </c>
    </row>
    <row r="116" spans="1:24" s="1" customFormat="1" outlineLevel="1" x14ac:dyDescent="0.2">
      <c r="B116" s="2" t="s">
        <v>18</v>
      </c>
      <c r="C116" s="5">
        <f t="shared" si="9"/>
        <v>1.0049999999999999</v>
      </c>
      <c r="N116" s="2" t="s">
        <v>18</v>
      </c>
      <c r="O116" s="5">
        <f t="shared" si="10"/>
        <v>1.135</v>
      </c>
    </row>
    <row r="117" spans="1:24" s="1" customFormat="1" outlineLevel="1" x14ac:dyDescent="0.2">
      <c r="B117" s="2" t="s">
        <v>19</v>
      </c>
      <c r="C117" s="5">
        <f t="shared" si="9"/>
        <v>1.0449999999999999</v>
      </c>
      <c r="N117" s="2" t="s">
        <v>19</v>
      </c>
      <c r="O117" s="5">
        <f t="shared" si="10"/>
        <v>1.2150000000000001</v>
      </c>
    </row>
    <row r="118" spans="1:24" s="1" customFormat="1" outlineLevel="1" x14ac:dyDescent="0.2">
      <c r="B118" s="2" t="s">
        <v>20</v>
      </c>
      <c r="C118" s="5">
        <f t="shared" si="9"/>
        <v>1.075</v>
      </c>
      <c r="N118" s="2" t="s">
        <v>20</v>
      </c>
      <c r="O118" s="5">
        <f t="shared" si="10"/>
        <v>1.165</v>
      </c>
    </row>
    <row r="119" spans="1:24" s="1" customFormat="1" outlineLevel="1" x14ac:dyDescent="0.2">
      <c r="B119" s="2" t="s">
        <v>21</v>
      </c>
      <c r="C119" s="5">
        <f t="shared" si="9"/>
        <v>1.2050000000000001</v>
      </c>
      <c r="N119" s="2" t="s">
        <v>21</v>
      </c>
      <c r="O119" s="5">
        <f t="shared" si="10"/>
        <v>1.0549999999999999</v>
      </c>
    </row>
    <row r="120" spans="1:24" s="1" customFormat="1" outlineLevel="1" x14ac:dyDescent="0.2">
      <c r="B120" s="2" t="s">
        <v>22</v>
      </c>
      <c r="C120" s="5">
        <f t="shared" si="9"/>
        <v>1.145</v>
      </c>
      <c r="N120" s="2" t="s">
        <v>22</v>
      </c>
      <c r="O120" s="5">
        <f t="shared" si="10"/>
        <v>1.105</v>
      </c>
    </row>
    <row r="121" spans="1:24" s="1" customFormat="1" outlineLevel="1" x14ac:dyDescent="0.2">
      <c r="B121" s="2" t="s">
        <v>23</v>
      </c>
      <c r="C121" s="5">
        <f t="shared" si="9"/>
        <v>1.145</v>
      </c>
      <c r="N121" s="2" t="s">
        <v>23</v>
      </c>
      <c r="O121" s="5">
        <f t="shared" si="10"/>
        <v>1.145</v>
      </c>
    </row>
    <row r="122" spans="1:24" s="1" customFormat="1" outlineLevel="1" x14ac:dyDescent="0.2">
      <c r="B122" s="2" t="s">
        <v>9</v>
      </c>
      <c r="C122" s="5">
        <f t="shared" si="9"/>
        <v>1.0649999999999999</v>
      </c>
      <c r="N122" s="2" t="s">
        <v>9</v>
      </c>
      <c r="O122" s="5">
        <f t="shared" si="10"/>
        <v>1.155</v>
      </c>
    </row>
    <row r="123" spans="1:24" s="1" customFormat="1" x14ac:dyDescent="0.2">
      <c r="C123" s="3"/>
      <c r="O123" s="3"/>
    </row>
    <row r="124" spans="1:24" s="1" customFormat="1" x14ac:dyDescent="0.2">
      <c r="A124" s="81" t="s">
        <v>48</v>
      </c>
      <c r="B124" s="81"/>
      <c r="C124" s="81"/>
      <c r="D124" s="81"/>
      <c r="E124" s="81"/>
      <c r="F124" s="81"/>
      <c r="G124" s="81"/>
      <c r="H124" s="81"/>
      <c r="I124" s="81"/>
      <c r="J124" s="81"/>
      <c r="K124" s="81"/>
      <c r="L124" s="81"/>
      <c r="M124" s="81"/>
      <c r="N124" s="81"/>
      <c r="O124" s="81"/>
      <c r="P124" s="81"/>
      <c r="Q124" s="81"/>
      <c r="R124" s="81"/>
      <c r="S124" s="81"/>
      <c r="T124" s="81"/>
      <c r="U124" s="81"/>
      <c r="V124" s="81"/>
      <c r="W124" s="81"/>
      <c r="X124" s="81"/>
    </row>
    <row r="125" spans="1:24" s="1" customFormat="1" x14ac:dyDescent="0.2">
      <c r="A125" s="83" t="s">
        <v>49</v>
      </c>
      <c r="B125" s="83"/>
      <c r="C125" s="83"/>
      <c r="D125" s="83"/>
      <c r="E125" s="83"/>
      <c r="F125" s="83"/>
      <c r="G125" s="83"/>
      <c r="H125" s="83"/>
      <c r="I125" s="83"/>
      <c r="J125" s="83"/>
      <c r="K125" s="83"/>
      <c r="L125" s="83"/>
      <c r="M125" s="83"/>
      <c r="N125" s="83"/>
      <c r="O125" s="83"/>
      <c r="P125" s="83"/>
      <c r="Q125" s="83"/>
      <c r="R125" s="83"/>
      <c r="S125" s="83"/>
      <c r="T125" s="83"/>
      <c r="U125" s="83"/>
      <c r="V125" s="83"/>
      <c r="W125" s="83"/>
      <c r="X125" s="80"/>
    </row>
    <row r="126" spans="1:24" s="1" customFormat="1" x14ac:dyDescent="0.2">
      <c r="A126" s="82" t="s">
        <v>26</v>
      </c>
      <c r="B126" s="80"/>
      <c r="C126" s="80"/>
      <c r="D126" s="80"/>
      <c r="E126" s="80"/>
      <c r="F126" s="80"/>
      <c r="G126" s="80"/>
      <c r="H126" s="80"/>
      <c r="I126" s="80"/>
      <c r="J126" s="80"/>
      <c r="K126" s="80"/>
      <c r="L126" s="80"/>
      <c r="M126" s="80"/>
      <c r="N126" s="80"/>
      <c r="O126" s="80"/>
      <c r="P126" s="80"/>
      <c r="Q126" s="80"/>
      <c r="R126" s="80"/>
      <c r="S126" s="80"/>
      <c r="T126" s="80"/>
      <c r="U126" s="80"/>
      <c r="V126" s="80"/>
      <c r="W126" s="80"/>
      <c r="X126" s="80"/>
    </row>
    <row r="127" spans="1:24" s="1" customFormat="1" ht="15.75" customHeight="1" x14ac:dyDescent="0.2">
      <c r="A127" s="80" t="s">
        <v>50</v>
      </c>
      <c r="B127" s="80"/>
      <c r="C127" s="80"/>
      <c r="D127" s="80"/>
      <c r="E127" s="80"/>
      <c r="F127" s="80"/>
      <c r="G127" s="80"/>
      <c r="H127" s="80"/>
      <c r="I127" s="80"/>
      <c r="J127" s="80"/>
      <c r="K127" s="80"/>
      <c r="L127" s="80"/>
      <c r="M127" s="80"/>
      <c r="N127" s="80"/>
      <c r="O127" s="80"/>
      <c r="P127" s="80"/>
      <c r="Q127" s="80"/>
      <c r="R127" s="80"/>
      <c r="S127" s="80"/>
      <c r="T127" s="80"/>
      <c r="U127" s="80"/>
      <c r="V127" s="80"/>
      <c r="W127" s="80"/>
      <c r="X127" s="80"/>
    </row>
    <row r="128" spans="1:24" s="1" customFormat="1" x14ac:dyDescent="0.2">
      <c r="A128" s="80" t="s">
        <v>51</v>
      </c>
      <c r="B128" s="80"/>
      <c r="C128" s="80"/>
      <c r="D128" s="80"/>
      <c r="E128" s="80"/>
      <c r="F128" s="80"/>
      <c r="G128" s="80"/>
      <c r="H128" s="80"/>
      <c r="I128" s="80"/>
      <c r="J128" s="80"/>
      <c r="K128" s="80"/>
      <c r="L128" s="80"/>
      <c r="M128" s="80"/>
      <c r="N128" s="80"/>
      <c r="O128" s="80"/>
      <c r="P128" s="80"/>
      <c r="Q128" s="80"/>
      <c r="R128" s="80"/>
      <c r="S128" s="80"/>
      <c r="T128" s="80"/>
      <c r="U128" s="80"/>
      <c r="V128" s="80"/>
      <c r="W128" s="80"/>
      <c r="X128" s="80"/>
    </row>
    <row r="129" spans="1:24" s="1" customFormat="1" x14ac:dyDescent="0.2">
      <c r="A129" s="80" t="s">
        <v>25</v>
      </c>
      <c r="B129" s="80"/>
      <c r="C129" s="80"/>
      <c r="D129" s="80"/>
      <c r="E129" s="80"/>
      <c r="F129" s="80"/>
      <c r="G129" s="80"/>
      <c r="H129" s="80"/>
      <c r="I129" s="80"/>
      <c r="J129" s="80"/>
      <c r="K129" s="80"/>
      <c r="L129" s="80"/>
      <c r="M129" s="80"/>
      <c r="N129" s="80"/>
      <c r="O129" s="80"/>
      <c r="P129" s="80"/>
      <c r="Q129" s="80"/>
      <c r="R129" s="80"/>
      <c r="S129" s="80"/>
      <c r="T129" s="80"/>
      <c r="U129" s="80"/>
      <c r="V129" s="80"/>
      <c r="W129" s="80"/>
      <c r="X129" s="80"/>
    </row>
    <row r="130" spans="1:24" s="1" customFormat="1" outlineLevel="1" x14ac:dyDescent="0.2">
      <c r="B130" s="2" t="s">
        <v>10</v>
      </c>
      <c r="C130" s="7">
        <f>J5+(J5*((L5-$M$3)*0.05))</f>
        <v>45.75</v>
      </c>
      <c r="N130" s="2" t="s">
        <v>10</v>
      </c>
      <c r="O130" s="7">
        <f>V5+(V5*((X5-$M$3)*0.05))</f>
        <v>64.8</v>
      </c>
    </row>
    <row r="131" spans="1:24" s="1" customFormat="1" outlineLevel="1" x14ac:dyDescent="0.2">
      <c r="B131" s="2" t="s">
        <v>11</v>
      </c>
      <c r="C131" s="7">
        <f t="shared" ref="C131:C144" si="11">J6+(J6*((L6-$M$3)*0.05))</f>
        <v>48.75</v>
      </c>
      <c r="N131" s="2" t="s">
        <v>11</v>
      </c>
      <c r="O131" s="7">
        <f t="shared" ref="O131:O144" si="12">V6+(V6*((X6-$M$3)*0.05))</f>
        <v>54</v>
      </c>
    </row>
    <row r="132" spans="1:24" s="1" customFormat="1" outlineLevel="1" x14ac:dyDescent="0.2">
      <c r="B132" s="2" t="s">
        <v>12</v>
      </c>
      <c r="C132" s="7">
        <f t="shared" si="11"/>
        <v>85</v>
      </c>
      <c r="N132" s="2" t="s">
        <v>12</v>
      </c>
      <c r="O132" s="7">
        <f t="shared" si="12"/>
        <v>60.8</v>
      </c>
    </row>
    <row r="133" spans="1:24" s="1" customFormat="1" outlineLevel="1" x14ac:dyDescent="0.2">
      <c r="B133" s="2" t="s">
        <v>13</v>
      </c>
      <c r="C133" s="7">
        <f t="shared" si="11"/>
        <v>66.75</v>
      </c>
      <c r="N133" s="2" t="s">
        <v>13</v>
      </c>
      <c r="O133" s="7">
        <f t="shared" si="12"/>
        <v>52.8</v>
      </c>
    </row>
    <row r="134" spans="1:24" s="1" customFormat="1" outlineLevel="1" x14ac:dyDescent="0.2">
      <c r="B134" s="2" t="s">
        <v>14</v>
      </c>
      <c r="C134" s="7">
        <f t="shared" si="11"/>
        <v>72.8</v>
      </c>
      <c r="N134" s="2" t="s">
        <v>14</v>
      </c>
      <c r="O134" s="7">
        <f t="shared" si="12"/>
        <v>60.8</v>
      </c>
    </row>
    <row r="135" spans="1:24" s="1" customFormat="1" outlineLevel="1" x14ac:dyDescent="0.2">
      <c r="B135" s="2" t="s">
        <v>15</v>
      </c>
      <c r="C135" s="7">
        <f t="shared" si="11"/>
        <v>66.400000000000006</v>
      </c>
      <c r="N135" s="2" t="s">
        <v>15</v>
      </c>
      <c r="O135" s="7">
        <f t="shared" si="12"/>
        <v>54</v>
      </c>
    </row>
    <row r="136" spans="1:24" s="1" customFormat="1" outlineLevel="1" x14ac:dyDescent="0.2">
      <c r="B136" s="2" t="s">
        <v>16</v>
      </c>
      <c r="C136" s="7">
        <f t="shared" si="11"/>
        <v>67.2</v>
      </c>
      <c r="N136" s="2" t="s">
        <v>16</v>
      </c>
      <c r="O136" s="7">
        <f t="shared" si="12"/>
        <v>52.5</v>
      </c>
    </row>
    <row r="137" spans="1:24" s="1" customFormat="1" outlineLevel="1" x14ac:dyDescent="0.2">
      <c r="B137" s="2" t="s">
        <v>17</v>
      </c>
      <c r="C137" s="7">
        <f t="shared" si="11"/>
        <v>69.599999999999994</v>
      </c>
      <c r="N137" s="2" t="s">
        <v>17</v>
      </c>
      <c r="O137" s="7">
        <f t="shared" si="12"/>
        <v>57</v>
      </c>
    </row>
    <row r="138" spans="1:24" s="1" customFormat="1" outlineLevel="1" x14ac:dyDescent="0.2">
      <c r="B138" s="2" t="s">
        <v>18</v>
      </c>
      <c r="C138" s="7">
        <f t="shared" si="11"/>
        <v>38.25</v>
      </c>
      <c r="N138" s="2" t="s">
        <v>18</v>
      </c>
      <c r="O138" s="7">
        <f t="shared" si="12"/>
        <v>53.25</v>
      </c>
    </row>
    <row r="139" spans="1:24" s="1" customFormat="1" outlineLevel="1" x14ac:dyDescent="0.2">
      <c r="B139" s="2" t="s">
        <v>19</v>
      </c>
      <c r="C139" s="7">
        <f t="shared" si="11"/>
        <v>41.25</v>
      </c>
      <c r="N139" s="2" t="s">
        <v>19</v>
      </c>
      <c r="O139" s="7">
        <f t="shared" si="12"/>
        <v>58.4</v>
      </c>
    </row>
    <row r="140" spans="1:24" s="1" customFormat="1" outlineLevel="1" x14ac:dyDescent="0.2">
      <c r="B140" s="2" t="s">
        <v>20</v>
      </c>
      <c r="C140" s="7">
        <f t="shared" si="11"/>
        <v>35.699999999999996</v>
      </c>
      <c r="N140" s="2" t="s">
        <v>20</v>
      </c>
      <c r="O140" s="7">
        <f t="shared" si="12"/>
        <v>69</v>
      </c>
    </row>
    <row r="141" spans="1:24" s="1" customFormat="1" outlineLevel="1" x14ac:dyDescent="0.2">
      <c r="B141" s="2" t="s">
        <v>21</v>
      </c>
      <c r="C141" s="7">
        <f t="shared" si="11"/>
        <v>76</v>
      </c>
      <c r="N141" s="2" t="s">
        <v>21</v>
      </c>
      <c r="O141" s="7">
        <f t="shared" si="12"/>
        <v>48</v>
      </c>
    </row>
    <row r="142" spans="1:24" s="1" customFormat="1" outlineLevel="1" x14ac:dyDescent="0.2">
      <c r="B142" s="2" t="s">
        <v>22</v>
      </c>
      <c r="C142" s="7">
        <f t="shared" si="11"/>
        <v>68</v>
      </c>
      <c r="N142" s="2" t="s">
        <v>22</v>
      </c>
      <c r="O142" s="7">
        <f t="shared" si="12"/>
        <v>64.8</v>
      </c>
    </row>
    <row r="143" spans="1:24" s="1" customFormat="1" outlineLevel="1" x14ac:dyDescent="0.2">
      <c r="B143" s="2" t="s">
        <v>23</v>
      </c>
      <c r="C143" s="7">
        <f t="shared" si="11"/>
        <v>64.8</v>
      </c>
      <c r="N143" s="2" t="s">
        <v>23</v>
      </c>
      <c r="O143" s="7">
        <f t="shared" si="12"/>
        <v>66.75</v>
      </c>
    </row>
    <row r="144" spans="1:24" s="1" customFormat="1" outlineLevel="1" x14ac:dyDescent="0.2">
      <c r="B144" s="2" t="s">
        <v>9</v>
      </c>
      <c r="C144" s="7">
        <f t="shared" si="11"/>
        <v>45.75</v>
      </c>
      <c r="N144" s="2" t="s">
        <v>9</v>
      </c>
      <c r="O144" s="7">
        <f t="shared" si="12"/>
        <v>50.4</v>
      </c>
    </row>
    <row r="145" spans="1:24" s="1" customFormat="1" x14ac:dyDescent="0.2">
      <c r="C145" s="3"/>
      <c r="O145" s="3"/>
    </row>
    <row r="146" spans="1:24" s="1" customFormat="1" ht="14.25" customHeight="1" x14ac:dyDescent="0.2">
      <c r="A146" s="84" t="s">
        <v>52</v>
      </c>
      <c r="B146" s="84"/>
      <c r="C146" s="84"/>
      <c r="D146" s="84"/>
      <c r="E146" s="84"/>
      <c r="F146" s="84"/>
      <c r="G146" s="84"/>
      <c r="H146" s="84"/>
      <c r="I146" s="84"/>
      <c r="J146" s="84"/>
      <c r="K146" s="84"/>
      <c r="L146" s="84"/>
      <c r="M146" s="84"/>
      <c r="N146" s="84"/>
      <c r="O146" s="84"/>
      <c r="P146" s="84"/>
      <c r="Q146" s="84"/>
      <c r="R146" s="84"/>
      <c r="S146" s="84"/>
      <c r="T146" s="84"/>
      <c r="U146" s="84"/>
      <c r="V146" s="84"/>
      <c r="W146" s="84"/>
      <c r="X146" s="80"/>
    </row>
    <row r="147" spans="1:24" s="1" customFormat="1" ht="14.25" customHeight="1" x14ac:dyDescent="0.2">
      <c r="A147" s="79" t="s">
        <v>102</v>
      </c>
      <c r="B147" s="79"/>
      <c r="C147" s="79"/>
      <c r="D147" s="79"/>
      <c r="E147" s="79"/>
      <c r="F147" s="79"/>
      <c r="G147" s="79"/>
      <c r="H147" s="79"/>
      <c r="I147" s="79"/>
      <c r="J147" s="79"/>
      <c r="K147" s="79"/>
      <c r="L147" s="79"/>
      <c r="M147" s="79"/>
      <c r="N147" s="79"/>
      <c r="O147" s="79"/>
      <c r="P147" s="79"/>
      <c r="Q147" s="79"/>
      <c r="R147" s="79"/>
      <c r="S147" s="79"/>
      <c r="T147" s="79"/>
      <c r="U147" s="79"/>
      <c r="V147" s="79"/>
      <c r="W147" s="79"/>
      <c r="X147" s="80"/>
    </row>
    <row r="148" spans="1:24" s="1" customFormat="1" ht="15.75" customHeight="1" x14ac:dyDescent="0.2">
      <c r="A148" s="82" t="s">
        <v>26</v>
      </c>
      <c r="B148" s="80"/>
      <c r="C148" s="80"/>
      <c r="D148" s="80"/>
      <c r="E148" s="80"/>
      <c r="F148" s="80"/>
      <c r="G148" s="80"/>
      <c r="H148" s="80"/>
      <c r="I148" s="80"/>
      <c r="J148" s="80"/>
      <c r="K148" s="80"/>
      <c r="L148" s="80"/>
      <c r="M148" s="80"/>
      <c r="N148" s="80"/>
      <c r="O148" s="80"/>
      <c r="P148" s="80"/>
      <c r="Q148" s="80"/>
      <c r="R148" s="80"/>
      <c r="S148" s="80"/>
      <c r="T148" s="80"/>
      <c r="U148" s="80"/>
      <c r="V148" s="80"/>
      <c r="W148" s="80"/>
      <c r="X148" s="80"/>
    </row>
    <row r="149" spans="1:24" s="1" customFormat="1" ht="15.75" customHeight="1" x14ac:dyDescent="0.2">
      <c r="A149" s="80" t="s">
        <v>33</v>
      </c>
      <c r="B149" s="80"/>
      <c r="C149" s="80"/>
      <c r="D149" s="80"/>
      <c r="E149" s="80"/>
      <c r="F149" s="80"/>
      <c r="G149" s="80"/>
      <c r="H149" s="80"/>
      <c r="I149" s="80"/>
      <c r="J149" s="80"/>
      <c r="K149" s="80"/>
      <c r="L149" s="80"/>
      <c r="M149" s="80"/>
      <c r="N149" s="80"/>
      <c r="O149" s="80"/>
      <c r="P149" s="80"/>
      <c r="Q149" s="80"/>
      <c r="R149" s="80"/>
      <c r="S149" s="80"/>
      <c r="T149" s="80"/>
      <c r="U149" s="80"/>
      <c r="V149" s="80"/>
      <c r="W149" s="80"/>
      <c r="X149" s="80"/>
    </row>
    <row r="150" spans="1:24" s="1" customFormat="1" outlineLevel="1" x14ac:dyDescent="0.2">
      <c r="B150" s="2" t="s">
        <v>10</v>
      </c>
      <c r="C150" s="7">
        <f t="shared" ref="C150:C164" si="13">IF(H5&gt;0,(((3/5*(H5/20)*C88)*(C88+C47))+((2/5*C130*C108)*(C108+C67)))*(C108+0.25*C27),((C130*C108)*(C108+C67))*(C108+0.25*C27))</f>
        <v>50.761990892181743</v>
      </c>
      <c r="N150" s="2" t="s">
        <v>10</v>
      </c>
      <c r="O150" s="7">
        <f>IF(T5&gt;0,(((3/5*(T5/20)*O88)*(O88+O47))+((2/5*O130*O108)*(O108+O67)))*(O108+0.25*O27),((O130*O108)*(O108+O67))*(O108+0.25*O27))</f>
        <v>96.668504892198001</v>
      </c>
    </row>
    <row r="151" spans="1:24" s="1" customFormat="1" outlineLevel="1" x14ac:dyDescent="0.2">
      <c r="B151" s="2" t="s">
        <v>11</v>
      </c>
      <c r="C151" s="7">
        <f t="shared" si="13"/>
        <v>71.550784490178003</v>
      </c>
      <c r="N151" s="2" t="s">
        <v>11</v>
      </c>
      <c r="O151" s="7">
        <f t="shared" ref="O151:O164" si="14">IF(T6&gt;0,(((3/5*(T6/20)*O89)*(O89+O48))+((2/5*O131*O109)*(O109+O68)))*(O109+0.25*O28),((O131*O109)*(O109+O68))*(O109+0.25*O28))</f>
        <v>97.449195285000002</v>
      </c>
    </row>
    <row r="152" spans="1:24" s="1" customFormat="1" outlineLevel="1" x14ac:dyDescent="0.2">
      <c r="B152" s="2" t="s">
        <v>12</v>
      </c>
      <c r="C152" s="7">
        <f t="shared" si="13"/>
        <v>193.96409766468747</v>
      </c>
      <c r="N152" s="2" t="s">
        <v>12</v>
      </c>
      <c r="O152" s="7">
        <f t="shared" si="14"/>
        <v>79.567396161337498</v>
      </c>
    </row>
    <row r="153" spans="1:24" s="1" customFormat="1" outlineLevel="1" x14ac:dyDescent="0.2">
      <c r="B153" s="2" t="s">
        <v>13</v>
      </c>
      <c r="C153" s="7">
        <f t="shared" si="13"/>
        <v>56.82444035433749</v>
      </c>
      <c r="N153" s="2" t="s">
        <v>13</v>
      </c>
      <c r="O153" s="7">
        <f t="shared" si="14"/>
        <v>82.226198495519995</v>
      </c>
    </row>
    <row r="154" spans="1:24" s="1" customFormat="1" outlineLevel="1" x14ac:dyDescent="0.2">
      <c r="B154" s="2" t="s">
        <v>14</v>
      </c>
      <c r="C154" s="7">
        <f t="shared" si="13"/>
        <v>65.126457909025007</v>
      </c>
      <c r="N154" s="2" t="s">
        <v>14</v>
      </c>
      <c r="O154" s="7">
        <f t="shared" si="14"/>
        <v>118.071216140704</v>
      </c>
    </row>
    <row r="155" spans="1:24" s="1" customFormat="1" outlineLevel="1" x14ac:dyDescent="0.2">
      <c r="B155" s="2" t="s">
        <v>15</v>
      </c>
      <c r="C155" s="7">
        <f t="shared" si="13"/>
        <v>93.431340869680014</v>
      </c>
      <c r="N155" s="2" t="s">
        <v>15</v>
      </c>
      <c r="O155" s="7">
        <f t="shared" si="14"/>
        <v>82.555857773460005</v>
      </c>
    </row>
    <row r="156" spans="1:24" s="1" customFormat="1" outlineLevel="1" x14ac:dyDescent="0.2">
      <c r="B156" s="2" t="s">
        <v>16</v>
      </c>
      <c r="C156" s="7">
        <f t="shared" si="13"/>
        <v>114.52895246832</v>
      </c>
      <c r="N156" s="2" t="s">
        <v>16</v>
      </c>
      <c r="O156" s="7">
        <f t="shared" si="14"/>
        <v>90.050331809697013</v>
      </c>
    </row>
    <row r="157" spans="1:24" s="1" customFormat="1" outlineLevel="1" x14ac:dyDescent="0.2">
      <c r="B157" s="2" t="s">
        <v>17</v>
      </c>
      <c r="C157" s="7">
        <f t="shared" si="13"/>
        <v>140.21200729200001</v>
      </c>
      <c r="N157" s="2" t="s">
        <v>17</v>
      </c>
      <c r="O157" s="7">
        <f t="shared" si="14"/>
        <v>105.57603655187999</v>
      </c>
    </row>
    <row r="158" spans="1:24" s="1" customFormat="1" outlineLevel="1" x14ac:dyDescent="0.2">
      <c r="B158" s="2" t="s">
        <v>18</v>
      </c>
      <c r="C158" s="7">
        <f t="shared" si="13"/>
        <v>43.008965347985992</v>
      </c>
      <c r="N158" s="2" t="s">
        <v>18</v>
      </c>
      <c r="O158" s="7">
        <f t="shared" si="14"/>
        <v>112.14567891040947</v>
      </c>
    </row>
    <row r="159" spans="1:24" s="1" customFormat="1" outlineLevel="1" x14ac:dyDescent="0.2">
      <c r="B159" s="2" t="s">
        <v>19</v>
      </c>
      <c r="C159" s="7">
        <f t="shared" si="13"/>
        <v>43.9680927553065</v>
      </c>
      <c r="N159" s="2" t="s">
        <v>19</v>
      </c>
      <c r="O159" s="7">
        <f t="shared" si="14"/>
        <v>119.10953601258751</v>
      </c>
    </row>
    <row r="160" spans="1:24" s="1" customFormat="1" outlineLevel="1" x14ac:dyDescent="0.2">
      <c r="B160" s="2" t="s">
        <v>20</v>
      </c>
      <c r="C160" s="7">
        <f t="shared" si="13"/>
        <v>34.43183008105499</v>
      </c>
      <c r="N160" s="2" t="s">
        <v>20</v>
      </c>
      <c r="O160" s="7">
        <f t="shared" si="14"/>
        <v>113.793117123267</v>
      </c>
    </row>
    <row r="161" spans="1:24" s="1" customFormat="1" outlineLevel="1" x14ac:dyDescent="0.2">
      <c r="B161" s="2" t="s">
        <v>21</v>
      </c>
      <c r="C161" s="7">
        <f t="shared" si="13"/>
        <v>148.33153985159902</v>
      </c>
      <c r="N161" s="2" t="s">
        <v>21</v>
      </c>
      <c r="O161" s="7">
        <f t="shared" si="14"/>
        <v>68.260493366709014</v>
      </c>
    </row>
    <row r="162" spans="1:24" s="1" customFormat="1" outlineLevel="1" x14ac:dyDescent="0.2">
      <c r="B162" s="2" t="s">
        <v>22</v>
      </c>
      <c r="C162" s="7">
        <f t="shared" si="13"/>
        <v>198.42937847694898</v>
      </c>
      <c r="N162" s="2" t="s">
        <v>22</v>
      </c>
      <c r="O162" s="7">
        <f t="shared" si="14"/>
        <v>141.87657991166887</v>
      </c>
    </row>
    <row r="163" spans="1:24" s="1" customFormat="1" outlineLevel="1" x14ac:dyDescent="0.2">
      <c r="B163" s="2" t="s">
        <v>23</v>
      </c>
      <c r="C163" s="7">
        <f t="shared" si="13"/>
        <v>161.39616475017598</v>
      </c>
      <c r="N163" s="2" t="s">
        <v>23</v>
      </c>
      <c r="O163" s="7">
        <f t="shared" si="14"/>
        <v>176.76674890603198</v>
      </c>
    </row>
    <row r="164" spans="1:24" s="1" customFormat="1" outlineLevel="1" x14ac:dyDescent="0.2">
      <c r="B164" s="2" t="s">
        <v>9</v>
      </c>
      <c r="C164" s="7">
        <f t="shared" si="13"/>
        <v>99.571522257155976</v>
      </c>
      <c r="N164" s="2" t="s">
        <v>9</v>
      </c>
      <c r="O164" s="7">
        <f t="shared" si="14"/>
        <v>150.89132172909598</v>
      </c>
    </row>
    <row r="165" spans="1:24" s="1" customFormat="1" x14ac:dyDescent="0.2"/>
    <row r="166" spans="1:24" s="1" customFormat="1" x14ac:dyDescent="0.2">
      <c r="A166" s="81" t="s">
        <v>53</v>
      </c>
      <c r="B166" s="81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  <c r="R166" s="81"/>
      <c r="S166" s="81"/>
      <c r="T166" s="81"/>
      <c r="U166" s="81"/>
      <c r="V166" s="81"/>
      <c r="W166" s="81"/>
    </row>
    <row r="167" spans="1:24" s="1" customFormat="1" x14ac:dyDescent="0.2">
      <c r="A167" s="79" t="s">
        <v>54</v>
      </c>
      <c r="B167" s="80"/>
      <c r="C167" s="80"/>
      <c r="D167" s="80"/>
      <c r="E167" s="80"/>
      <c r="F167" s="80"/>
      <c r="G167" s="80"/>
      <c r="H167" s="80"/>
      <c r="I167" s="80"/>
      <c r="J167" s="80"/>
      <c r="K167" s="80"/>
      <c r="L167" s="80"/>
      <c r="N167" s="79" t="s">
        <v>55</v>
      </c>
      <c r="O167" s="80"/>
      <c r="P167" s="80"/>
      <c r="Q167" s="80"/>
      <c r="R167" s="80"/>
      <c r="S167" s="80"/>
      <c r="T167" s="80"/>
      <c r="U167" s="80"/>
      <c r="V167" s="80"/>
      <c r="W167" s="80"/>
      <c r="X167" s="80"/>
    </row>
    <row r="168" spans="1:24" s="1" customFormat="1" x14ac:dyDescent="0.2">
      <c r="C168" s="18">
        <f>SUM(C150:C164)</f>
        <v>1515.5375654606373</v>
      </c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18">
        <f>SUM(O150:O164)</f>
        <v>1635.0082130695664</v>
      </c>
    </row>
    <row r="169" spans="1:24" s="1" customFormat="1" x14ac:dyDescent="0.2"/>
    <row r="170" spans="1:24" s="1" customFormat="1" x14ac:dyDescent="0.2">
      <c r="A170" s="81" t="s">
        <v>56</v>
      </c>
      <c r="B170" s="81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  <c r="R170" s="81"/>
      <c r="S170" s="81"/>
      <c r="T170" s="81"/>
      <c r="U170" s="81"/>
      <c r="V170" s="81"/>
      <c r="W170" s="81"/>
      <c r="X170" s="80"/>
    </row>
    <row r="171" spans="1:24" s="1" customFormat="1" x14ac:dyDescent="0.2">
      <c r="A171" s="79" t="s">
        <v>57</v>
      </c>
      <c r="B171" s="80"/>
      <c r="C171" s="80"/>
      <c r="D171" s="80"/>
      <c r="E171" s="80"/>
      <c r="F171" s="80"/>
      <c r="G171" s="80"/>
      <c r="H171" s="80"/>
      <c r="I171" s="80"/>
      <c r="J171" s="80"/>
      <c r="K171" s="80"/>
      <c r="L171" s="80"/>
      <c r="N171" s="79" t="s">
        <v>58</v>
      </c>
      <c r="O171" s="80"/>
      <c r="P171" s="80"/>
      <c r="Q171" s="80"/>
      <c r="R171" s="80"/>
      <c r="S171" s="80"/>
      <c r="T171" s="80"/>
      <c r="U171" s="80"/>
      <c r="V171" s="80"/>
      <c r="W171" s="80"/>
      <c r="X171" s="80"/>
    </row>
    <row r="172" spans="1:24" s="1" customFormat="1" x14ac:dyDescent="0.2">
      <c r="C172" s="19">
        <f>(0.5+(C168/(C168+O168)-0.5)*1.5)</f>
        <v>0.47155953539310308</v>
      </c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19">
        <f>(0.5+(O168/(O168+C168)-0.5)*1.5)</f>
        <v>0.52844046460689698</v>
      </c>
    </row>
    <row r="173" spans="1:24" s="1" customFormat="1" x14ac:dyDescent="0.2"/>
    <row r="174" spans="1:24" s="1" customFormat="1" x14ac:dyDescent="0.2"/>
    <row r="175" spans="1:24" s="1" customFormat="1" x14ac:dyDescent="0.2"/>
  </sheetData>
  <mergeCells count="61">
    <mergeCell ref="A171:L171"/>
    <mergeCell ref="N171:X171"/>
    <mergeCell ref="A128:X128"/>
    <mergeCell ref="A166:W166"/>
    <mergeCell ref="T2:T3"/>
    <mergeCell ref="H2:H3"/>
    <mergeCell ref="I2:I3"/>
    <mergeCell ref="J2:J3"/>
    <mergeCell ref="R2:R3"/>
    <mergeCell ref="S2:S3"/>
    <mergeCell ref="W2:W3"/>
    <mergeCell ref="A24:X24"/>
    <mergeCell ref="A23:X23"/>
    <mergeCell ref="A22:X22"/>
    <mergeCell ref="U2:U3"/>
    <mergeCell ref="V2:V3"/>
    <mergeCell ref="Q2:Q3"/>
    <mergeCell ref="L2:L3"/>
    <mergeCell ref="B1:C1"/>
    <mergeCell ref="N1:O1"/>
    <mergeCell ref="K2:K3"/>
    <mergeCell ref="B2:B3"/>
    <mergeCell ref="F2:F3"/>
    <mergeCell ref="G2:G3"/>
    <mergeCell ref="C2:D2"/>
    <mergeCell ref="E2:E3"/>
    <mergeCell ref="O2:P2"/>
    <mergeCell ref="N2:N3"/>
    <mergeCell ref="A107:X107"/>
    <mergeCell ref="A87:X87"/>
    <mergeCell ref="A86:X86"/>
    <mergeCell ref="A85:X85"/>
    <mergeCell ref="A84:X84"/>
    <mergeCell ref="X2:X3"/>
    <mergeCell ref="A21:X21"/>
    <mergeCell ref="A104:X104"/>
    <mergeCell ref="A105:X105"/>
    <mergeCell ref="A106:X106"/>
    <mergeCell ref="A83:X83"/>
    <mergeCell ref="A64:X64"/>
    <mergeCell ref="A65:X65"/>
    <mergeCell ref="A66:X66"/>
    <mergeCell ref="A63:X63"/>
    <mergeCell ref="A43:X43"/>
    <mergeCell ref="A44:X44"/>
    <mergeCell ref="A45:X45"/>
    <mergeCell ref="A46:X46"/>
    <mergeCell ref="A26:X26"/>
    <mergeCell ref="A25:X25"/>
    <mergeCell ref="A170:X170"/>
    <mergeCell ref="A146:X146"/>
    <mergeCell ref="A147:X147"/>
    <mergeCell ref="A148:X148"/>
    <mergeCell ref="A149:X149"/>
    <mergeCell ref="A167:L167"/>
    <mergeCell ref="N167:X167"/>
    <mergeCell ref="A129:X129"/>
    <mergeCell ref="A124:X124"/>
    <mergeCell ref="A127:X127"/>
    <mergeCell ref="A126:X126"/>
    <mergeCell ref="A125:X125"/>
  </mergeCells>
  <phoneticPr fontId="2" type="noConversion"/>
  <pageMargins left="0.39370078740157483" right="0.39370078740157483" top="0.39370078740157483" bottom="0.39370078740157483" header="0.51181102362204722" footer="0.51181102362204722"/>
  <pageSetup paperSize="9" scale="4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Кальк по игроку</vt:lpstr>
      <vt:lpstr>Кальк по команде</vt:lpstr>
    </vt:vector>
  </TitlesOfParts>
  <Company>westlising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Pashko Sergey</dc:creator>
  <cp:lastModifiedBy>m.schedriviy</cp:lastModifiedBy>
  <cp:lastPrinted>2013-02-01T07:02:15Z</cp:lastPrinted>
  <dcterms:created xsi:type="dcterms:W3CDTF">2013-01-23T12:42:30Z</dcterms:created>
  <dcterms:modified xsi:type="dcterms:W3CDTF">2013-02-24T09:44:27Z</dcterms:modified>
</cp:coreProperties>
</file>