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.bondar\Downloads\"/>
    </mc:Choice>
  </mc:AlternateContent>
  <xr:revisionPtr revIDLastSave="0" documentId="13_ncr:1_{272A0295-4B0A-4ED5-8EB6-381948F221DF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__JChemStructureSheet" sheetId="2" state="hidden" r:id="rId1"/>
    <sheet name="Azides for Click Chemistry_1668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0" i="1" l="1"/>
  <c r="A312" i="1"/>
  <c r="A304" i="1"/>
  <c r="A296" i="1"/>
  <c r="A288" i="1"/>
  <c r="A280" i="1"/>
  <c r="A272" i="1"/>
  <c r="A264" i="1"/>
  <c r="A256" i="1"/>
  <c r="A248" i="1"/>
  <c r="A240" i="1"/>
  <c r="A232" i="1"/>
  <c r="A224" i="1"/>
  <c r="A216" i="1"/>
  <c r="A208" i="1"/>
  <c r="A200" i="1"/>
  <c r="A192" i="1"/>
  <c r="A184" i="1"/>
  <c r="A176" i="1"/>
  <c r="A168" i="1"/>
  <c r="A160" i="1"/>
  <c r="A152" i="1"/>
  <c r="A144" i="1"/>
  <c r="A136" i="1"/>
  <c r="A128" i="1"/>
  <c r="A120" i="1"/>
  <c r="A112" i="1"/>
  <c r="A104" i="1"/>
  <c r="A96" i="1"/>
  <c r="A88" i="1"/>
  <c r="A80" i="1"/>
  <c r="A72" i="1"/>
  <c r="A64" i="1"/>
  <c r="A56" i="1"/>
  <c r="A48" i="1"/>
  <c r="A40" i="1"/>
  <c r="A32" i="1"/>
  <c r="A24" i="1"/>
  <c r="A16" i="1"/>
  <c r="A8" i="1"/>
  <c r="A183" i="1"/>
  <c r="A159" i="1"/>
  <c r="A135" i="1"/>
  <c r="A119" i="1"/>
  <c r="A103" i="1"/>
  <c r="A87" i="1"/>
  <c r="A79" i="1"/>
  <c r="A63" i="1"/>
  <c r="A47" i="1"/>
  <c r="A31" i="1"/>
  <c r="A15" i="1"/>
  <c r="A290" i="1"/>
  <c r="A258" i="1"/>
  <c r="A226" i="1"/>
  <c r="A194" i="1"/>
  <c r="A162" i="1"/>
  <c r="A122" i="1"/>
  <c r="A90" i="1"/>
  <c r="A50" i="1"/>
  <c r="A10" i="1"/>
  <c r="A321" i="1"/>
  <c r="A249" i="1"/>
  <c r="A209" i="1"/>
  <c r="A169" i="1"/>
  <c r="A129" i="1"/>
  <c r="A89" i="1"/>
  <c r="A57" i="1"/>
  <c r="A9" i="1"/>
  <c r="A319" i="1"/>
  <c r="A311" i="1"/>
  <c r="A303" i="1"/>
  <c r="A295" i="1"/>
  <c r="A287" i="1"/>
  <c r="A279" i="1"/>
  <c r="A271" i="1"/>
  <c r="A263" i="1"/>
  <c r="A255" i="1"/>
  <c r="A247" i="1"/>
  <c r="A239" i="1"/>
  <c r="A231" i="1"/>
  <c r="A223" i="1"/>
  <c r="A215" i="1"/>
  <c r="A207" i="1"/>
  <c r="A199" i="1"/>
  <c r="A191" i="1"/>
  <c r="A175" i="1"/>
  <c r="A167" i="1"/>
  <c r="A151" i="1"/>
  <c r="A143" i="1"/>
  <c r="A127" i="1"/>
  <c r="A111" i="1"/>
  <c r="A95" i="1"/>
  <c r="A71" i="1"/>
  <c r="A55" i="1"/>
  <c r="A39" i="1"/>
  <c r="A23" i="1"/>
  <c r="A7" i="1"/>
  <c r="A282" i="1"/>
  <c r="A266" i="1"/>
  <c r="A250" i="1"/>
  <c r="A210" i="1"/>
  <c r="A154" i="1"/>
  <c r="A114" i="1"/>
  <c r="A66" i="1"/>
  <c r="A26" i="1"/>
  <c r="A313" i="1"/>
  <c r="A257" i="1"/>
  <c r="A217" i="1"/>
  <c r="A177" i="1"/>
  <c r="A137" i="1"/>
  <c r="A97" i="1"/>
  <c r="A73" i="1"/>
  <c r="A33" i="1"/>
  <c r="A318" i="1"/>
  <c r="A310" i="1"/>
  <c r="A302" i="1"/>
  <c r="A294" i="1"/>
  <c r="A286" i="1"/>
  <c r="A278" i="1"/>
  <c r="A270" i="1"/>
  <c r="A262" i="1"/>
  <c r="A254" i="1"/>
  <c r="A246" i="1"/>
  <c r="A238" i="1"/>
  <c r="A230" i="1"/>
  <c r="A222" i="1"/>
  <c r="A214" i="1"/>
  <c r="A206" i="1"/>
  <c r="A198" i="1"/>
  <c r="A190" i="1"/>
  <c r="A182" i="1"/>
  <c r="A174" i="1"/>
  <c r="A166" i="1"/>
  <c r="A158" i="1"/>
  <c r="A150" i="1"/>
  <c r="A142" i="1"/>
  <c r="A134" i="1"/>
  <c r="A126" i="1"/>
  <c r="A118" i="1"/>
  <c r="A110" i="1"/>
  <c r="A102" i="1"/>
  <c r="A94" i="1"/>
  <c r="A86" i="1"/>
  <c r="A78" i="1"/>
  <c r="A70" i="1"/>
  <c r="A62" i="1"/>
  <c r="A54" i="1"/>
  <c r="A46" i="1"/>
  <c r="A38" i="1"/>
  <c r="A30" i="1"/>
  <c r="A22" i="1"/>
  <c r="A14" i="1"/>
  <c r="A6" i="1"/>
  <c r="A156" i="1"/>
  <c r="A132" i="1"/>
  <c r="A108" i="1"/>
  <c r="A92" i="1"/>
  <c r="A76" i="1"/>
  <c r="A60" i="1"/>
  <c r="A44" i="1"/>
  <c r="A28" i="1"/>
  <c r="A12" i="1"/>
  <c r="A4" i="1"/>
  <c r="A139" i="1"/>
  <c r="A107" i="1"/>
  <c r="A83" i="1"/>
  <c r="A59" i="1"/>
  <c r="A35" i="1"/>
  <c r="A11" i="1"/>
  <c r="A314" i="1"/>
  <c r="A218" i="1"/>
  <c r="A178" i="1"/>
  <c r="A146" i="1"/>
  <c r="A106" i="1"/>
  <c r="A58" i="1"/>
  <c r="A18" i="1"/>
  <c r="A289" i="1"/>
  <c r="A281" i="1"/>
  <c r="A241" i="1"/>
  <c r="A201" i="1"/>
  <c r="A161" i="1"/>
  <c r="A105" i="1"/>
  <c r="A65" i="1"/>
  <c r="A25" i="1"/>
  <c r="A317" i="1"/>
  <c r="A309" i="1"/>
  <c r="A301" i="1"/>
  <c r="A293" i="1"/>
  <c r="A285" i="1"/>
  <c r="A277" i="1"/>
  <c r="A269" i="1"/>
  <c r="A261" i="1"/>
  <c r="A253" i="1"/>
  <c r="A245" i="1"/>
  <c r="A237" i="1"/>
  <c r="A229" i="1"/>
  <c r="A221" i="1"/>
  <c r="A213" i="1"/>
  <c r="A205" i="1"/>
  <c r="A197" i="1"/>
  <c r="A189" i="1"/>
  <c r="A181" i="1"/>
  <c r="A173" i="1"/>
  <c r="A165" i="1"/>
  <c r="A157" i="1"/>
  <c r="A149" i="1"/>
  <c r="A141" i="1"/>
  <c r="A133" i="1"/>
  <c r="A125" i="1"/>
  <c r="A117" i="1"/>
  <c r="A109" i="1"/>
  <c r="A101" i="1"/>
  <c r="A93" i="1"/>
  <c r="A85" i="1"/>
  <c r="A77" i="1"/>
  <c r="A69" i="1"/>
  <c r="A61" i="1"/>
  <c r="A53" i="1"/>
  <c r="A45" i="1"/>
  <c r="A37" i="1"/>
  <c r="A29" i="1"/>
  <c r="A21" i="1"/>
  <c r="A13" i="1"/>
  <c r="A5" i="1"/>
  <c r="A316" i="1"/>
  <c r="A308" i="1"/>
  <c r="A300" i="1"/>
  <c r="A292" i="1"/>
  <c r="A284" i="1"/>
  <c r="A276" i="1"/>
  <c r="A268" i="1"/>
  <c r="A260" i="1"/>
  <c r="A252" i="1"/>
  <c r="A244" i="1"/>
  <c r="A236" i="1"/>
  <c r="A228" i="1"/>
  <c r="A220" i="1"/>
  <c r="A212" i="1"/>
  <c r="A204" i="1"/>
  <c r="A196" i="1"/>
  <c r="A188" i="1"/>
  <c r="A180" i="1"/>
  <c r="A172" i="1"/>
  <c r="A164" i="1"/>
  <c r="A148" i="1"/>
  <c r="A140" i="1"/>
  <c r="A124" i="1"/>
  <c r="A116" i="1"/>
  <c r="A100" i="1"/>
  <c r="A84" i="1"/>
  <c r="A68" i="1"/>
  <c r="A52" i="1"/>
  <c r="A36" i="1"/>
  <c r="A20" i="1"/>
  <c r="A155" i="1"/>
  <c r="A123" i="1"/>
  <c r="A99" i="1"/>
  <c r="A75" i="1"/>
  <c r="A51" i="1"/>
  <c r="A27" i="1"/>
  <c r="A3" i="1"/>
  <c r="A298" i="1"/>
  <c r="A274" i="1"/>
  <c r="A234" i="1"/>
  <c r="A186" i="1"/>
  <c r="A170" i="1"/>
  <c r="A130" i="1"/>
  <c r="A82" i="1"/>
  <c r="A42" i="1"/>
  <c r="A2" i="1"/>
  <c r="A297" i="1"/>
  <c r="A273" i="1"/>
  <c r="A233" i="1"/>
  <c r="A193" i="1"/>
  <c r="A153" i="1"/>
  <c r="A121" i="1"/>
  <c r="A81" i="1"/>
  <c r="A49" i="1"/>
  <c r="A17" i="1"/>
  <c r="A315" i="1"/>
  <c r="A307" i="1"/>
  <c r="A299" i="1"/>
  <c r="A291" i="1"/>
  <c r="A283" i="1"/>
  <c r="A275" i="1"/>
  <c r="A267" i="1"/>
  <c r="A259" i="1"/>
  <c r="A251" i="1"/>
  <c r="A243" i="1"/>
  <c r="A235" i="1"/>
  <c r="A227" i="1"/>
  <c r="A219" i="1"/>
  <c r="A211" i="1"/>
  <c r="A203" i="1"/>
  <c r="A195" i="1"/>
  <c r="A187" i="1"/>
  <c r="A179" i="1"/>
  <c r="A171" i="1"/>
  <c r="A163" i="1"/>
  <c r="A147" i="1"/>
  <c r="A131" i="1"/>
  <c r="A115" i="1"/>
  <c r="A91" i="1"/>
  <c r="A67" i="1"/>
  <c r="A43" i="1"/>
  <c r="A19" i="1"/>
  <c r="A306" i="1"/>
  <c r="A242" i="1"/>
  <c r="A202" i="1"/>
  <c r="A138" i="1"/>
  <c r="A98" i="1"/>
  <c r="A74" i="1"/>
  <c r="A34" i="1"/>
  <c r="A305" i="1"/>
  <c r="A265" i="1"/>
  <c r="A225" i="1"/>
  <c r="A185" i="1"/>
  <c r="A145" i="1"/>
  <c r="A113" i="1"/>
  <c r="A41" i="1"/>
</calcChain>
</file>

<file path=xl/sharedStrings.xml><?xml version="1.0" encoding="utf-8"?>
<sst xmlns="http://schemas.openxmlformats.org/spreadsheetml/2006/main" count="3191" uniqueCount="2348">
  <si>
    <t>smile</t>
  </si>
  <si>
    <t>Catalog ID</t>
  </si>
  <si>
    <t>MW</t>
  </si>
  <si>
    <t>MW (desalted)</t>
  </si>
  <si>
    <t>ClogP</t>
  </si>
  <si>
    <t>logS</t>
  </si>
  <si>
    <t>HBD</t>
  </si>
  <si>
    <t>HBA</t>
  </si>
  <si>
    <t>TPSA</t>
  </si>
  <si>
    <t>RotBonds</t>
  </si>
  <si>
    <t>FCCN=[N+]=[N-]</t>
  </si>
  <si>
    <t>Z1416228608</t>
  </si>
  <si>
    <t>89.039</t>
  </si>
  <si>
    <t>89.072</t>
  </si>
  <si>
    <t>1.748</t>
  </si>
  <si>
    <t>-0.159</t>
  </si>
  <si>
    <t>29.43</t>
  </si>
  <si>
    <t>OCCCN=[N+]=[N-]</t>
  </si>
  <si>
    <t>Z808615608</t>
  </si>
  <si>
    <t>101.059</t>
  </si>
  <si>
    <t>101.107</t>
  </si>
  <si>
    <t>0.771</t>
  </si>
  <si>
    <t>0.466</t>
  </si>
  <si>
    <t>49.66</t>
  </si>
  <si>
    <t>[N-]=[N+]=NC1CCCCC1</t>
  </si>
  <si>
    <t>Z808615148</t>
  </si>
  <si>
    <t>125.095</t>
  </si>
  <si>
    <t>125.172</t>
  </si>
  <si>
    <t>3.527</t>
  </si>
  <si>
    <t>-1.277</t>
  </si>
  <si>
    <t>CC1=NC(CN=[N+]=[N-])=CS1 |c:7,t:1|</t>
  </si>
  <si>
    <t>Z808615156</t>
  </si>
  <si>
    <t>154.031</t>
  </si>
  <si>
    <t>154.193</t>
  </si>
  <si>
    <t>2.107</t>
  </si>
  <si>
    <t>-0.31</t>
  </si>
  <si>
    <t>42.32</t>
  </si>
  <si>
    <t>FC(F)(F)C1=CC=C(C=C1)N=[N+]=[N-] |c:6,8,t:4|</t>
  </si>
  <si>
    <t>Z382815060</t>
  </si>
  <si>
    <t>187.036</t>
  </si>
  <si>
    <t>187.122</t>
  </si>
  <si>
    <t>-2.749</t>
  </si>
  <si>
    <t>Cl.[N-]=[N+]=NC1CCCNC1</t>
  </si>
  <si>
    <t>Z2412803363</t>
  </si>
  <si>
    <t>162.621</t>
  </si>
  <si>
    <t>126.16</t>
  </si>
  <si>
    <t>1.508</t>
  </si>
  <si>
    <t>-0.459</t>
  </si>
  <si>
    <t>41.46</t>
  </si>
  <si>
    <t>C[C@H](N=[N+]=[N-])C1=C(C)C=C(F)C=C1 |c:5,11,t:8|</t>
  </si>
  <si>
    <t>Z2894646182</t>
  </si>
  <si>
    <t>179.194</t>
  </si>
  <si>
    <t>4.165</t>
  </si>
  <si>
    <t>-2.474</t>
  </si>
  <si>
    <t>COC(=O)C1=COC(CN=[N+]=[N-])=N1 |c:11,t:4|</t>
  </si>
  <si>
    <t>Z2301235681</t>
  </si>
  <si>
    <t>182.137</t>
  </si>
  <si>
    <t>0.665</t>
  </si>
  <si>
    <t>-0.117</t>
  </si>
  <si>
    <t>81.76</t>
  </si>
  <si>
    <t>COC1=CC(=CC=C1)C1(CCC1)N=[N+]=[N-] |c:4,6,t:2|</t>
  </si>
  <si>
    <t>Z2526341580</t>
  </si>
  <si>
    <t>203.24</t>
  </si>
  <si>
    <t>4.086</t>
  </si>
  <si>
    <t>-2.366</t>
  </si>
  <si>
    <t>38.66</t>
  </si>
  <si>
    <t>CC(C)(C)OC(=O)N[C@]12CC[C@H](C[C@@H]1N=[N+]=[N-])C2 |&amp;1:8,11,13,r|</t>
  </si>
  <si>
    <t>Z3486644252</t>
  </si>
  <si>
    <t>252.159</t>
  </si>
  <si>
    <t>252.313</t>
  </si>
  <si>
    <t>3.438</t>
  </si>
  <si>
    <t>-2.395</t>
  </si>
  <si>
    <t>67.76</t>
  </si>
  <si>
    <t>[N-]=[N+]=NC1COC1</t>
  </si>
  <si>
    <t>Z1201051734</t>
  </si>
  <si>
    <t>99.043</t>
  </si>
  <si>
    <t>99.091</t>
  </si>
  <si>
    <t>0.81</t>
  </si>
  <si>
    <t>-0.105</t>
  </si>
  <si>
    <t>[N-]=[N+]=NCCCN1CCSCC1</t>
  </si>
  <si>
    <t>Z815729480</t>
  </si>
  <si>
    <t>186.094</t>
  </si>
  <si>
    <t>186.278</t>
  </si>
  <si>
    <t>-0.838</t>
  </si>
  <si>
    <t>32.67</t>
  </si>
  <si>
    <t>CC(N=[N+]=[N-])C12CC(C1)CO2</t>
  </si>
  <si>
    <t>Z3177956962</t>
  </si>
  <si>
    <t>153.09</t>
  </si>
  <si>
    <t>153.182</t>
  </si>
  <si>
    <t>1.652</t>
  </si>
  <si>
    <t>-1.086</t>
  </si>
  <si>
    <t>FC(F)(F)C1=NC=C(CN=[N+]=[N-])S1 |t:4,6|</t>
  </si>
  <si>
    <t>Z4418667360</t>
  </si>
  <si>
    <t>208.164</t>
  </si>
  <si>
    <t>2.607</t>
  </si>
  <si>
    <t>-1.597</t>
  </si>
  <si>
    <t>[N-]=[N+]=NCCC1=CNC2=C1C=CC=C2 |c:8,11,13,t:5|</t>
  </si>
  <si>
    <t>Z1508543511</t>
  </si>
  <si>
    <t>186.091</t>
  </si>
  <si>
    <t>186.213</t>
  </si>
  <si>
    <t>3.583</t>
  </si>
  <si>
    <t>-2.362</t>
  </si>
  <si>
    <t>45.22</t>
  </si>
  <si>
    <t>CCOC(=O)C12CC(CN=[N+]=[N-])(C1)OC21CCOCC1</t>
  </si>
  <si>
    <t>Z3214305938</t>
  </si>
  <si>
    <t>281.308</t>
  </si>
  <si>
    <t>1.539</t>
  </si>
  <si>
    <t>-1.688</t>
  </si>
  <si>
    <t>74.19</t>
  </si>
  <si>
    <t>OCCN=[N+]=[N-]</t>
  </si>
  <si>
    <t>Z808615054</t>
  </si>
  <si>
    <t>87.043</t>
  </si>
  <si>
    <t>87.081</t>
  </si>
  <si>
    <t>0.438</t>
  </si>
  <si>
    <t>0.63</t>
  </si>
  <si>
    <t>FC1(F)CCCC1CN=[N+]=[N-]</t>
  </si>
  <si>
    <t>Z2188330548</t>
  </si>
  <si>
    <t>161.076</t>
  </si>
  <si>
    <t>161.153</t>
  </si>
  <si>
    <t>2.973</t>
  </si>
  <si>
    <t>-1.908</t>
  </si>
  <si>
    <t>CN(C)C1=CC=C(C=C1)N=[N+]=[N-] |c:5,7,t:3|</t>
  </si>
  <si>
    <t>Z1508543306</t>
  </si>
  <si>
    <t>162.091</t>
  </si>
  <si>
    <t>162.192</t>
  </si>
  <si>
    <t>-1.493</t>
  </si>
  <si>
    <t>[N-]=[N+]=NC1=CC2=C(C=C1)N=CC=N2 |c:5,7,10,12,t:3|</t>
  </si>
  <si>
    <t>Z636018564</t>
  </si>
  <si>
    <t>171.054</t>
  </si>
  <si>
    <t>171.159</t>
  </si>
  <si>
    <t>2.454</t>
  </si>
  <si>
    <t>-0.953</t>
  </si>
  <si>
    <t>55.21</t>
  </si>
  <si>
    <t>FS(F)(F)(F)(F)C1=CC=C(C=C1)N=[N+]=[N-] |c:8,10,t:6|</t>
  </si>
  <si>
    <t>Z3071328471</t>
  </si>
  <si>
    <t>245.005</t>
  </si>
  <si>
    <t>245.173</t>
  </si>
  <si>
    <t>3.818</t>
  </si>
  <si>
    <t>-4.013</t>
  </si>
  <si>
    <t>Cl.NC12CCC(CC1)(C2)N=[N+]=[N-]</t>
  </si>
  <si>
    <t>Z3478619436</t>
  </si>
  <si>
    <t>188.658</t>
  </si>
  <si>
    <t>152.197</t>
  </si>
  <si>
    <t>1.479</t>
  </si>
  <si>
    <t>-1.465</t>
  </si>
  <si>
    <t>55.45</t>
  </si>
  <si>
    <t>[N-]=[N+]=NCC1=C(OC=N1)C1CCC1 |c:7,t:4|</t>
  </si>
  <si>
    <t>Z3475510203</t>
  </si>
  <si>
    <t>178.085</t>
  </si>
  <si>
    <t>178.191</t>
  </si>
  <si>
    <t>2.165</t>
  </si>
  <si>
    <t>-1.545</t>
  </si>
  <si>
    <t>55.46</t>
  </si>
  <si>
    <t>CC(C)(C)CN=[N+]=[N-]</t>
  </si>
  <si>
    <t>Z1508543794</t>
  </si>
  <si>
    <t>113.095</t>
  </si>
  <si>
    <t>113.161</t>
  </si>
  <si>
    <t>3.352</t>
  </si>
  <si>
    <t>-0.714</t>
  </si>
  <si>
    <t>CC1(CN=[N+]=[N-])COC1</t>
  </si>
  <si>
    <t>Z1492979972</t>
  </si>
  <si>
    <t>127.075</t>
  </si>
  <si>
    <t>127.144</t>
  </si>
  <si>
    <t>1.487</t>
  </si>
  <si>
    <t>-0.258</t>
  </si>
  <si>
    <t>NC1=CC=C(C=C1)N=[N+]=[N-] |c:3,5,t:1|</t>
  </si>
  <si>
    <t>Z2466490766</t>
  </si>
  <si>
    <t>134.059</t>
  </si>
  <si>
    <t>134.139</t>
  </si>
  <si>
    <t>1.358</t>
  </si>
  <si>
    <t>-1.425</t>
  </si>
  <si>
    <t>[N-]=[N+]=NS(=O)(=O)C1=CC2=C(OCC2)C=C1 |c:14,t:6,8|</t>
  </si>
  <si>
    <t>Z409413176</t>
  </si>
  <si>
    <t>225.021</t>
  </si>
  <si>
    <t>225.224</t>
  </si>
  <si>
    <t>1.908</t>
  </si>
  <si>
    <t>-2.092</t>
  </si>
  <si>
    <t>72.8</t>
  </si>
  <si>
    <t>NC[C@@H]1CCC[C@H](CN=[N+]=[N-])C1 |&amp;1:2,6,r|</t>
  </si>
  <si>
    <t>Z3182496453</t>
  </si>
  <si>
    <t>168.239</t>
  </si>
  <si>
    <t>2.778</t>
  </si>
  <si>
    <t>-1.424</t>
  </si>
  <si>
    <t>Cl.CN(C)CCCN=[N+]=[N-]</t>
  </si>
  <si>
    <t>Z2417557046</t>
  </si>
  <si>
    <t>164.083</t>
  </si>
  <si>
    <t>128.176</t>
  </si>
  <si>
    <t>1.699</t>
  </si>
  <si>
    <t>-0.374</t>
  </si>
  <si>
    <t>COCC(COC)N=[N+]=[N-]</t>
  </si>
  <si>
    <t>Z1508555005</t>
  </si>
  <si>
    <t>145.085</t>
  </si>
  <si>
    <t>145.16</t>
  </si>
  <si>
    <t>0.592</t>
  </si>
  <si>
    <t>0.246</t>
  </si>
  <si>
    <t>47.89</t>
  </si>
  <si>
    <t>ClC1=CC(=CC(Cl)=C1)N=[N+]=[N-] |c:3,6,t:1|</t>
  </si>
  <si>
    <t>Z401462220</t>
  </si>
  <si>
    <t>186.97</t>
  </si>
  <si>
    <t>188.014</t>
  </si>
  <si>
    <t>4.313</t>
  </si>
  <si>
    <t>-3.166</t>
  </si>
  <si>
    <t>[N-]=[N+]=NCC(=O)NC1=CC=CC=C1 |c:9,11,t:7|</t>
  </si>
  <si>
    <t>Z808615064</t>
  </si>
  <si>
    <t>176.07</t>
  </si>
  <si>
    <t>176.175</t>
  </si>
  <si>
    <t>2.034</t>
  </si>
  <si>
    <t>-1.66</t>
  </si>
  <si>
    <t>58.53</t>
  </si>
  <si>
    <t>COC1=C(OC)C=C(C=C1)N=[N+]=[N-] |c:2,6,8|</t>
  </si>
  <si>
    <t>Z1508543426</t>
  </si>
  <si>
    <t>179.069</t>
  </si>
  <si>
    <t>179.176</t>
  </si>
  <si>
    <t>2.308</t>
  </si>
  <si>
    <t>-1.691</t>
  </si>
  <si>
    <t>[N-]=[N+]=NCC1(CCCCC1)C#N</t>
  </si>
  <si>
    <t>Z2327637832</t>
  </si>
  <si>
    <t>164.208</t>
  </si>
  <si>
    <t>2.829</t>
  </si>
  <si>
    <t>-1.958</t>
  </si>
  <si>
    <t>53.22</t>
  </si>
  <si>
    <t>[N-]=[N+]=NCC1=CN=NS1 |c:6,t:4|</t>
  </si>
  <si>
    <t>Z2065874884</t>
  </si>
  <si>
    <t>141.011</t>
  </si>
  <si>
    <t>141.154</t>
  </si>
  <si>
    <t>0.946</t>
  </si>
  <si>
    <t>-0.435</t>
  </si>
  <si>
    <t>OC1=CC=C(C=C1)N=[N+]=[N-] |c:3,5,t:1|</t>
  </si>
  <si>
    <t>Z1251413585</t>
  </si>
  <si>
    <t>135.043</t>
  </si>
  <si>
    <t>135.123</t>
  </si>
  <si>
    <t>1.918</t>
  </si>
  <si>
    <t>-1.193</t>
  </si>
  <si>
    <t>[N-]=[N+]=NC1CCCCC=C1 |c:8|</t>
  </si>
  <si>
    <t>Z1508545662</t>
  </si>
  <si>
    <t>137.095</t>
  </si>
  <si>
    <t>137.182</t>
  </si>
  <si>
    <t>3.802</t>
  </si>
  <si>
    <t>-1.928</t>
  </si>
  <si>
    <t>Cl.C[C@@H](CN)N=[N+]=[N-]</t>
  </si>
  <si>
    <t>Z1508555027</t>
  </si>
  <si>
    <t>136.052</t>
  </si>
  <si>
    <t>100.122</t>
  </si>
  <si>
    <t>0.847</t>
  </si>
  <si>
    <t>-0.398</t>
  </si>
  <si>
    <t>[N-]=[N+]=NC1CCCNCC1</t>
  </si>
  <si>
    <t>Z2517431706</t>
  </si>
  <si>
    <t>140.106</t>
  </si>
  <si>
    <t>140.186</t>
  </si>
  <si>
    <t>1.667</t>
  </si>
  <si>
    <t>0.097</t>
  </si>
  <si>
    <t>[N-]=[N+]=NC1CCOC1</t>
  </si>
  <si>
    <t>Z1138843041</t>
  </si>
  <si>
    <t>113.059</t>
  </si>
  <si>
    <t>113.118</t>
  </si>
  <si>
    <t>1.099</t>
  </si>
  <si>
    <t>-0.266</t>
  </si>
  <si>
    <t>COC1=CC=CC(OC)=C1CN=[N+]=[N-] |c:4,8,t:2|</t>
  </si>
  <si>
    <t>Z3271403355</t>
  </si>
  <si>
    <t>193.085</t>
  </si>
  <si>
    <t>193.203</t>
  </si>
  <si>
    <t>3.272</t>
  </si>
  <si>
    <t>-1.542</t>
  </si>
  <si>
    <t>CN(C)C1=CC(OCCCN=[N+]=[N-])=CC=C1 |c:12,14,t:3|</t>
  </si>
  <si>
    <t>Z815732000</t>
  </si>
  <si>
    <t>220.132</t>
  </si>
  <si>
    <t>220.271</t>
  </si>
  <si>
    <t>3.659</t>
  </si>
  <si>
    <t>-1.834</t>
  </si>
  <si>
    <t>41.9</t>
  </si>
  <si>
    <t>CS(=O)(=O)C1=CC(=CC(CN=[N+]=[N-])=C1)C(F)(F)F |c:6,12,t:4|</t>
  </si>
  <si>
    <t>Z1948183216</t>
  </si>
  <si>
    <t>279.029</t>
  </si>
  <si>
    <t>279.239</t>
  </si>
  <si>
    <t>2.726</t>
  </si>
  <si>
    <t>-2.422</t>
  </si>
  <si>
    <t>63.57</t>
  </si>
  <si>
    <t>CN(CCN=[N+]=[N-])CC1=CC(F)=CC=C1 |c:11,13,t:8|</t>
  </si>
  <si>
    <t>Z815729498</t>
  </si>
  <si>
    <t>208.112</t>
  </si>
  <si>
    <t>208.235</t>
  </si>
  <si>
    <t>3.321</t>
  </si>
  <si>
    <t>-1.719</t>
  </si>
  <si>
    <t>OP(O)(=O)CCN=[N+]=[N-]</t>
  </si>
  <si>
    <t>Z1508545208</t>
  </si>
  <si>
    <t>151.015</t>
  </si>
  <si>
    <t>151.061</t>
  </si>
  <si>
    <t>-0.111</t>
  </si>
  <si>
    <t>1.806</t>
  </si>
  <si>
    <t>86.96</t>
  </si>
  <si>
    <t>NC(=O)C1(CC1)N=[N+]=[N-]</t>
  </si>
  <si>
    <t>Z1508556963</t>
  </si>
  <si>
    <t>126.054</t>
  </si>
  <si>
    <t>126.117</t>
  </si>
  <si>
    <t>0.013</t>
  </si>
  <si>
    <t>-0.529</t>
  </si>
  <si>
    <t>72.52</t>
  </si>
  <si>
    <t>CCC1=NN=C(CN=[N+]=[N-])O1 |t:2,4|</t>
  </si>
  <si>
    <t>Z808615176</t>
  </si>
  <si>
    <t>153.065</t>
  </si>
  <si>
    <t>153.142</t>
  </si>
  <si>
    <t>0.514</t>
  </si>
  <si>
    <t>68.35</t>
  </si>
  <si>
    <t>Cl.[N-]=[N+]=NCCCN1CCCC1</t>
  </si>
  <si>
    <t>Z2515207441</t>
  </si>
  <si>
    <t>190.099</t>
  </si>
  <si>
    <t>154.213</t>
  </si>
  <si>
    <t>-0.685</t>
  </si>
  <si>
    <t>OC(CN=[N+]=[N-])C1=CC=CC=C1 |c:8,10,t:6|</t>
  </si>
  <si>
    <t>Z808616398</t>
  </si>
  <si>
    <t>163.075</t>
  </si>
  <si>
    <t>163.177</t>
  </si>
  <si>
    <t>2.086</t>
  </si>
  <si>
    <t>-1.33</t>
  </si>
  <si>
    <t>[N-]=[N+]=NCC1=NC2=C(N1)C=CC=C2 |c:6,10,12,t:4|</t>
  </si>
  <si>
    <t>Z808615730</t>
  </si>
  <si>
    <t>173.07</t>
  </si>
  <si>
    <t>173.175</t>
  </si>
  <si>
    <t>2.687</t>
  </si>
  <si>
    <t>-1.575</t>
  </si>
  <si>
    <t>58.11</t>
  </si>
  <si>
    <t>COC1=C(C=CC=C1)C(C)(C)N=[N+]=[N-] |c:4,6,t:2|</t>
  </si>
  <si>
    <t>Z1098324186</t>
  </si>
  <si>
    <t>191.106</t>
  </si>
  <si>
    <t>191.23</t>
  </si>
  <si>
    <t>3.891</t>
  </si>
  <si>
    <t>-2.004</t>
  </si>
  <si>
    <t>Cl.NC1(CCCCCC1)C1=NOC(CN=[N+]=[N-])=N1 |c:16,t:9|</t>
  </si>
  <si>
    <t>Z2515207439</t>
  </si>
  <si>
    <t>272.115</t>
  </si>
  <si>
    <t>236.274</t>
  </si>
  <si>
    <t>2.148</t>
  </si>
  <si>
    <t>-2.214</t>
  </si>
  <si>
    <t>94.37</t>
  </si>
  <si>
    <t>Cl.CCNCCN=[N+]=[N-]</t>
  </si>
  <si>
    <t>Z4921517561</t>
  </si>
  <si>
    <t>150.067</t>
  </si>
  <si>
    <t>114.149</t>
  </si>
  <si>
    <t>1.213</t>
  </si>
  <si>
    <t>-0.283</t>
  </si>
  <si>
    <t>[N-]=[N+]=NCC(=O)N1CCCCC1</t>
  </si>
  <si>
    <t>Z808614954</t>
  </si>
  <si>
    <t>168.101</t>
  </si>
  <si>
    <t>168.196</t>
  </si>
  <si>
    <t>1.208</t>
  </si>
  <si>
    <t>-0.889</t>
  </si>
  <si>
    <t>49.74</t>
  </si>
  <si>
    <t>ClC1=CC2=C(C=C1)[C@@H](CC2)N=[N+]=[N-] |c:3,5,t:1|</t>
  </si>
  <si>
    <t>Z2680752220</t>
  </si>
  <si>
    <t>193.633</t>
  </si>
  <si>
    <t>4.391</t>
  </si>
  <si>
    <t>-2.684</t>
  </si>
  <si>
    <t>CC1=CC(=CC(C)=C1)N=[N+]=[N-] |c:3,6,t:1|</t>
  </si>
  <si>
    <t>Z382815110</t>
  </si>
  <si>
    <t>147.08</t>
  </si>
  <si>
    <t>147.177</t>
  </si>
  <si>
    <t>-2.647</t>
  </si>
  <si>
    <t>[N-]=[N+]=NC1=C2C=CN=CC2=CC=C1 |c:3,5,7,10,12|</t>
  </si>
  <si>
    <t>Z449366148</t>
  </si>
  <si>
    <t>170.059</t>
  </si>
  <si>
    <t>170.171</t>
  </si>
  <si>
    <t>2.802</t>
  </si>
  <si>
    <t>-2.346</t>
  </si>
  <si>
    <t>[N-]=[N+]=NCC1=CN2C=CC=CC2=N1 |c:7,9,12,t:4|</t>
  </si>
  <si>
    <t>Z808614984</t>
  </si>
  <si>
    <t>2.528</t>
  </si>
  <si>
    <t>-1.287</t>
  </si>
  <si>
    <t>46.73</t>
  </si>
  <si>
    <t>CC(CC1=NC(C)=CS1)N=[N+]=[N-] |c:6,t:3|</t>
  </si>
  <si>
    <t>Z3217360855</t>
  </si>
  <si>
    <t>182.246</t>
  </si>
  <si>
    <t>2.745</t>
  </si>
  <si>
    <t>-0.647</t>
  </si>
  <si>
    <t>[N-]=[N+]=NCC1=NOC=N1 |c:7,t:4|</t>
  </si>
  <si>
    <t>Z808615174</t>
  </si>
  <si>
    <t>125.034</t>
  </si>
  <si>
    <t>125.089</t>
  </si>
  <si>
    <t>0.616</t>
  </si>
  <si>
    <t>-0.077</t>
  </si>
  <si>
    <t>CN1N=NC=C1N=[N+]=[N-] |c:2,4|</t>
  </si>
  <si>
    <t>Z1988570487</t>
  </si>
  <si>
    <t>124.05</t>
  </si>
  <si>
    <t>124.104</t>
  </si>
  <si>
    <t>0.267</t>
  </si>
  <si>
    <t>0.177</t>
  </si>
  <si>
    <t>60.14</t>
  </si>
  <si>
    <t>ClC1=CC=C(CN=[N+]=[N-])S1 |t:1,3|</t>
  </si>
  <si>
    <t>Z808615110</t>
  </si>
  <si>
    <t>172.981</t>
  </si>
  <si>
    <t>173.623</t>
  </si>
  <si>
    <t>3.665</t>
  </si>
  <si>
    <t>-2.947</t>
  </si>
  <si>
    <t>FC(F)C1(CC1)N=[N+]=[N-]</t>
  </si>
  <si>
    <t>Z2230769506</t>
  </si>
  <si>
    <t>133.099</t>
  </si>
  <si>
    <t>2.415</t>
  </si>
  <si>
    <t>-1.15</t>
  </si>
  <si>
    <t>ClC1=CC2=C(OC3(CCCC3)C[C@H]2N=[N+]=[N-])C=C1 |c:18,t:1,3|</t>
  </si>
  <si>
    <t>Z3268246765</t>
  </si>
  <si>
    <t>263.723</t>
  </si>
  <si>
    <t>5.413</t>
  </si>
  <si>
    <t>-3.944</t>
  </si>
  <si>
    <t>[N-]=[N+]=NCC1CCCN1</t>
  </si>
  <si>
    <t>Z1504683402</t>
  </si>
  <si>
    <t>126.091</t>
  </si>
  <si>
    <t>1.568</t>
  </si>
  <si>
    <t>0.075</t>
  </si>
  <si>
    <t>CC(C)(C)OCCCN=[N+]=[N-]</t>
  </si>
  <si>
    <t>Z1508556735</t>
  </si>
  <si>
    <t>157.122</t>
  </si>
  <si>
    <t>157.214</t>
  </si>
  <si>
    <t>-0.748</t>
  </si>
  <si>
    <t>[N-]=[N+]=NCC1=CC(=CC=C1)C#N |c:6,8,t:4|</t>
  </si>
  <si>
    <t>Z808615050</t>
  </si>
  <si>
    <t>158.059</t>
  </si>
  <si>
    <t>158.16</t>
  </si>
  <si>
    <t>2.697</t>
  </si>
  <si>
    <t>-1.75</t>
  </si>
  <si>
    <t>[N-]=[N+]=NCC(=O)NCC1=CC=CC=C1 |c:10,12,t:8|</t>
  </si>
  <si>
    <t>Z808615260</t>
  </si>
  <si>
    <t>190.085</t>
  </si>
  <si>
    <t>190.202</t>
  </si>
  <si>
    <t>1.823</t>
  </si>
  <si>
    <t>-1.623</t>
  </si>
  <si>
    <t>[N-]=[N+]=NCCN1C=NC2=C1C=CC=C2 |c:6,8,11,13|</t>
  </si>
  <si>
    <t>Z815730834</t>
  </si>
  <si>
    <t>187.086</t>
  </si>
  <si>
    <t>187.201</t>
  </si>
  <si>
    <t>2.783</t>
  </si>
  <si>
    <t>-1.692</t>
  </si>
  <si>
    <t>47.25</t>
  </si>
  <si>
    <t>FC(F)(F)C1CCN(CCCN=[N+]=[N-])CC1</t>
  </si>
  <si>
    <t>Z1263867075</t>
  </si>
  <si>
    <t>236.125</t>
  </si>
  <si>
    <t>236.237</t>
  </si>
  <si>
    <t>2.898</t>
  </si>
  <si>
    <t>-1.439</t>
  </si>
  <si>
    <t>[N-]=[N+]=NC1=CC2=C(OCC2)C=C1 |c:11,t:3,5|</t>
  </si>
  <si>
    <t>Z4946649718</t>
  </si>
  <si>
    <t>161.059</t>
  </si>
  <si>
    <t>161.161</t>
  </si>
  <si>
    <t>2.775</t>
  </si>
  <si>
    <t>CC(C)N=[N+]=[N-]</t>
  </si>
  <si>
    <t>Z808615006</t>
  </si>
  <si>
    <t>85.064</t>
  </si>
  <si>
    <t>85.108</t>
  </si>
  <si>
    <t>2.334</t>
  </si>
  <si>
    <t>-0.042</t>
  </si>
  <si>
    <t>CC1=CN=C(C=C1)N=[N+]=[N-] |c:3,5,t:1|</t>
  </si>
  <si>
    <t>Z1413773155</t>
  </si>
  <si>
    <t>2.307</t>
  </si>
  <si>
    <t>-1.268</t>
  </si>
  <si>
    <t>CC1=CC(=CC(F)=C1)N=[N+]=[N-] |c:3,6,t:1|</t>
  </si>
  <si>
    <t>Z1295862599</t>
  </si>
  <si>
    <t>151.055</t>
  </si>
  <si>
    <t>151.141</t>
  </si>
  <si>
    <t>3.451</t>
  </si>
  <si>
    <t>-2.428</t>
  </si>
  <si>
    <t>OCCC1=CC=C(C=C1)N=[N+]=[N-] |c:5,7,t:3|</t>
  </si>
  <si>
    <t>Z1255467173</t>
  </si>
  <si>
    <t>1.776</t>
  </si>
  <si>
    <t>-1.209</t>
  </si>
  <si>
    <t>C[C@@H](N=[N+]=[N-])C1=CN=NN1C |c:7,t:5|</t>
  </si>
  <si>
    <t>Z2453391344</t>
  </si>
  <si>
    <t>152.157</t>
  </si>
  <si>
    <t>0.901</t>
  </si>
  <si>
    <t>0.444</t>
  </si>
  <si>
    <t>CC(C)(C)O[C@H]1C[C@@H](C1)N=[N+]=[N-]</t>
  </si>
  <si>
    <t>Z2466330161</t>
  </si>
  <si>
    <t>169.224</t>
  </si>
  <si>
    <t>2.615</t>
  </si>
  <si>
    <t>-1.137</t>
  </si>
  <si>
    <t>[N-]=[N+]=NCCCNC(=O)C1=CNN=N1 |c:12,t:9|</t>
  </si>
  <si>
    <t>Z1407185613</t>
  </si>
  <si>
    <t>195.087</t>
  </si>
  <si>
    <t>195.182</t>
  </si>
  <si>
    <t>0.707</t>
  </si>
  <si>
    <t>-0.551</t>
  </si>
  <si>
    <t>100.1</t>
  </si>
  <si>
    <t>[N-]=[N+]=NCC1CCCC2(CCOC2)O1</t>
  </si>
  <si>
    <t>Z3052449160</t>
  </si>
  <si>
    <t>197.234</t>
  </si>
  <si>
    <t>1.835</t>
  </si>
  <si>
    <t>-1.345</t>
  </si>
  <si>
    <t>FC(F)(F)[C@@H]1CC[C@H]1CN=[N+]=[N-] |&amp;1:4,7,r|</t>
  </si>
  <si>
    <t>Z4452675002</t>
  </si>
  <si>
    <t>179.143</t>
  </si>
  <si>
    <t>2.971</t>
  </si>
  <si>
    <t>-2.102</t>
  </si>
  <si>
    <t>[N-]=[N+]=NC1CCCCNC1=O</t>
  </si>
  <si>
    <t>Z808614948</t>
  </si>
  <si>
    <t>154.085</t>
  </si>
  <si>
    <t>154.17</t>
  </si>
  <si>
    <t>0.939</t>
  </si>
  <si>
    <t>-0.467</t>
  </si>
  <si>
    <t>[N-]=[N+]=NCCCN1CCOCC1</t>
  </si>
  <si>
    <t>Z815729272</t>
  </si>
  <si>
    <t>170.117</t>
  </si>
  <si>
    <t>170.212</t>
  </si>
  <si>
    <t>1.735</t>
  </si>
  <si>
    <t>0.121</t>
  </si>
  <si>
    <t>FC(F)C1=CC(CN=[N+]=[N-])=NO1 |c:9,t:3|</t>
  </si>
  <si>
    <t>Z2683504158</t>
  </si>
  <si>
    <t>174.108</t>
  </si>
  <si>
    <t>1.438</t>
  </si>
  <si>
    <t>-0.825</t>
  </si>
  <si>
    <t>[N-]=[N+]=NCC1CCCC1</t>
  </si>
  <si>
    <t>Z808616428</t>
  </si>
  <si>
    <t>3.587</t>
  </si>
  <si>
    <t>-1.69</t>
  </si>
  <si>
    <t>[N-]=[N+]=NC1=CC=C(C=C1)C#N |c:5,7,t:3|</t>
  </si>
  <si>
    <t>Z1413773098</t>
  </si>
  <si>
    <t>144.044</t>
  </si>
  <si>
    <t>144.133</t>
  </si>
  <si>
    <t>2.538</t>
  </si>
  <si>
    <t>-1.89</t>
  </si>
  <si>
    <t>FC1=CC(=CC(Cl)=C1)N=[N+]=[N-] |c:3,6,t:1|</t>
  </si>
  <si>
    <t>Z1939119008</t>
  </si>
  <si>
    <t>171.56</t>
  </si>
  <si>
    <t>3.743</t>
  </si>
  <si>
    <t>-2.689</t>
  </si>
  <si>
    <t>CC1=NC2=C(S1)C=C(C=C2)N=[N+]=[N-] |c:3,7,9,t:1|</t>
  </si>
  <si>
    <t>Z1508543529</t>
  </si>
  <si>
    <t>190.031</t>
  </si>
  <si>
    <t>190.225</t>
  </si>
  <si>
    <t>3.604</t>
  </si>
  <si>
    <t>-2.016</t>
  </si>
  <si>
    <t>CCC1(CN=[N+]=[N-])COC1</t>
  </si>
  <si>
    <t>Z2240819447</t>
  </si>
  <si>
    <t>141.171</t>
  </si>
  <si>
    <t>2.016</t>
  </si>
  <si>
    <t>-0.794</t>
  </si>
  <si>
    <t>CO[C@@H]1COC[C@H]1N=[N+]=[N-] |&amp;1:2,6,r|</t>
  </si>
  <si>
    <t>Z2309992047</t>
  </si>
  <si>
    <t>143.069</t>
  </si>
  <si>
    <t>143.144</t>
  </si>
  <si>
    <t>0.949</t>
  </si>
  <si>
    <t>-0.298</t>
  </si>
  <si>
    <t>ClC1=CN=C(C=C1)N=[N+]=[N-] |c:3,5,t:1|</t>
  </si>
  <si>
    <t>Z1413773235</t>
  </si>
  <si>
    <t>154.005</t>
  </si>
  <si>
    <t>154.557</t>
  </si>
  <si>
    <t>2.625</t>
  </si>
  <si>
    <t>-1.763</t>
  </si>
  <si>
    <t>CCC1=NC(C)=C(CN=[N+]=[N-])O1 |t:2,5|</t>
  </si>
  <si>
    <t>Z2144384143</t>
  </si>
  <si>
    <t>166.085</t>
  </si>
  <si>
    <t>166.181</t>
  </si>
  <si>
    <t>-0.304</t>
  </si>
  <si>
    <t>[N-]=[N+]=NCC1=CC=C(C=C1)N1C=CC=N1 |c:6,8,12,14,t:4|</t>
  </si>
  <si>
    <t>Z808615978</t>
  </si>
  <si>
    <t>199.086</t>
  </si>
  <si>
    <t>199.212</t>
  </si>
  <si>
    <t>3.318</t>
  </si>
  <si>
    <t>-1.681</t>
  </si>
  <si>
    <t>CC1=NC(CCN=[N+]=[N-])=CN=C1 |c:8,10,t:1|</t>
  </si>
  <si>
    <t>Z2432779607</t>
  </si>
  <si>
    <t>163.086</t>
  </si>
  <si>
    <t>163.18</t>
  </si>
  <si>
    <t>1.638</t>
  </si>
  <si>
    <t>0.427</t>
  </si>
  <si>
    <t>OC1=CC(CN=[N+]=[N-])=NC2=CC=NN12 |c:7,11,t:1,9|</t>
  </si>
  <si>
    <t>Z3445137773</t>
  </si>
  <si>
    <t>190.162</t>
  </si>
  <si>
    <t>1.924</t>
  </si>
  <si>
    <t>-1.118</t>
  </si>
  <si>
    <t>79.85</t>
  </si>
  <si>
    <t>Cl.CN(C)CCN=[N+]=[N-]</t>
  </si>
  <si>
    <t>Z2242062274</t>
  </si>
  <si>
    <t>1.275</t>
  </si>
  <si>
    <t>-0.132</t>
  </si>
  <si>
    <t>FC(F)(F)CN=[N+]=[N-]</t>
  </si>
  <si>
    <t>Z808615052</t>
  </si>
  <si>
    <t>125.02</t>
  </si>
  <si>
    <t>125.053</t>
  </si>
  <si>
    <t>1.789</t>
  </si>
  <si>
    <t>-1.099</t>
  </si>
  <si>
    <t>OCCCCCN=[N+]=[N-]</t>
  </si>
  <si>
    <t>Z968558676</t>
  </si>
  <si>
    <t>129.09</t>
  </si>
  <si>
    <t>129.16</t>
  </si>
  <si>
    <t>1.625</t>
  </si>
  <si>
    <t>0.085</t>
  </si>
  <si>
    <t>NS(=O)(=O)C1=C(C=CC=C1)N=[N+]=[N-] |c:6,8,t:4|</t>
  </si>
  <si>
    <t>Z1211373915</t>
  </si>
  <si>
    <t>198.021</t>
  </si>
  <si>
    <t>198.202</t>
  </si>
  <si>
    <t>1.028</t>
  </si>
  <si>
    <t>-1.586</t>
  </si>
  <si>
    <t>89.59</t>
  </si>
  <si>
    <t>[N-]=[N+]=NCCN1C(=O)C2=C(C=CC=C2)C1=O |c:10,12,t:8|</t>
  </si>
  <si>
    <t>Z57069242</t>
  </si>
  <si>
    <t>216.065</t>
  </si>
  <si>
    <t>216.196</t>
  </si>
  <si>
    <t>2.716</t>
  </si>
  <si>
    <t>-2.663</t>
  </si>
  <si>
    <t>66.81</t>
  </si>
  <si>
    <t>[N-]=[N+]=NC1=CC2=C(CCNC2)C=C1 |c:12,t:3,5|</t>
  </si>
  <si>
    <t>Z5178860685</t>
  </si>
  <si>
    <t>174.203</t>
  </si>
  <si>
    <t>2.038</t>
  </si>
  <si>
    <t>-1.198</t>
  </si>
  <si>
    <t>COC(=O)CN=[N+]=[N-]</t>
  </si>
  <si>
    <t>Z808615020</t>
  </si>
  <si>
    <t>115.038</t>
  </si>
  <si>
    <t>115.091</t>
  </si>
  <si>
    <t>1.055</t>
  </si>
  <si>
    <t>0.15</t>
  </si>
  <si>
    <t>55.73</t>
  </si>
  <si>
    <t>[N-]=[N+]=NCCN1CCOCC1</t>
  </si>
  <si>
    <t>Z808615144</t>
  </si>
  <si>
    <t>156.101</t>
  </si>
  <si>
    <t>156.186</t>
  </si>
  <si>
    <t>1.369</t>
  </si>
  <si>
    <t>0.361</t>
  </si>
  <si>
    <t>CC(C)(C)OC(=O)N1CCC(C2CC2)C1CN=[N+]=[N-]</t>
  </si>
  <si>
    <t>Z3386766247</t>
  </si>
  <si>
    <t>266.339</t>
  </si>
  <si>
    <t>4.374</t>
  </si>
  <si>
    <t>-2.867</t>
  </si>
  <si>
    <t>58.97</t>
  </si>
  <si>
    <t>[N-]=[N+]=NCC1=CN2C=CC=NC2=N1 |c:7,9,12,t:4|</t>
  </si>
  <si>
    <t>Z56759681</t>
  </si>
  <si>
    <t>174.065</t>
  </si>
  <si>
    <t>174.163</t>
  </si>
  <si>
    <t>1.419</t>
  </si>
  <si>
    <t>-1.02</t>
  </si>
  <si>
    <t>59.62</t>
  </si>
  <si>
    <t>COC(=O)C1CCCC(C1)N=[N+]=[N-]</t>
  </si>
  <si>
    <t>Z1508547396</t>
  </si>
  <si>
    <t>183.101</t>
  </si>
  <si>
    <t>183.208</t>
  </si>
  <si>
    <t>2.552</t>
  </si>
  <si>
    <t>-0.849</t>
  </si>
  <si>
    <t>[N-]=[N+]=NCC1OCCOC11CCC1</t>
  </si>
  <si>
    <t>Z5609616214</t>
  </si>
  <si>
    <t>1.671</t>
  </si>
  <si>
    <t>-1.201</t>
  </si>
  <si>
    <t>CC(C)(C)N=[N+]=[N-]</t>
  </si>
  <si>
    <t>Z1508543243</t>
  </si>
  <si>
    <t>99.08</t>
  </si>
  <si>
    <t>99.134</t>
  </si>
  <si>
    <t>2.733</t>
  </si>
  <si>
    <t>-0.38</t>
  </si>
  <si>
    <t>COC[C@H](O)CN=[N+]=[N-]</t>
  </si>
  <si>
    <t>Z1508555304</t>
  </si>
  <si>
    <t>131.069</t>
  </si>
  <si>
    <t>131.133</t>
  </si>
  <si>
    <t>0.376</t>
  </si>
  <si>
    <t>0.392</t>
  </si>
  <si>
    <t>58.89</t>
  </si>
  <si>
    <t>COC(=O)C1=CC=C(C=C1)N=[N+]=[N-] |c:6,8,t:4|</t>
  </si>
  <si>
    <t>Z1255441727</t>
  </si>
  <si>
    <t>177.054</t>
  </si>
  <si>
    <t>177.16</t>
  </si>
  <si>
    <t>2.962</t>
  </si>
  <si>
    <t>-1.945</t>
  </si>
  <si>
    <t>[N-]=[N+]=NCCOCC1CCCC1</t>
  </si>
  <si>
    <t>Z2238933480</t>
  </si>
  <si>
    <t>3.105</t>
  </si>
  <si>
    <t>-1.797</t>
  </si>
  <si>
    <t>[N-]=[N+]=NCC1CCCO1</t>
  </si>
  <si>
    <t>Z808615000</t>
  </si>
  <si>
    <t>1.718</t>
  </si>
  <si>
    <t>-0.334</t>
  </si>
  <si>
    <t>CC1=C(CN=[N+]=[N-])C=CC=C1 |c:1,7,9|</t>
  </si>
  <si>
    <t>Z412999612</t>
  </si>
  <si>
    <t>3.713</t>
  </si>
  <si>
    <t>-1.974</t>
  </si>
  <si>
    <t>[N-]=[N+]=NC(CC1CCCCC1)C1=NC=CC=N1 |c:14,16,t:12|</t>
  </si>
  <si>
    <t>Z1250161709</t>
  </si>
  <si>
    <t>231.148</t>
  </si>
  <si>
    <t>231.297</t>
  </si>
  <si>
    <t>3.769</t>
  </si>
  <si>
    <t>-3.044</t>
  </si>
  <si>
    <t>CC1=NC(CCN=[N+]=[N-])=CC=C1 |c:8,10,t:1|</t>
  </si>
  <si>
    <t>Z2405675521</t>
  </si>
  <si>
    <t>2.595</t>
  </si>
  <si>
    <t>-0.743</t>
  </si>
  <si>
    <t>Cl.C[C@@H](N)CN=[N+]=[N-]</t>
  </si>
  <si>
    <t>Z2515207438</t>
  </si>
  <si>
    <t>-0.484</t>
  </si>
  <si>
    <t>OCC1=CC=C(C=C1)N=[N+]=[N-] |c:4,6,t:2|</t>
  </si>
  <si>
    <t>Z1251414838</t>
  </si>
  <si>
    <t>149.059</t>
  </si>
  <si>
    <t>149.15</t>
  </si>
  <si>
    <t>1.547</t>
  </si>
  <si>
    <t>-1.149</t>
  </si>
  <si>
    <t>COC1=C(C=C(C)C=C1)[C@@H](C)N=[N+]=[N-] |c:7,t:2,4|</t>
  </si>
  <si>
    <t>Z1696867393</t>
  </si>
  <si>
    <t>3.991</t>
  </si>
  <si>
    <t>-2.212</t>
  </si>
  <si>
    <t>[N-]=[N+]=NCCCOC1CCC1</t>
  </si>
  <si>
    <t>Z2935990418</t>
  </si>
  <si>
    <t>155.198</t>
  </si>
  <si>
    <t>2.296</t>
  </si>
  <si>
    <t>-0.793</t>
  </si>
  <si>
    <t>[N-]=[N+]=NCCN1CCNC1=O</t>
  </si>
  <si>
    <t>Z808614936</t>
  </si>
  <si>
    <t>155.081</t>
  </si>
  <si>
    <t>155.158</t>
  </si>
  <si>
    <t>0.407</t>
  </si>
  <si>
    <t>-0.097</t>
  </si>
  <si>
    <t>61.77</t>
  </si>
  <si>
    <t>NCC1=CC(=CC=C1)N=[N+]=[N-] |c:4,6,t:2|</t>
  </si>
  <si>
    <t>Z1508545136</t>
  </si>
  <si>
    <t>148.075</t>
  </si>
  <si>
    <t>148.165</t>
  </si>
  <si>
    <t>1.537</t>
  </si>
  <si>
    <t>-1.246</t>
  </si>
  <si>
    <t>Cl.OC1CCN(CCN=[N+]=[N-])CC1</t>
  </si>
  <si>
    <t>Z3013888952</t>
  </si>
  <si>
    <t>206.673</t>
  </si>
  <si>
    <t>0.328</t>
  </si>
  <si>
    <t>-0.41</t>
  </si>
  <si>
    <t>52.9</t>
  </si>
  <si>
    <t>COC(=O)C1=CC=C(CN=[N+]=[N-])O1 |t:4,6|</t>
  </si>
  <si>
    <t>Z808615946</t>
  </si>
  <si>
    <t>181.049</t>
  </si>
  <si>
    <t>181.149</t>
  </si>
  <si>
    <t>2.409</t>
  </si>
  <si>
    <t>-1.353</t>
  </si>
  <si>
    <t>68.87</t>
  </si>
  <si>
    <t>COC(=O)C1=NC=CC(=C1)N=[N+]=[N-] |c:6,8,t:4|</t>
  </si>
  <si>
    <t>Z1413773100</t>
  </si>
  <si>
    <t>178.049</t>
  </si>
  <si>
    <t>178.148</t>
  </si>
  <si>
    <t>1.566</t>
  </si>
  <si>
    <t>-1.002</t>
  </si>
  <si>
    <t>68.62</t>
  </si>
  <si>
    <t>COC(=O)C1=CC(=CN=C1)N=[N+]=[N-] |c:6,8,t:4|</t>
  </si>
  <si>
    <t>Z1508547564</t>
  </si>
  <si>
    <t>1.966</t>
  </si>
  <si>
    <t>-0.774</t>
  </si>
  <si>
    <t>COC(=O)C1=C(CN=[N+]=[N-])ON=C1 |c:4,11|</t>
  </si>
  <si>
    <t>Z2174754669</t>
  </si>
  <si>
    <t>182.044</t>
  </si>
  <si>
    <t>1.494</t>
  </si>
  <si>
    <t>-0.229</t>
  </si>
  <si>
    <t>ClC1=C(C2=NNN=N2)C(=CC=C1)N=[N+]=[N-] |c:1,6,9,11,t:3|</t>
  </si>
  <si>
    <t>Z992282674</t>
  </si>
  <si>
    <t>221.022</t>
  </si>
  <si>
    <t>221.607</t>
  </si>
  <si>
    <t>-3.062</t>
  </si>
  <si>
    <t>83.89</t>
  </si>
  <si>
    <t>[N-]=[N+]=NCC1=NN=CC=C1 |c:6,8,t:4|</t>
  </si>
  <si>
    <t>Z3007371551</t>
  </si>
  <si>
    <t>135.054</t>
  </si>
  <si>
    <t>135.127</t>
  </si>
  <si>
    <t>0.54</t>
  </si>
  <si>
    <t>-0.286</t>
  </si>
  <si>
    <t>[N-]=[N+]=NCC1=CC=CS1 |c:6,t:4|</t>
  </si>
  <si>
    <t>Z808615106</t>
  </si>
  <si>
    <t>139.02</t>
  </si>
  <si>
    <t>139.178</t>
  </si>
  <si>
    <t>-1.451</t>
  </si>
  <si>
    <t>CC1=NC(C)=C(CN=[N+]=[N-])O1 |t:1,4|</t>
  </si>
  <si>
    <t>Z1508547464</t>
  </si>
  <si>
    <t>152.07</t>
  </si>
  <si>
    <t>152.154</t>
  </si>
  <si>
    <t>1.431</t>
  </si>
  <si>
    <t>0.102</t>
  </si>
  <si>
    <t>O[C@H](CN=[N+]=[N-])CC1=CC=CC=C1 |c:9,11,t:7|</t>
  </si>
  <si>
    <t>Z2027914993</t>
  </si>
  <si>
    <t>177.09</t>
  </si>
  <si>
    <t>177.203</t>
  </si>
  <si>
    <t>2.315</t>
  </si>
  <si>
    <t>-1.386</t>
  </si>
  <si>
    <t>Cl.[N-]=[N+]=NCC1CCCCNC1</t>
  </si>
  <si>
    <t>Z2896881022</t>
  </si>
  <si>
    <t>190.674</t>
  </si>
  <si>
    <t>2.286</t>
  </si>
  <si>
    <t>-0.996</t>
  </si>
  <si>
    <t>[N-]=[N+]=NCCOC1CCSCC1</t>
  </si>
  <si>
    <t>Z2895180470</t>
  </si>
  <si>
    <t>187.263</t>
  </si>
  <si>
    <t>1.696</t>
  </si>
  <si>
    <t>-1.307</t>
  </si>
  <si>
    <t>[N-]=[N+]=NCCCC#N</t>
  </si>
  <si>
    <t>Z808614982</t>
  </si>
  <si>
    <t>110.059</t>
  </si>
  <si>
    <t>110.117</t>
  </si>
  <si>
    <t>1.067</t>
  </si>
  <si>
    <t>-0.234</t>
  </si>
  <si>
    <t>CC(N=[N+]=[N-])C(=O)N1CCCC1</t>
  </si>
  <si>
    <t>Z808615206</t>
  </si>
  <si>
    <t>0.958</t>
  </si>
  <si>
    <t>-0.987</t>
  </si>
  <si>
    <t>NC(=O)C1=NC=CC(=C1)N=[N+]=[N-] |c:5,7,t:3|</t>
  </si>
  <si>
    <t>Z1041114446</t>
  </si>
  <si>
    <t>163.049</t>
  </si>
  <si>
    <t>163.137</t>
  </si>
  <si>
    <t>1.329</t>
  </si>
  <si>
    <t>-0.887</t>
  </si>
  <si>
    <t>85.41</t>
  </si>
  <si>
    <t>CC(N=[N+]=[N-])C(O)C1=CC=C(C)C=C1 |c:12,t:7,9|</t>
  </si>
  <si>
    <t>Z1723556158</t>
  </si>
  <si>
    <t>2.894</t>
  </si>
  <si>
    <t>-2.135</t>
  </si>
  <si>
    <t>[N-]=[N+]=N[C@@H]1COC[C@@H]1N1C=CC=N1 |&amp;1:3,7,r,c:10,12|</t>
  </si>
  <si>
    <t>Z3006185249</t>
  </si>
  <si>
    <t>179.081</t>
  </si>
  <si>
    <t>179.179</t>
  </si>
  <si>
    <t>-0.536</t>
  </si>
  <si>
    <t>56.48</t>
  </si>
  <si>
    <t>FC1=CC2=C(OC3(CCC3)C[C@H]2N=[N+]=[N-])C=C1 |c:17,t:1,3|</t>
  </si>
  <si>
    <t>Z3248152813</t>
  </si>
  <si>
    <t>233.242</t>
  </si>
  <si>
    <t>4.284</t>
  </si>
  <si>
    <t>-3.202</t>
  </si>
  <si>
    <t>CNC(=O)CCN=[N+]=[N-]</t>
  </si>
  <si>
    <t>Z975908942</t>
  </si>
  <si>
    <t>128.07</t>
  </si>
  <si>
    <t>128.133</t>
  </si>
  <si>
    <t>0.118</t>
  </si>
  <si>
    <t>Cl.[N-]=[N+]=NCC1CCNCC1</t>
  </si>
  <si>
    <t>Z3433577572</t>
  </si>
  <si>
    <t>176.083</t>
  </si>
  <si>
    <t>1.727</t>
  </si>
  <si>
    <t>-0.456</t>
  </si>
  <si>
    <t>NC1=CC(N=[N+]=[N-])=C(Cl)C=C1 |c:9,t:1,6|</t>
  </si>
  <si>
    <t>Z1508551202</t>
  </si>
  <si>
    <t>168.02</t>
  </si>
  <si>
    <t>168.584</t>
  </si>
  <si>
    <t>2.418</t>
  </si>
  <si>
    <t>-2.222</t>
  </si>
  <si>
    <t>C[C@H](N=[N+]=[N-])C1=CSC2=C1C=CC=C2 |c:8,11,13,t:5|</t>
  </si>
  <si>
    <t>Z3070786197</t>
  </si>
  <si>
    <t>203.264</t>
  </si>
  <si>
    <t>4.603</t>
  </si>
  <si>
    <t>-3.04</t>
  </si>
  <si>
    <t>CC(O)CN=[N+]=[N-]</t>
  </si>
  <si>
    <t>Z808616400</t>
  </si>
  <si>
    <t>0.747</t>
  </si>
  <si>
    <t>0.247</t>
  </si>
  <si>
    <t>[N-]=[N+]=NCC1=CC=NC=C1 |c:6,8,t:4|</t>
  </si>
  <si>
    <t>Z808614996</t>
  </si>
  <si>
    <t>1.767</t>
  </si>
  <si>
    <t>-0.27</t>
  </si>
  <si>
    <t>[N-]=[N+]=N[C@H]1CCCC2=C1N=CC=C2 |c:7,10,12|</t>
  </si>
  <si>
    <t>Z1508553148</t>
  </si>
  <si>
    <t>174.091</t>
  </si>
  <si>
    <t>-1.258</t>
  </si>
  <si>
    <t>FC(F)(CN=[N+]=[N-])C1=CC=CC=C1 |c:9,11,t:7|</t>
  </si>
  <si>
    <t>Z1508555430</t>
  </si>
  <si>
    <t>183.061</t>
  </si>
  <si>
    <t>183.158</t>
  </si>
  <si>
    <t>4.189</t>
  </si>
  <si>
    <t>-2.409</t>
  </si>
  <si>
    <t>CC(C)CN1CCOC(CN=[N+]=[N-])C1</t>
  </si>
  <si>
    <t>Z808615548</t>
  </si>
  <si>
    <t>198.148</t>
  </si>
  <si>
    <t>198.265</t>
  </si>
  <si>
    <t>2.816</t>
  </si>
  <si>
    <t>-0.886</t>
  </si>
  <si>
    <t>Cl.C[C@H](N)CN=[N+]=[N-]</t>
  </si>
  <si>
    <t>Z2515207437</t>
  </si>
  <si>
    <t>FC1=CC(=CC(F)=C1)N=[N+]=[N-] |c:3,6,t:1|</t>
  </si>
  <si>
    <t>Z382815056</t>
  </si>
  <si>
    <t>155.03</t>
  </si>
  <si>
    <t>155.105</t>
  </si>
  <si>
    <t>3.173</t>
  </si>
  <si>
    <t>-2.208</t>
  </si>
  <si>
    <t>CC(C)NC(=O)C(C)N=[N+]=[N-]</t>
  </si>
  <si>
    <t>Z808615224</t>
  </si>
  <si>
    <t>1.011</t>
  </si>
  <si>
    <t>-0.848</t>
  </si>
  <si>
    <t>CS(=O)(=O)NC(=O)CN=[N+]=[N-]</t>
  </si>
  <si>
    <t>Z1508548451</t>
  </si>
  <si>
    <t>178.016</t>
  </si>
  <si>
    <t>178.17</t>
  </si>
  <si>
    <t>-0.313</t>
  </si>
  <si>
    <t>0.153</t>
  </si>
  <si>
    <t>92.67</t>
  </si>
  <si>
    <t>[N-]=[N+]=NCC1=C2C=CC=CC2=CC=C1 |c:4,6,8,11,13|</t>
  </si>
  <si>
    <t>Z412999678</t>
  </si>
  <si>
    <t>183.08</t>
  </si>
  <si>
    <t>183.209</t>
  </si>
  <si>
    <t>4.438</t>
  </si>
  <si>
    <t>-3.37</t>
  </si>
  <si>
    <t>N[C@@H]1CCC[C@@H]1CN=[N+]=[N-] |&amp;1:1,5,r|</t>
  </si>
  <si>
    <t>Z2757549108</t>
  </si>
  <si>
    <t>1.784</t>
  </si>
  <si>
    <t>-0.815</t>
  </si>
  <si>
    <t>[N-]=[N+]=NCC1=CC=NO1 |c:6,t:4|</t>
  </si>
  <si>
    <t>Z808615164</t>
  </si>
  <si>
    <t>124.039</t>
  </si>
  <si>
    <t>124.101</t>
  </si>
  <si>
    <t>1.243</t>
  </si>
  <si>
    <t>0.046</t>
  </si>
  <si>
    <t>[N-]=[N+]=NCCN1C=C(C=N1)C#N |c:6,8|</t>
  </si>
  <si>
    <t>Z1210611647</t>
  </si>
  <si>
    <t>162.065</t>
  </si>
  <si>
    <t>162.152</t>
  </si>
  <si>
    <t>1.107</t>
  </si>
  <si>
    <t>-0.078</t>
  </si>
  <si>
    <t>71.04</t>
  </si>
  <si>
    <t>CC(CN=[N+]=[N-])C1=NC=CC=C1 |c:8,10,t:6|</t>
  </si>
  <si>
    <t>Z2471213929</t>
  </si>
  <si>
    <t>2.495</t>
  </si>
  <si>
    <t>-1.04</t>
  </si>
  <si>
    <t>O[C@@H]1CC[C@H]1N=[N+]=[N-] |&amp;1:1,4,r|</t>
  </si>
  <si>
    <t>Z2602583979</t>
  </si>
  <si>
    <t>0.722</t>
  </si>
  <si>
    <t>-0.149</t>
  </si>
  <si>
    <t>[N-]=[N+]=NC1CCN2C=CC=C2C1 |c:7,9|</t>
  </si>
  <si>
    <t>Z3205830602</t>
  </si>
  <si>
    <t>-0.697</t>
  </si>
  <si>
    <t>34.36</t>
  </si>
  <si>
    <t>FC(F)(F)[C@@H]1C[C@H]1CN=[N+]=[N-] |&amp;1:4,6,r|</t>
  </si>
  <si>
    <t>Z4185921665</t>
  </si>
  <si>
    <t>165.116</t>
  </si>
  <si>
    <t>2.642</t>
  </si>
  <si>
    <t>NCCCN=[N+]=[N-]</t>
  </si>
  <si>
    <t>Z804947608</t>
  </si>
  <si>
    <t>100.075</t>
  </si>
  <si>
    <t>0.851</t>
  </si>
  <si>
    <t>0.37</t>
  </si>
  <si>
    <t>CCNC(=O)CN=[N+]=[N-]</t>
  </si>
  <si>
    <t>Z808615028</t>
  </si>
  <si>
    <t>0.393</t>
  </si>
  <si>
    <t>-0.072</t>
  </si>
  <si>
    <t>[N-]=[N+]=NCCN1CCCC1</t>
  </si>
  <si>
    <t>Z808615166</t>
  </si>
  <si>
    <t>2.024</t>
  </si>
  <si>
    <t>0.163</t>
  </si>
  <si>
    <t>COC1=NC(N=[N+]=[N-])=NC(OC)=N1 |c:7,11,t:2|</t>
  </si>
  <si>
    <t>Z1413773064</t>
  </si>
  <si>
    <t>182.055</t>
  </si>
  <si>
    <t>182.14</t>
  </si>
  <si>
    <t>2.222</t>
  </si>
  <si>
    <t>-2.543</t>
  </si>
  <si>
    <t>86.56</t>
  </si>
  <si>
    <t>FC1(F)CC(CN=[N+]=[N-])C1</t>
  </si>
  <si>
    <t>Z2235674229</t>
  </si>
  <si>
    <t>147.061</t>
  </si>
  <si>
    <t>147.126</t>
  </si>
  <si>
    <t>2.414</t>
  </si>
  <si>
    <t>-1.605</t>
  </si>
  <si>
    <t>CC1=C(CN=[N+]=[N-])NN=C1 |c:1,8|</t>
  </si>
  <si>
    <t>Z2429431602</t>
  </si>
  <si>
    <t>137.07</t>
  </si>
  <si>
    <t>137.143</t>
  </si>
  <si>
    <t>1.582</t>
  </si>
  <si>
    <t>-0.507</t>
  </si>
  <si>
    <t>CC(C)CCN=[N+]=[N-]</t>
  </si>
  <si>
    <t>Z808614938</t>
  </si>
  <si>
    <t>3.482</t>
  </si>
  <si>
    <t>-1.279</t>
  </si>
  <si>
    <t>CS(=O)(=O)NCCN=[N+]=[N-]</t>
  </si>
  <si>
    <t>Z804947418</t>
  </si>
  <si>
    <t>164.037</t>
  </si>
  <si>
    <t>164.186</t>
  </si>
  <si>
    <t>0.423</t>
  </si>
  <si>
    <t>0.306</t>
  </si>
  <si>
    <t>75.6</t>
  </si>
  <si>
    <t>[N-]=[N+]=NCC1(CC#N)CC1</t>
  </si>
  <si>
    <t>Z1263673929</t>
  </si>
  <si>
    <t>136.075</t>
  </si>
  <si>
    <t>136.155</t>
  </si>
  <si>
    <t>1.501</t>
  </si>
  <si>
    <t>-0.537</t>
  </si>
  <si>
    <t>FC1=CC=C(CN=[N+]=[N-])C=C1 |c:9,t:1,3|</t>
  </si>
  <si>
    <t>Z234893375</t>
  </si>
  <si>
    <t>3.407</t>
  </si>
  <si>
    <t>-1.07</t>
  </si>
  <si>
    <t>CC1CCCCC1(C)N=[N+]=[N-]</t>
  </si>
  <si>
    <t>Z1509135704</t>
  </si>
  <si>
    <t>153.127</t>
  </si>
  <si>
    <t>153.225</t>
  </si>
  <si>
    <t>4.565</t>
  </si>
  <si>
    <t>-2.088</t>
  </si>
  <si>
    <t>O[C@@H](CN=[N+]=[N-])C1=CC=C(Cl)C=C1 |c:11,t:6,8|</t>
  </si>
  <si>
    <t>Z1508543718</t>
  </si>
  <si>
    <t>197.036</t>
  </si>
  <si>
    <t>197.622</t>
  </si>
  <si>
    <t>2.799</t>
  </si>
  <si>
    <t>-2.111</t>
  </si>
  <si>
    <t>OC(CN=[N+]=[N-])CC1=CC(F)=CC=C1 |c:10,12,t:7|</t>
  </si>
  <si>
    <t>Z2205938144</t>
  </si>
  <si>
    <t>195.081</t>
  </si>
  <si>
    <t>195.194</t>
  </si>
  <si>
    <t>2.458</t>
  </si>
  <si>
    <t>-1.689</t>
  </si>
  <si>
    <t>[N-]=[N+]=NCC1CCC2CC2C1</t>
  </si>
  <si>
    <t>Z2378831870</t>
  </si>
  <si>
    <t>151.209</t>
  </si>
  <si>
    <t>3.901</t>
  </si>
  <si>
    <t>-2.486</t>
  </si>
  <si>
    <t>FC1(F)C2CCC(CN=[N+]=[N-])CCC12</t>
  </si>
  <si>
    <t>Z3071835681</t>
  </si>
  <si>
    <t>201.216</t>
  </si>
  <si>
    <t>3.846</t>
  </si>
  <si>
    <t>-2.526</t>
  </si>
  <si>
    <t>F[C@@H]1CC[C@@H]1N=[N+]=[N-] |&amp;1:1,4,r|</t>
  </si>
  <si>
    <t>Z3401629089</t>
  </si>
  <si>
    <t>115.055</t>
  </si>
  <si>
    <t>115.109</t>
  </si>
  <si>
    <t>2.252</t>
  </si>
  <si>
    <t>-0.854</t>
  </si>
  <si>
    <t>[N-]=[N+]=NC1=CC2=C(C=C1)C(=O)N(C2)C1CCC(=O)NC1=O |c:5,7,t:3|</t>
  </si>
  <si>
    <t>Z3657618874</t>
  </si>
  <si>
    <t>285.086</t>
  </si>
  <si>
    <t>285.258</t>
  </si>
  <si>
    <t>1.156</t>
  </si>
  <si>
    <t>-2.668</t>
  </si>
  <si>
    <t>95.91</t>
  </si>
  <si>
    <t>[N-]=[N+]=NC1CC1</t>
  </si>
  <si>
    <t>Z1508544244</t>
  </si>
  <si>
    <t>83.048</t>
  </si>
  <si>
    <t>83.092</t>
  </si>
  <si>
    <t>-0.106</t>
  </si>
  <si>
    <t>[N-]=[N+]=NCC1CCOC1</t>
  </si>
  <si>
    <t>Z808616426</t>
  </si>
  <si>
    <t>1.318</t>
  </si>
  <si>
    <t>-0.365</t>
  </si>
  <si>
    <t>COC(=O)CCCN=[N+]=[N-]</t>
  </si>
  <si>
    <t>Z808616350</t>
  </si>
  <si>
    <t>1.679</t>
  </si>
  <si>
    <t>0.073</t>
  </si>
  <si>
    <t>[N-]=[N+]=NC1=CC2=C(OCO2)C=C1 |c:11,t:3,5|</t>
  </si>
  <si>
    <t>Z1508543820</t>
  </si>
  <si>
    <t>163.038</t>
  </si>
  <si>
    <t>163.134</t>
  </si>
  <si>
    <t>-2.107</t>
  </si>
  <si>
    <t>FC1(F)CCCCC1CN=[N+]=[N-]</t>
  </si>
  <si>
    <t>Z2189249524</t>
  </si>
  <si>
    <t>175.092</t>
  </si>
  <si>
    <t>175.179</t>
  </si>
  <si>
    <t>3.532</t>
  </si>
  <si>
    <t>-2.437</t>
  </si>
  <si>
    <t>CCN(CC)C(=O)CN=[N+]=[N-]</t>
  </si>
  <si>
    <t>Z808615024</t>
  </si>
  <si>
    <t>1.351</t>
  </si>
  <si>
    <t>-0.521</t>
  </si>
  <si>
    <t>COC1=NC(N=[N+]=[N-])=NC=C1 |c:7,9,t:2|</t>
  </si>
  <si>
    <t>Z1413773337</t>
  </si>
  <si>
    <t>151.049</t>
  </si>
  <si>
    <t>151.126</t>
  </si>
  <si>
    <t>2.053</t>
  </si>
  <si>
    <t>-1.604</t>
  </si>
  <si>
    <t>64.44</t>
  </si>
  <si>
    <t>[N-]=[N+]=NCC1CCCC(=O)N1</t>
  </si>
  <si>
    <t>Z1508545906</t>
  </si>
  <si>
    <t>0.824</t>
  </si>
  <si>
    <t>-0.29</t>
  </si>
  <si>
    <t>[N-]=[N+]=NCCN1C=CC=CC1=O |c:6,8|</t>
  </si>
  <si>
    <t>Z815730806</t>
  </si>
  <si>
    <t>164.07</t>
  </si>
  <si>
    <t>164.165</t>
  </si>
  <si>
    <t>1.123</t>
  </si>
  <si>
    <t>-0.333</t>
  </si>
  <si>
    <t>CCOP(=O)(CCCN=[N+]=[N-])OCC</t>
  </si>
  <si>
    <t>Z3002593596</t>
  </si>
  <si>
    <t>221.194</t>
  </si>
  <si>
    <t>1.567</t>
  </si>
  <si>
    <t>-0.713</t>
  </si>
  <si>
    <t>64.96</t>
  </si>
  <si>
    <t>FC1=CC(N=[N+]=[N-])=C(F)C=C1 |c:9,t:1,6|</t>
  </si>
  <si>
    <t>Z401432042</t>
  </si>
  <si>
    <t>FC1=CC(F)=C(CN=[N+]=[N-])C=C1 |c:10,t:1,4|</t>
  </si>
  <si>
    <t>Z963396960</t>
  </si>
  <si>
    <t>169.045</t>
  </si>
  <si>
    <t>169.132</t>
  </si>
  <si>
    <t>-2.065</t>
  </si>
  <si>
    <t>Cl.[N-]=[N+]=NC1CCNC1</t>
  </si>
  <si>
    <t>Z2378845676</t>
  </si>
  <si>
    <t>148.594</t>
  </si>
  <si>
    <t>112.133</t>
  </si>
  <si>
    <t>-0.4</t>
  </si>
  <si>
    <t>NC(=O)C1=CSC(CN=[N+]=[N-])=N1 |c:10,t:3|</t>
  </si>
  <si>
    <t>Z2510258041</t>
  </si>
  <si>
    <t>183.191</t>
  </si>
  <si>
    <t>1.115</t>
  </si>
  <si>
    <t>-0.594</t>
  </si>
  <si>
    <t>CC(C)(C)OC(=O)N1CC(C1)C1=C(CN=[N+]=[N-])N=CO1 |c:12,18|</t>
  </si>
  <si>
    <t>Z3475524148</t>
  </si>
  <si>
    <t>279.133</t>
  </si>
  <si>
    <t>279.295</t>
  </si>
  <si>
    <t>1.829</t>
  </si>
  <si>
    <t>-1.864</t>
  </si>
  <si>
    <t>[N-]=[N+]=NC1=CC2=C(CCN2)C=C1 |c:11,t:3,5|</t>
  </si>
  <si>
    <t>Z4461969305</t>
  </si>
  <si>
    <t>160.176</t>
  </si>
  <si>
    <t>2.219</t>
  </si>
  <si>
    <t>-1.383</t>
  </si>
  <si>
    <t>NCCCCN=[N+]=[N-]</t>
  </si>
  <si>
    <t>Z1198308044</t>
  </si>
  <si>
    <t>114.091</t>
  </si>
  <si>
    <t>1.196</t>
  </si>
  <si>
    <t>0.3</t>
  </si>
  <si>
    <t>[N-]=[N+]=NC1=C2CCCCC2=CC=C1 |c:3,10,12|</t>
  </si>
  <si>
    <t>Z382815042</t>
  </si>
  <si>
    <t>173.095</t>
  </si>
  <si>
    <t>173.214</t>
  </si>
  <si>
    <t>4.157</t>
  </si>
  <si>
    <t>-3.338</t>
  </si>
  <si>
    <t>CN(C)C1CCN(CCN=[N+]=[N-])C1</t>
  </si>
  <si>
    <t>Z1095387588</t>
  </si>
  <si>
    <t>183.148</t>
  </si>
  <si>
    <t>183.254</t>
  </si>
  <si>
    <t>1.642</t>
  </si>
  <si>
    <t>0.314</t>
  </si>
  <si>
    <t>35.91</t>
  </si>
  <si>
    <t>CCO[C@@H]1CCCC[C@H]1N=[N+]=[N-] |&amp;1:3,8,r|</t>
  </si>
  <si>
    <t>Z2286736302</t>
  </si>
  <si>
    <t>169.122</t>
  </si>
  <si>
    <t>2.945</t>
  </si>
  <si>
    <t>[N-]=[N+]=NCC1=NOC2=C1CCC2 |c:7,t:4|</t>
  </si>
  <si>
    <t>Z3325441604</t>
  </si>
  <si>
    <t>1.796</t>
  </si>
  <si>
    <t>-0.622</t>
  </si>
  <si>
    <t>Cl.NCCOCCN=[N+]=[N-]</t>
  </si>
  <si>
    <t>Z1508544485</t>
  </si>
  <si>
    <t>166.062</t>
  </si>
  <si>
    <t>130.148</t>
  </si>
  <si>
    <t>0.53</t>
  </si>
  <si>
    <t>-0.218</t>
  </si>
  <si>
    <t>64.68</t>
  </si>
  <si>
    <t>C[C@@H]1CNC[C@H]1N=[N+]=[N-] |&amp;1:1,5,r|</t>
  </si>
  <si>
    <t>Z3004611029</t>
  </si>
  <si>
    <t>1.468</t>
  </si>
  <si>
    <t>-0.303</t>
  </si>
  <si>
    <t>[N-]=[N+]=NC(=O)C1=NOC=N1 |c:8,t:5|</t>
  </si>
  <si>
    <t>Z1492597054</t>
  </si>
  <si>
    <t>139.013</t>
  </si>
  <si>
    <t>139.072</t>
  </si>
  <si>
    <t>-0.491</t>
  </si>
  <si>
    <t>85.42</t>
  </si>
  <si>
    <t>Cl.[N-]=[N+]=NC1CCNCC1</t>
  </si>
  <si>
    <t>Z2515207440</t>
  </si>
  <si>
    <t>162.067</t>
  </si>
  <si>
    <t>1.108</t>
  </si>
  <si>
    <t>NS(=O)(=O)C1=CC=C(C=C1)N=[N+]=[N-] |c:6,8,t:4|</t>
  </si>
  <si>
    <t>Z1413773283</t>
  </si>
  <si>
    <t>CC1=CC2=C(CCC[C@@H]2N=[N+]=[N-])C=C1 |c:13,t:1,3|</t>
  </si>
  <si>
    <t>Z2204507415</t>
  </si>
  <si>
    <t>187.111</t>
  </si>
  <si>
    <t>187.241</t>
  </si>
  <si>
    <t>4.736</t>
  </si>
  <si>
    <t>-2.956</t>
  </si>
  <si>
    <t>[N-]=[N+]=NC1CCOCC1</t>
  </si>
  <si>
    <t>Z1178489644</t>
  </si>
  <si>
    <t>1.128</t>
  </si>
  <si>
    <t>-0.425</t>
  </si>
  <si>
    <t>CN1C=C(C=N1)N=[N+]=[N-] |c:2,4|</t>
  </si>
  <si>
    <t>Z1343577321</t>
  </si>
  <si>
    <t>123.054</t>
  </si>
  <si>
    <t>123.116</t>
  </si>
  <si>
    <t>1.054</t>
  </si>
  <si>
    <t>0.313</t>
  </si>
  <si>
    <t>COC1=CC=C(C=C1)N=[N+]=[N-] |c:4,6,t:2|</t>
  </si>
  <si>
    <t>Z1255427697</t>
  </si>
  <si>
    <t>-1.639</t>
  </si>
  <si>
    <t>FC(F)(F)C(=O)NCCN=[N+]=[N-]</t>
  </si>
  <si>
    <t>Z804947212</t>
  </si>
  <si>
    <t>182.042</t>
  </si>
  <si>
    <t>182.104</t>
  </si>
  <si>
    <t>1.376</t>
  </si>
  <si>
    <t>-1.408</t>
  </si>
  <si>
    <t>[N-]=[N+]=NCC1=CC2=C(OCO2)C=C1 |c:12,t:4,6|</t>
  </si>
  <si>
    <t>Z808615366</t>
  </si>
  <si>
    <t>3.229</t>
  </si>
  <si>
    <t>-1.963</t>
  </si>
  <si>
    <t>[N-]=[N+]=NC1=CC=C(C=C1)C1=CC=CC=C1 |c:5,7,12,14,t:3,10|</t>
  </si>
  <si>
    <t>Z968905984</t>
  </si>
  <si>
    <t>195.08</t>
  </si>
  <si>
    <t>195.22</t>
  </si>
  <si>
    <t>4.473</t>
  </si>
  <si>
    <t>-4.056</t>
  </si>
  <si>
    <t>Cl.[N-]=[N+]=NC1CCC2=C1N=CC=C2 |c:6,9,11|</t>
  </si>
  <si>
    <t>Z4920104367</t>
  </si>
  <si>
    <t>196.052</t>
  </si>
  <si>
    <t>2.181</t>
  </si>
  <si>
    <t>-1.559</t>
  </si>
  <si>
    <t>[N-]=[N+]=NC(=O)C1=CC=CO1 |c:7,t:5|</t>
  </si>
  <si>
    <t>Z413060048</t>
  </si>
  <si>
    <t>137.023</t>
  </si>
  <si>
    <t>137.096</t>
  </si>
  <si>
    <t>1.426</t>
  </si>
  <si>
    <t>-1.398</t>
  </si>
  <si>
    <t>59.64</t>
  </si>
  <si>
    <t>[N-]=[N+]=NCC1CNC(=O)O1</t>
  </si>
  <si>
    <t>Z808615162</t>
  </si>
  <si>
    <t>142.049</t>
  </si>
  <si>
    <t>142.116</t>
  </si>
  <si>
    <t>0.43</t>
  </si>
  <si>
    <t>-0.167</t>
  </si>
  <si>
    <t>[N-]=[N+]=NCC1=CSC=N1 |c:7,t:4|</t>
  </si>
  <si>
    <t>Z808615182</t>
  </si>
  <si>
    <t>140.016</t>
  </si>
  <si>
    <t>140.166</t>
  </si>
  <si>
    <t>1.608</t>
  </si>
  <si>
    <t>-0.683</t>
  </si>
  <si>
    <t>OCC1=NC=CC(=C1)N=[N+]=[N-] |c:4,6,t:2|</t>
  </si>
  <si>
    <t>Z1526219160</t>
  </si>
  <si>
    <t>150.054</t>
  </si>
  <si>
    <t>150.138</t>
  </si>
  <si>
    <t>-0.207</t>
  </si>
  <si>
    <t>62.55</t>
  </si>
  <si>
    <t>CN1C=C(CN=[N+]=[N-])C=N1 |c:8,t:2|</t>
  </si>
  <si>
    <t>Z808615186</t>
  </si>
  <si>
    <t>1.379</t>
  </si>
  <si>
    <t>0.449</t>
  </si>
  <si>
    <t>OC(=O)C(F)(F)F.N[C@H]1CC[C@H](CC1)N=[N+]=[N-]</t>
  </si>
  <si>
    <t>Z3276507668</t>
  </si>
  <si>
    <t>254.21</t>
  </si>
  <si>
    <t>-1.502</t>
  </si>
  <si>
    <t>Cl.[N-]=[N+]=NCC1CNCCO1</t>
  </si>
  <si>
    <t>Z2608730685</t>
  </si>
  <si>
    <t>178.62</t>
  </si>
  <si>
    <t>142.159</t>
  </si>
  <si>
    <t>0.784</t>
  </si>
  <si>
    <t>-0.438</t>
  </si>
  <si>
    <t>50.69</t>
  </si>
  <si>
    <t>[N-]=[N+]=NC1=C2C=NC=CC2=CC=C1 |c:3,5,7,10,12|</t>
  </si>
  <si>
    <t>Z1404708252</t>
  </si>
  <si>
    <t>[N-]=[N+]=NCCCC1=CC=CC=C1 |c:8,10,t:6|</t>
  </si>
  <si>
    <t>Z808614988</t>
  </si>
  <si>
    <t>161.095</t>
  </si>
  <si>
    <t>161.204</t>
  </si>
  <si>
    <t>3.972</t>
  </si>
  <si>
    <t>-1.805</t>
  </si>
  <si>
    <t>[N-]=[N+]=NCCCN1CCCOCC1</t>
  </si>
  <si>
    <t>Z1065674554</t>
  </si>
  <si>
    <t>184.132</t>
  </si>
  <si>
    <t>184.239</t>
  </si>
  <si>
    <t>1.701</t>
  </si>
  <si>
    <t>-0.116</t>
  </si>
  <si>
    <t>CC1=NC2=C(S1)C=CC(=C2)N=[N+]=[N-] |c:3,7,9,t:1|</t>
  </si>
  <si>
    <t>Z1508543835</t>
  </si>
  <si>
    <t>CC[C@@H](N=[N+]=[N-])C1=C(F)C=CC=C1 |c:6,9,11|</t>
  </si>
  <si>
    <t>Z1696867217</t>
  </si>
  <si>
    <t>179.086</t>
  </si>
  <si>
    <t>4.245</t>
  </si>
  <si>
    <t>-2.35</t>
  </si>
  <si>
    <t>Cl.[N-]=[N+]=NCC1CNC1</t>
  </si>
  <si>
    <t>Z2235384426</t>
  </si>
  <si>
    <t>0.609</t>
  </si>
  <si>
    <t>-0.34</t>
  </si>
  <si>
    <t>Cl.C[C@H](CN)N=[N+]=[N-]</t>
  </si>
  <si>
    <t>Z1508555034</t>
  </si>
  <si>
    <t>CC1=NN=C(CN=[N+]=[N-])O1 |t:1,3|</t>
  </si>
  <si>
    <t>Z808615178</t>
  </si>
  <si>
    <t>139.049</t>
  </si>
  <si>
    <t>139.115</t>
  </si>
  <si>
    <t>-0.015</t>
  </si>
  <si>
    <t>0.293</t>
  </si>
  <si>
    <t>CC(C)CN=[N+]=[N-]</t>
  </si>
  <si>
    <t>Z808614958</t>
  </si>
  <si>
    <t>2.953</t>
  </si>
  <si>
    <t>-0.751</t>
  </si>
  <si>
    <t>[N-]=[N+]=NC1=CC=CC=C1 |c:5,7,t:3|</t>
  </si>
  <si>
    <t>Z323040024</t>
  </si>
  <si>
    <t>119.048</t>
  </si>
  <si>
    <t>119.124</t>
  </si>
  <si>
    <t>2.585</t>
  </si>
  <si>
    <t>-1.574</t>
  </si>
  <si>
    <t>[N-]=[N+]=NCC1=CN(N=C1)C1=CC=CC=C1 |c:7,12,14,t:4,10|</t>
  </si>
  <si>
    <t>Z808615290</t>
  </si>
  <si>
    <t>-1.59</t>
  </si>
  <si>
    <t>COC1=CC(=CC=C1)N=[N+]=[N-] |c:4,6,t:2|</t>
  </si>
  <si>
    <t>Z1255503029</t>
  </si>
  <si>
    <t>[N-]=[N+]=NC1=NC=CS1 |c:5,t:3|</t>
  </si>
  <si>
    <t>Z1238572510</t>
  </si>
  <si>
    <t>126.14</t>
  </si>
  <si>
    <t>1.705</t>
  </si>
  <si>
    <t>-1.167</t>
  </si>
  <si>
    <t>CN1C=CC(N=[N+]=[N-])=N1 |c:2,7|</t>
  </si>
  <si>
    <t>Z1343577324</t>
  </si>
  <si>
    <t>-0.331</t>
  </si>
  <si>
    <t>[N-]=[N+]=NCC1=NOC(=C1)C1=CC=CO1 |c:7,12,t:4,10|</t>
  </si>
  <si>
    <t>Z808615506</t>
  </si>
  <si>
    <t>190.049</t>
  </si>
  <si>
    <t>190.159</t>
  </si>
  <si>
    <t>2.727</t>
  </si>
  <si>
    <t>-1.399</t>
  </si>
  <si>
    <t>68.6</t>
  </si>
  <si>
    <t>CC1=CN2C=C(CN=[N+]=[N-])N=C2C=C1 |c:10,13,t:1,4|</t>
  </si>
  <si>
    <t>Z808615732</t>
  </si>
  <si>
    <t>3.027</t>
  </si>
  <si>
    <t>-1.585</t>
  </si>
  <si>
    <t>NC(=O)C(N=[N+]=[N-])C1=CC=C(F)C=C1 |c:12,t:7,9|</t>
  </si>
  <si>
    <t>Z991547394</t>
  </si>
  <si>
    <t>194.06</t>
  </si>
  <si>
    <t>194.166</t>
  </si>
  <si>
    <t>CC1=NC(CN=[N+]=[N-])=C(O)C=C1 |c:10,t:1,7|</t>
  </si>
  <si>
    <t>Z3211206936</t>
  </si>
  <si>
    <t>2.503</t>
  </si>
  <si>
    <t>-0.204</t>
  </si>
  <si>
    <t>C[C@H](N=[N+]=[N-])C1=CC=C(Cl)C=C1 |c:10,t:5,7|</t>
  </si>
  <si>
    <t>Z1696867366</t>
  </si>
  <si>
    <t>181.041</t>
  </si>
  <si>
    <t>181.622</t>
  </si>
  <si>
    <t>4.286</t>
  </si>
  <si>
    <t>-2.425</t>
  </si>
  <si>
    <t>OC(=O)C1=CC=C(CN=[N+]=[N-])C=C1 |c:11,t:3,5|</t>
  </si>
  <si>
    <t>Z1375719303</t>
  </si>
  <si>
    <t>3.007</t>
  </si>
  <si>
    <t>-1.588</t>
  </si>
  <si>
    <t>66.73</t>
  </si>
  <si>
    <t>CC[C@@H](N=[N+]=[N-])C1=NC=CC=C1 |c:8,10,t:6|</t>
  </si>
  <si>
    <t>Z2327531996</t>
  </si>
  <si>
    <t>2.605</t>
  </si>
  <si>
    <t>-1.1</t>
  </si>
  <si>
    <t>[N-]=[N+]=NCC1CCC=CCC1 |c:7|</t>
  </si>
  <si>
    <t>Z2855350486</t>
  </si>
  <si>
    <t>4.221</t>
  </si>
  <si>
    <t>-2.046</t>
  </si>
  <si>
    <t>[N-]=[N+]=NC[C@H]1COCCO1</t>
  </si>
  <si>
    <t>Z3071783886</t>
  </si>
  <si>
    <t>0.798</t>
  </si>
  <si>
    <t>-0.23</t>
  </si>
  <si>
    <t>NCCCCCCN=[N+]=[N-]</t>
  </si>
  <si>
    <t>Z1198172302</t>
  </si>
  <si>
    <t>142.122</t>
  </si>
  <si>
    <t>142.202</t>
  </si>
  <si>
    <t>2.254</t>
  </si>
  <si>
    <t>-0.318</t>
  </si>
  <si>
    <t>COC1=CC=C(CN=[N+]=[N-])C=C1 |c:10,t:2,4|</t>
  </si>
  <si>
    <t>Z412999724</t>
  </si>
  <si>
    <t>3.183</t>
  </si>
  <si>
    <t>-1.498</t>
  </si>
  <si>
    <t>[N-]=[N+]=NCC1COC2=C(O1)C=CC=C2 |c:7,11,13|</t>
  </si>
  <si>
    <t>Z808615810</t>
  </si>
  <si>
    <t>191.069</t>
  </si>
  <si>
    <t>191.187</t>
  </si>
  <si>
    <t>3.258</t>
  </si>
  <si>
    <t>-2.256</t>
  </si>
  <si>
    <t>COC1=C(C=C(C=C1)C(F)(F)F)N=[N+]=[N-] |c:4,6,t:2|</t>
  </si>
  <si>
    <t>Z6374968279</t>
  </si>
  <si>
    <t>217.148</t>
  </si>
  <si>
    <t>-2.783</t>
  </si>
  <si>
    <t>CC(C)(C)OC(=O)N1CCCC(CCN=[N+]=[N-])CC1</t>
  </si>
  <si>
    <t>Z3025188623</t>
  </si>
  <si>
    <t>268.355</t>
  </si>
  <si>
    <t>4.748</t>
  </si>
  <si>
    <t>-1.982</t>
  </si>
  <si>
    <t>[N-]=[N+]=NCCN1C=CC=N1 |c:6,8|</t>
  </si>
  <si>
    <t>Z815730810</t>
  </si>
  <si>
    <t>1.459</t>
  </si>
  <si>
    <t>0.141</t>
  </si>
  <si>
    <t>CCC1=NC(CN=[N+]=[N-])=CS1 |c:8,t:2|</t>
  </si>
  <si>
    <t>Z808615794</t>
  </si>
  <si>
    <t>168.047</t>
  </si>
  <si>
    <t>168.22</t>
  </si>
  <si>
    <t>2.636</t>
  </si>
  <si>
    <t>-0.716</t>
  </si>
  <si>
    <t>CN1CCN(CCN=[N+]=[N-])CC1</t>
  </si>
  <si>
    <t>Z815729282</t>
  </si>
  <si>
    <t>169.133</t>
  </si>
  <si>
    <t>169.228</t>
  </si>
  <si>
    <t>0.442</t>
  </si>
  <si>
    <t>0.937</t>
  </si>
  <si>
    <t>[N-]=[N+]=NCC1=NN=C(O1)C1CC1 |c:6,t:4|</t>
  </si>
  <si>
    <t>Z1694888388</t>
  </si>
  <si>
    <t>165.065</t>
  </si>
  <si>
    <t>165.153</t>
  </si>
  <si>
    <t>0.429</t>
  </si>
  <si>
    <t>-0.454</t>
  </si>
  <si>
    <t>COC1=C(C=CC=C1)[C@@H](O)CN=[N+]=[N-] |c:4,6,t:2|</t>
  </si>
  <si>
    <t>Z1574849682</t>
  </si>
  <si>
    <t>2.005</t>
  </si>
  <si>
    <t>-1.374</t>
  </si>
  <si>
    <t>COC(=O)C1=CSC(CN=[N+]=[N-])=N1 |c:11,t:4|</t>
  </si>
  <si>
    <t>Z2301575192</t>
  </si>
  <si>
    <t>1.299</t>
  </si>
  <si>
    <t>-0.704</t>
  </si>
  <si>
    <t>FC1(F)CCCC1CCN=[N+]=[N-]</t>
  </si>
  <si>
    <t>Z2587453584</t>
  </si>
  <si>
    <t>3.502</t>
  </si>
  <si>
    <t>-1.965</t>
  </si>
  <si>
    <t>[N-]=[N+]=NC1=C2NN=CC2=CC=C1 |c:3,6,9,11|</t>
  </si>
  <si>
    <t>Z4438798212</t>
  </si>
  <si>
    <t>159.054</t>
  </si>
  <si>
    <t>159.148</t>
  </si>
  <si>
    <t>2.578</t>
  </si>
  <si>
    <t>-2.033</t>
  </si>
  <si>
    <t>FC1=CC(=CC=C1)N=[N+]=[N-] |c:3,5,t:1|</t>
  </si>
  <si>
    <t>Z240126798</t>
  </si>
  <si>
    <t>137.039</t>
  </si>
  <si>
    <t>137.114</t>
  </si>
  <si>
    <t>2.952</t>
  </si>
  <si>
    <t>-1.16</t>
  </si>
  <si>
    <t>COC1(CCC1)C(CO)N=[N+]=[N-]</t>
  </si>
  <si>
    <t>Z2213886272</t>
  </si>
  <si>
    <t>171.101</t>
  </si>
  <si>
    <t>171.197</t>
  </si>
  <si>
    <t>0.779</t>
  </si>
  <si>
    <t>-0.502</t>
  </si>
  <si>
    <t>ClC1=CC=C(OCCN=[N+]=[N-])C=C1 |c:11,t:1,3|</t>
  </si>
  <si>
    <t>Z808615334</t>
  </si>
  <si>
    <t>4.116</t>
  </si>
  <si>
    <t>-2.497</t>
  </si>
  <si>
    <t>FC(F)(F)OC1=C(Cl)C=C(C=C1)N=[N+]=[N-] |c:5,8,10|</t>
  </si>
  <si>
    <t>Z1725938254</t>
  </si>
  <si>
    <t>236.992</t>
  </si>
  <si>
    <t>237.566</t>
  </si>
  <si>
    <t>-3.949</t>
  </si>
  <si>
    <t>Cl.NC(=N)NCCN=[N+]=[N-]</t>
  </si>
  <si>
    <t>Z5002614078</t>
  </si>
  <si>
    <t>164.597</t>
  </si>
  <si>
    <t>128.136</t>
  </si>
  <si>
    <t>-0.244</t>
  </si>
  <si>
    <t>-0.682</t>
  </si>
  <si>
    <t>91.33</t>
  </si>
  <si>
    <t>CC1=C(C=CC=C1)N=[N+]=[N-] |c:3,5,t:1|</t>
  </si>
  <si>
    <t>Z401438690</t>
  </si>
  <si>
    <t>133.064</t>
  </si>
  <si>
    <t>133.151</t>
  </si>
  <si>
    <t>3.084</t>
  </si>
  <si>
    <t>-1.884</t>
  </si>
  <si>
    <t>[N-]=[N+]=NCCOC1CCOC1</t>
  </si>
  <si>
    <t>Z2874193200</t>
  </si>
  <si>
    <t>157.17</t>
  </si>
  <si>
    <t>1.038</t>
  </si>
  <si>
    <t>-0.382</t>
  </si>
  <si>
    <t>FC1(F)COC(CN=[N+]=[N-])C1</t>
  </si>
  <si>
    <t>Z2943390570</t>
  </si>
  <si>
    <t>163.056</t>
  </si>
  <si>
    <t>163.125</t>
  </si>
  <si>
    <t>2.004</t>
  </si>
  <si>
    <t>-1.251</t>
  </si>
  <si>
    <t>COC(=O)C1=CC=CC2=NC(CN=[N+]=[N-])=CN12 |c:6,14,t:4,8|</t>
  </si>
  <si>
    <t>Z5003580630</t>
  </si>
  <si>
    <t>231.076</t>
  </si>
  <si>
    <t>231.211</t>
  </si>
  <si>
    <t>2.553</t>
  </si>
  <si>
    <t>-1.836</t>
  </si>
  <si>
    <t>73.03</t>
  </si>
  <si>
    <t>FCCCCN=[N+]=[N-]</t>
  </si>
  <si>
    <t>Z1508555868</t>
  </si>
  <si>
    <t>117.07</t>
  </si>
  <si>
    <t>117.125</t>
  </si>
  <si>
    <t>2.356</t>
  </si>
  <si>
    <t>-0.788</t>
  </si>
  <si>
    <t>ClC1=C(C=CC=C1)N=[N+]=[N-] |c:3,5,t:1|</t>
  </si>
  <si>
    <t>Z382815034</t>
  </si>
  <si>
    <t>153.009</t>
  </si>
  <si>
    <t>153.569</t>
  </si>
  <si>
    <t>3.522</t>
  </si>
  <si>
    <t>-2.38</t>
  </si>
  <si>
    <t>[N-]=[N+]=NCCC1=NC=CC=C1 |c:7,9,t:5|</t>
  </si>
  <si>
    <t>Z808616396</t>
  </si>
  <si>
    <t>2.096</t>
  </si>
  <si>
    <t>-0.56</t>
  </si>
  <si>
    <t>CC(N=[N+]=[N-])C(=O)NC1=CC=CC=C1 |c:10,12,t:8|</t>
  </si>
  <si>
    <t>Z808615200</t>
  </si>
  <si>
    <t>2.343</t>
  </si>
  <si>
    <t>-2.122</t>
  </si>
  <si>
    <t>CC(C)(C)OC(=O)NCC1(CN=[N+]=[N-])CC11CCC1</t>
  </si>
  <si>
    <t>Z3217348620</t>
  </si>
  <si>
    <t>3.951</t>
  </si>
  <si>
    <t>-2.307</t>
  </si>
  <si>
    <t>O[C@@H]1CCOC[C@H]1N=[N+]=[N-] |&amp;1:1,6,r|</t>
  </si>
  <si>
    <t>Z3379399498</t>
  </si>
  <si>
    <t>-0.307</t>
  </si>
  <si>
    <t>Cl.[N-]=[N+]=NCC1CCNC1</t>
  </si>
  <si>
    <t>Z2310699065</t>
  </si>
  <si>
    <t>1.168</t>
  </si>
  <si>
    <t>Cl.N[C@H]1C[C@@H](C1)N=[N+]=[N-]</t>
  </si>
  <si>
    <t>Z3302671385</t>
  </si>
  <si>
    <t>0.79</t>
  </si>
  <si>
    <t>-0.836</t>
  </si>
  <si>
    <t>OC(CN=[N+]=[N-])C(F)(F)F</t>
  </si>
  <si>
    <t>Z1171220305</t>
  </si>
  <si>
    <t>155.031</t>
  </si>
  <si>
    <t>155.079</t>
  </si>
  <si>
    <t>1.361</t>
  </si>
  <si>
    <t>-0.993</t>
  </si>
  <si>
    <t>CC1=CC=C(C=C1)[C@H](O)CN=[N+]=[N-] |c:3,5,t:1|</t>
  </si>
  <si>
    <t>Z1508543949</t>
  </si>
  <si>
    <t>-1.858</t>
  </si>
  <si>
    <t>[N-]=[N+]=NC1=C2C=CC=NC2=CC=C1 |c:3,5,7,10,12|</t>
  </si>
  <si>
    <t>Z382815048</t>
  </si>
  <si>
    <t>3.012</t>
  </si>
  <si>
    <t>-2.234</t>
  </si>
  <si>
    <t>[N-]=[N+]=NCC1CCCCC1</t>
  </si>
  <si>
    <t>Z808615112</t>
  </si>
  <si>
    <t>139.111</t>
  </si>
  <si>
    <t>139.198</t>
  </si>
  <si>
    <t>4.146</t>
  </si>
  <si>
    <t>-2.226</t>
  </si>
  <si>
    <t>[N-]=[N+]=NCC1CCC(=O)O1</t>
  </si>
  <si>
    <t>Z1378019421</t>
  </si>
  <si>
    <t>141.054</t>
  </si>
  <si>
    <t>141.128</t>
  </si>
  <si>
    <t>0.396</t>
  </si>
  <si>
    <t>COC1=CC(N=[N+]=[N-])=C(Cl)C=C1 |c:10,t:2,7|</t>
  </si>
  <si>
    <t>Z838915220</t>
  </si>
  <si>
    <t>183.02</t>
  </si>
  <si>
    <t>183.595</t>
  </si>
  <si>
    <t>3.531</t>
  </si>
  <si>
    <t>-2.429</t>
  </si>
  <si>
    <t>ClC1=CC(C#N)=C(C=C1)N=[N+]=[N-] |c:5,7,t:1|</t>
  </si>
  <si>
    <t>Z1413773096</t>
  </si>
  <si>
    <t>178.005</t>
  </si>
  <si>
    <t>178.579</t>
  </si>
  <si>
    <t>3.329</t>
  </si>
  <si>
    <t>-2.682</t>
  </si>
  <si>
    <t>[N-]=[N+]=NC1=C(C=CC=C1)C1=CC=CC=C1 |c:5,7,12,14,t:3,10|</t>
  </si>
  <si>
    <t>Z3225514008</t>
  </si>
  <si>
    <t>FC1=CC=C(C=C1)C1(CCOCC1)N=[N+]=[N-] |c:3,5,t:1|</t>
  </si>
  <si>
    <t>Z1142707742</t>
  </si>
  <si>
    <t>221.096</t>
  </si>
  <si>
    <t>221.231</t>
  </si>
  <si>
    <t>3.029</t>
  </si>
  <si>
    <t>-2.587</t>
  </si>
  <si>
    <t>Cl.[N-]=[N+]=NC1CC2CCCC(C1)N2</t>
  </si>
  <si>
    <t>Z3307536698</t>
  </si>
  <si>
    <t>202.685</t>
  </si>
  <si>
    <t>166.224</t>
  </si>
  <si>
    <t>1.981</t>
  </si>
  <si>
    <t>-1.549</t>
  </si>
  <si>
    <t>COCC1=CC(=CC=C1)N=[N+]=[N-] |c:5,7,t:3|</t>
  </si>
  <si>
    <t>Z821093518</t>
  </si>
  <si>
    <t>2.383</t>
  </si>
  <si>
    <t>-1.468</t>
  </si>
  <si>
    <t>[N-]=[N+]=NC1=CC2=C(C=C1)N=CN2 |c:5,7,10,t:3|</t>
  </si>
  <si>
    <t>Z1198168322</t>
  </si>
  <si>
    <t>2.548</t>
  </si>
  <si>
    <t>-2.14</t>
  </si>
  <si>
    <t>[N-]=[N+]=NCC1CC2CC2C1</t>
  </si>
  <si>
    <t>Z2378831867</t>
  </si>
  <si>
    <t>3.342</t>
  </si>
  <si>
    <t>-1.952</t>
  </si>
  <si>
    <t>Cl.[N-]=[N+]=NC1CCOC2(CCNCC2)C1</t>
  </si>
  <si>
    <t>Z2940630940</t>
  </si>
  <si>
    <t>232.71</t>
  </si>
  <si>
    <t>196.25</t>
  </si>
  <si>
    <t>0.7</t>
  </si>
  <si>
    <t>COC(=O)C1=C(C=CS1)N=[N+]=[N-] |c:6,t:4|</t>
  </si>
  <si>
    <t>Z963519040</t>
  </si>
  <si>
    <t>183.01</t>
  </si>
  <si>
    <t>183.188</t>
  </si>
  <si>
    <t>-1.862</t>
  </si>
  <si>
    <t>CCOC1=CC=C(C=C1)N=[N+]=[N-] |c:5,7,t:3|</t>
  </si>
  <si>
    <t>Z1508543442</t>
  </si>
  <si>
    <t>3.169</t>
  </si>
  <si>
    <t>-1.995</t>
  </si>
  <si>
    <t>C[C@H](N=[N+]=[N-])C1=C(Cl)C=CC=C1 |c:5,8,10|</t>
  </si>
  <si>
    <t>Z1696867363</t>
  </si>
  <si>
    <t>CC(N=[N+]=[N-])C1=C(F)C=CC=C1 |c:5,8,10|</t>
  </si>
  <si>
    <t>Z2050661271</t>
  </si>
  <si>
    <t>165.07</t>
  </si>
  <si>
    <t>165.168</t>
  </si>
  <si>
    <t>3.716</t>
  </si>
  <si>
    <t>-1.946</t>
  </si>
  <si>
    <t>FC1=C(CN=[N+]=[N-])C=CC(=C1)C#N |c:1,7,9|</t>
  </si>
  <si>
    <t>Z808615098</t>
  </si>
  <si>
    <t>176.05</t>
  </si>
  <si>
    <t>176.151</t>
  </si>
  <si>
    <t>-2.058</t>
  </si>
  <si>
    <t>C[C@H](N=[N+]=[N-])C1=C(Cl)C=C(F)C=C1 |c:5,11,t:8|</t>
  </si>
  <si>
    <t>Z1696867476</t>
  </si>
  <si>
    <t>199.031</t>
  </si>
  <si>
    <t>199.613</t>
  </si>
  <si>
    <t>4.429</t>
  </si>
  <si>
    <t>-2.727</t>
  </si>
  <si>
    <t>COCCN=[N+]=[N-]</t>
  </si>
  <si>
    <t>Z808614990</t>
  </si>
  <si>
    <t>1.154</t>
  </si>
  <si>
    <t>0.389</t>
  </si>
  <si>
    <t>[N-]=[N+]=NC1=CC=NC=C1 |c:5,7,t:3|</t>
  </si>
  <si>
    <t>Z1255396663</t>
  </si>
  <si>
    <t>120.044</t>
  </si>
  <si>
    <t>120.112</t>
  </si>
  <si>
    <t>1.808</t>
  </si>
  <si>
    <t>-0.405</t>
  </si>
  <si>
    <t>CN1CCC(N=[N+]=[N-])C1=O</t>
  </si>
  <si>
    <t>Z1217207397</t>
  </si>
  <si>
    <t>140.07</t>
  </si>
  <si>
    <t>140.143</t>
  </si>
  <si>
    <t>0.493</t>
  </si>
  <si>
    <t>-0.531</t>
  </si>
  <si>
    <t>Cl.CC(C)(CN)CN=[N+]=[N-]</t>
  </si>
  <si>
    <t>Z1508556839</t>
  </si>
  <si>
    <t>1.649</t>
  </si>
  <si>
    <t>-0.699</t>
  </si>
  <si>
    <t>CC1=C(Cl)C=C(C=C1)N=[N+]=[N-] |c:1,4,6|</t>
  </si>
  <si>
    <t>Z382815038</t>
  </si>
  <si>
    <t>167.025</t>
  </si>
  <si>
    <t>167.596</t>
  </si>
  <si>
    <t>4.021</t>
  </si>
  <si>
    <t>-2.681</t>
  </si>
  <si>
    <t>CC(C)C(=O)NCCN=[N+]=[N-]</t>
  </si>
  <si>
    <t>Z804946582</t>
  </si>
  <si>
    <t>1.105</t>
  </si>
  <si>
    <t>-0.81</t>
  </si>
  <si>
    <t>CC1=NC2=C(N1)C=C(C=C2)N=[N+]=[N-] |c:3,7,9,t:1|</t>
  </si>
  <si>
    <t>Z1198159115</t>
  </si>
  <si>
    <t>2.817</t>
  </si>
  <si>
    <t>FC(F)(F)C1=CC(CN=[N+]=[N-])=NO1 |c:10,t:4|</t>
  </si>
  <si>
    <t>Z1508548048</t>
  </si>
  <si>
    <t>192.026</t>
  </si>
  <si>
    <t>192.099</t>
  </si>
  <si>
    <t>2.397</t>
  </si>
  <si>
    <t>-1.351</t>
  </si>
  <si>
    <t>CCOCCN=[N+]=[N-]</t>
  </si>
  <si>
    <t>Z808615728</t>
  </si>
  <si>
    <t>115.075</t>
  </si>
  <si>
    <t>115.134</t>
  </si>
  <si>
    <t>1.543</t>
  </si>
  <si>
    <t>0.022</t>
  </si>
  <si>
    <t>ClC1=CC(CN=[N+]=[N-])=CC=C1 |c:7,9,t:1|</t>
  </si>
  <si>
    <t>Z412999650</t>
  </si>
  <si>
    <t>3.977</t>
  </si>
  <si>
    <t>-2.237</t>
  </si>
  <si>
    <t>[N-]=[N+]=NCC1=NC2=C(O1)C=CC=C2 |c:6,10,12,t:4|</t>
  </si>
  <si>
    <t>Z808615402</t>
  </si>
  <si>
    <t>174.054</t>
  </si>
  <si>
    <t>174.159</t>
  </si>
  <si>
    <t>2.537</t>
  </si>
  <si>
    <t>-1.239</t>
  </si>
  <si>
    <t>[N-]=[N+]=NCC1(CCCC1)C#N</t>
  </si>
  <si>
    <t>Z2327637836</t>
  </si>
  <si>
    <t>150.181</t>
  </si>
  <si>
    <t>-1.427</t>
  </si>
  <si>
    <t>FC1=C2CC[C@@H](N=[N+]=[N-])C2=CC=C1 |c:1,10,12|</t>
  </si>
  <si>
    <t>Z2805768470</t>
  </si>
  <si>
    <t>177.178</t>
  </si>
  <si>
    <t>3.821</t>
  </si>
  <si>
    <t>-2.209</t>
  </si>
  <si>
    <t>CC(C)CSCCCN=[N+]=[N-]</t>
  </si>
  <si>
    <t>Z815732508</t>
  </si>
  <si>
    <t>173.099</t>
  </si>
  <si>
    <t>173.279</t>
  </si>
  <si>
    <t>3.664</t>
  </si>
  <si>
    <t>-1.9</t>
  </si>
  <si>
    <t>[N-]=[N+]=NCC1=CC2=C(C=C1)N=CC=C2 |c:6,8,11,13,t:4|</t>
  </si>
  <si>
    <t>Z412999598</t>
  </si>
  <si>
    <t>184.075</t>
  </si>
  <si>
    <t>184.197</t>
  </si>
  <si>
    <t>3.151</t>
  </si>
  <si>
    <t>C[C@H]1C[C@H](N=[N+]=[N-])C2=C(SC=C2)S1(=O)=O |c:10,t:7|</t>
  </si>
  <si>
    <t>Z2159636220</t>
  </si>
  <si>
    <t>243.014</t>
  </si>
  <si>
    <t>243.306</t>
  </si>
  <si>
    <t>1.928</t>
  </si>
  <si>
    <t>-2.648</t>
  </si>
  <si>
    <t>CCN(CC)CCN=[N+]=[N-]</t>
  </si>
  <si>
    <t>Z808615008</t>
  </si>
  <si>
    <t>2.333</t>
  </si>
  <si>
    <t>CC(CO)(CO)CN=[N+]=[N-]</t>
  </si>
  <si>
    <t>Z1508544099</t>
  </si>
  <si>
    <t>0.749</t>
  </si>
  <si>
    <t>69.89</t>
  </si>
  <si>
    <t>[N-]=[N+]=NC1=CC2=C(CCC2)C=C1 |c:11,t:3,5|</t>
  </si>
  <si>
    <t>Z382815080</t>
  </si>
  <si>
    <t>159.08</t>
  </si>
  <si>
    <t>159.188</t>
  </si>
  <si>
    <t>3.598</t>
  </si>
  <si>
    <t>-3.038</t>
  </si>
  <si>
    <t>O[C@@H]1CCCCC[C@H]1N=[N+]=[N-] |&amp;1:1,7,r|</t>
  </si>
  <si>
    <t>Z2307408140</t>
  </si>
  <si>
    <t>155.106</t>
  </si>
  <si>
    <t>2.399</t>
  </si>
  <si>
    <t>-1.317</t>
  </si>
  <si>
    <t>[N-]=[N+]=NC[C@@H]1COCCO1</t>
  </si>
  <si>
    <t>Z3074465146</t>
  </si>
  <si>
    <t>[N-]=[N+]=NCC1=NC=CS1 |c:6,t:4|</t>
  </si>
  <si>
    <t>Z1395376413</t>
  </si>
  <si>
    <t>-0.125</t>
  </si>
  <si>
    <t>CC1=CC(CN=[N+]=[N-])=NO1 |c:7,t:1|</t>
  </si>
  <si>
    <t>Z808615160</t>
  </si>
  <si>
    <t>138.054</t>
  </si>
  <si>
    <t>138.127</t>
  </si>
  <si>
    <t>1.512</t>
  </si>
  <si>
    <t>-0.142</t>
  </si>
  <si>
    <t>CC1=CC=C(CN=[N+]=[N-])O1 |t:1,3|</t>
  </si>
  <si>
    <t>Z808615272</t>
  </si>
  <si>
    <t>137.059</t>
  </si>
  <si>
    <t>137.139</t>
  </si>
  <si>
    <t>2.939</t>
  </si>
  <si>
    <t>-0.947</t>
  </si>
  <si>
    <t>42.57</t>
  </si>
  <si>
    <t>COC(=O)C1(CC1)N=[N+]=[N-]</t>
  </si>
  <si>
    <t>Z1508545900</t>
  </si>
  <si>
    <t>1.309</t>
  </si>
  <si>
    <t>-0.652</t>
  </si>
  <si>
    <t>Cl.[N-]=[N+]=NC1CC2CCC(C1)N2</t>
  </si>
  <si>
    <t>Z3300688716</t>
  </si>
  <si>
    <t>1.422</t>
  </si>
  <si>
    <t>-1.255</t>
  </si>
  <si>
    <t>[N-]=[N+]=NCC1=CC(=NO1)C1CC1 |c:6,t:4|</t>
  </si>
  <si>
    <t>Z2805865781</t>
  </si>
  <si>
    <t>1.956</t>
  </si>
  <si>
    <t>CC(F)(F)C1=NC(CN=[N+]=[N-])=CC=C1 |c:10,12,t:4|</t>
  </si>
  <si>
    <t>Z3482136853</t>
  </si>
  <si>
    <t>198.173</t>
  </si>
  <si>
    <t>2.491</t>
  </si>
  <si>
    <t>-1.898</t>
  </si>
  <si>
    <t>Cl.[N-]=[N+]=NCC1CCCNC1</t>
  </si>
  <si>
    <t>Z2310698936</t>
  </si>
  <si>
    <t>-0.7</t>
  </si>
  <si>
    <t>OC(=O)C(F)(F)F.[N-]=[N+]=NC1CNC1</t>
  </si>
  <si>
    <t>Z5185500073</t>
  </si>
  <si>
    <t>212.052</t>
  </si>
  <si>
    <t>98.107</t>
  </si>
  <si>
    <t>0.365</t>
  </si>
  <si>
    <t>-0.939</t>
  </si>
  <si>
    <t>37.3</t>
  </si>
  <si>
    <t>structure</t>
  </si>
  <si>
    <t>Hash</t>
  </si>
  <si>
    <t>StructureStringLength</t>
  </si>
  <si>
    <t>StructureStringFormat</t>
  </si>
  <si>
    <t>StructureString</t>
  </si>
  <si>
    <t>59F07108F0DA9D5D059F405A5DCA4B40</t>
  </si>
  <si>
    <t>cxsmiles</t>
  </si>
  <si>
    <t>JChemExcelDgAAAB+LCAAAAAAABABzc3b2s432044FErqxAEc8uo0OAAAA</t>
  </si>
  <si>
    <t>8B245BBCB15F5FC44ABDD23BEEB2B735</t>
  </si>
  <si>
    <t>JChemExcelDwAAAB+LCAAAAAAABADzd3Z29rON9tOOBRK6sQDqkAKRDwAAAA==</t>
  </si>
  <si>
    <t>B012821DEC96853B5DA40C263993AA91</t>
  </si>
  <si>
    <t>JChemExcelEwAAAB+LCAAAAAAABACL9tONtY3204619XM2dAYBQwAmlVBwEwAAAA==</t>
  </si>
  <si>
    <t>706FF44C775A5B7B68FD0C6283E0FD32</t>
  </si>
  <si>
    <t>JChemExcelIgAAAB+LCAAAAAAABABzdja09XPWcPazjfbTjgUSurGats7Bhgo1yVbmOiVWhjUA5d9E7yIAAAA=</t>
  </si>
  <si>
    <t>375438AA46269CE494AFA9801B5DFA7A</t>
  </si>
  <si>
    <t>JChemExcelLAAAAB+LCAAAAAAABABzc9Zw0wQiZ0NbZ2dbZw0gNtT0s432044FErqxCjXJVmY6FjolViY1ABu18EgsAAAA</t>
  </si>
  <si>
    <t>A9DE7D493DD66196D33A75942C0AFE59</t>
  </si>
  <si>
    <t>JChemExcelFgAAAB+LCAAAAAAABABzztGL9tONtY3204619XM2dHZ2BpIA9Y65rhYAAAA=</t>
  </si>
  <si>
    <t>D5EFF7A0B6D18C2F6B013F82995B714A</t>
  </si>
  <si>
    <t>JChemExcelMQAAAB+LCAAAAAAABABzjnZ28IjV8LON9tOOBRK6sZrOhrbOGs6azkDSDUQaKtQkW5nqGBrqlFhZ1AAAJqlUGDEAAAA=</t>
  </si>
  <si>
    <t>F5BE915DC51881778791BDB48904AD89</t>
  </si>
  <si>
    <t>JChemExcelKQAAAB+LCAAAAAAABABz9nfWsPXXdDa0dQaynP1so/20Y4GEbqymrZ+hQk2ylaGhTomVSQ0ANjGJtikAAAA=</t>
  </si>
  <si>
    <t>93750AEE13A70D2F875921526876A617</t>
  </si>
  <si>
    <t>JChemExcelLgAAAB+LCAAAAAAABABz9nc2tHV21gBiW2dDTWdDDWdnIO1nG+2nHQskdGMVapKtTHTMdEqsjGoAkxtzIi4AAAA=</t>
  </si>
  <si>
    <t>01879304B874E6DA059459368A6F060E</t>
  </si>
  <si>
    <t>JChemExcelQgAAAB+LCAAAAAAABABzdtZw1gQif2cNW39Nv2hnh1hDI2dnIO0RqwGigLShn220n3YskNCN1XQ2UqhRM7Sy0DE01DE01imqAQC5azIHQgAAAA==</t>
  </si>
  <si>
    <t>D14B70C1F229848A9C0ED375E1F7FA64</t>
  </si>
  <si>
    <t>JChemExcelEQAAAB+LCAAAAAAABACL9tONtY3204619XM2dPZ3NgQAOXEKBhEAAAA=</t>
  </si>
  <si>
    <t>D97C9A5500D44F899E5A67ED7B7FFF50</t>
  </si>
  <si>
    <t>JChemExcelFgAAAB+LCAAAAAAABACL9tONtY3204619XN2dvYzdHYOdnY2BAAAXevfFgAAAA==</t>
  </si>
  <si>
    <t>E0E2A10DF7558F9BEBF989215EA29B41</t>
  </si>
  <si>
    <t>JChemExcelGwAAAB+LCAAAAAAABABzdtbws432044FErqxms6GRs7OGs6Gms7+RgDn2agiGwAAAA==</t>
  </si>
  <si>
    <t>21927A2652CC2F6C9FB9B767D7EDB7E0</t>
  </si>
  <si>
    <t>JChemExcelJwAAAB+LCAAAAAAABABzc9Zw0wQiZ0NbP2dbZw1nP9toP+1YIKEbqxlsqFBTYmWiY1YDAKMTJEInAAAA</t>
  </si>
  <si>
    <t>E33761C5033114873B19D14EBD3C88F1</t>
  </si>
  <si>
    <t>JChemExcelLgAAAB+LCAAAAAAABACL9tONtY3204619XN2dja0dfZzNrJ1NnS2dQYiI4WaZCsLHUNDHUNjnRIr0xoAjcEScS4AAAA=</t>
  </si>
  <si>
    <t>5C6FE7834BC3100E56D883306468A1E3</t>
  </si>
  <si>
    <t>JChemExcelKQAAAB+LCAAAAAAABABzdvZ31rD113Q2NHJ21nD2s432044FErqxmhrOhpr+zkaGzkAlzoYAf5lShCkAAAA=</t>
  </si>
  <si>
    <t>8DEFD02B9E49FE2DBE999991E6D7299F</t>
  </si>
  <si>
    <t>JChemExcelDgAAAB+LCAAAAAAABADzd3b2s432044FErqxAAfD7CMOAAAA</t>
  </si>
  <si>
    <t>78B7A2443D09A2BAD0B9872DB8530BAF</t>
  </si>
  <si>
    <t>JChemExcelFwAAAB+LCAAAAAAABABzczbUcNN0BgJDZz/baD/tWCChGwsAIjswCBcAAAA=</t>
  </si>
  <si>
    <t>989BB645F8BB0C078BD7FF32B9E72D58</t>
  </si>
  <si>
    <t>JChemExcelKQAAAB+LCAAAAAAABABz9tNw1nQ2tHV2tnXWAGJDTT/baD/tWCChG6tQk2xlqmOuU2JlXAMA/e7LRSkAAAA=</t>
  </si>
  <si>
    <t>41CE8C220BAD6C9F169B08F3E7A8EE3B</t>
  </si>
  <si>
    <t>JChemExcelMgAAAB+LCAAAAAAABACL9tONtY3204619XM2tHV2NrJ11nC2dTbU9ANybP2MFGqSrUx1zHUMDXQMjXRKrIxrAGxWYdoyAAAA</t>
  </si>
  <si>
    <t>7C1AB990F08B647E5305C9C0784A1331</t>
  </si>
  <si>
    <t>JChemExcelMwAAAB+LCAAAAAAABABzC9Zw04QjZ0NbZ2dbZw0gNtT0s432044FErqxCjXJVhY6hgY6JVZmNQAFkLouMwAAAA==</t>
  </si>
  <si>
    <t>58928158BD7A3FC6C29A3756984B033F</t>
  </si>
  <si>
    <t>JChemExcelHgAAAB+LCAAAAAAABABzztHzczY0cnZ21nB2NtTUcDbS9LON9tOOBRK6sQAj/oe8HgAAAA==</t>
  </si>
  <si>
    <t>8BDA638A24F905172EA39D878DBBDBD9</t>
  </si>
  <si>
    <t>JChemExcelJwAAAB+LCAAAAAAABACL9tONtY3204619XN2NrR11vB3tvUz1HQ2dAZyFWqSrcx1SqxMagBd1j9tJwAAAA==</t>
  </si>
  <si>
    <t>44F7094AC39BA33EF0335341B542FFE1</t>
  </si>
  <si>
    <t>JChemExcelFAAAAB+LCAAAAAAABABzdtZw1gQiZz/baD/tWCChGwsAsyQXXhQAAAA=</t>
  </si>
  <si>
    <t>C825CC8D3F049D54CADBEFC1A829785F</t>
  </si>
  <si>
    <t>JChemExcelFQAAAB+LCAAAAAAABABzdjbUcPazjfbTjgUSurGazv7OhgBTeprCFQAAAA==</t>
  </si>
  <si>
    <t>D46892F96AB556834BA5CC73DB1A6BA8</t>
  </si>
  <si>
    <t>JChemExcelJQAAAB+LCAAAAAAABADzcza0dXa2ddYAYkNNP9toP+1YIKEbq1CTbGWsY6pTYmVYAwCMA0KEJQAAAA==</t>
  </si>
  <si>
    <t>E0F526C34EF5330EE712FAD0A532D39A</t>
  </si>
  <si>
    <t>JChemExcelMwAAAB+LCAAAAAAABACL9tONtY3204619QvWsPXXBGFnQ1tnZyNbZw1/IKXpbOtsqFCTbGVoolNiZaZjUQMAgL6eZDMAAAA=</t>
  </si>
  <si>
    <t>344045DBC7392A1823603AD6F5893C69</t>
  </si>
  <si>
    <t>JChemExcelLAAAAB+LCAAAAAAABADzc452dnDwiDV0dgaxPGI1nP1so/20Y4GEbqyms6FCjZqhlZGOmU5RDQD8GrdpLAAAAA==</t>
  </si>
  <si>
    <t>AEA92D8F9899DB148CF41D5F13BC8B32</t>
  </si>
  <si>
    <t>JChemExcelFgAAAB+LCAAAAAAABABzztFz9tNw1nR2dvazjfbTjgUSurEA93TXqBYAAAA=</t>
  </si>
  <si>
    <t>D0E036A4185EF94B40E75B3895348BE7</t>
  </si>
  <si>
    <t>JChemExcelFAAAAB+LCAAAAAAABABz9nd21nD2d9b0s432044FErqxAFpUXEoUAAAA</t>
  </si>
  <si>
    <t>ACD0CB8CC0B021D9C23A9D802A8458DC</t>
  </si>
  <si>
    <t>JChemExcelKgAAAB+LCAAAAAAABABzznE2tHV21gBh5xxNW2dDTT/baD/tWCChG6tQk2xlrGOmU2JlWAMALJ6PbioAAAA=</t>
  </si>
  <si>
    <t>8DDA93D5A64F0B6B14D8B006F3CEB02E</t>
  </si>
  <si>
    <t>JChemExcelKgAAAB+LCAAAAAAABACL9tONtY3204619XN21rD11/RzNrR1dgYjQ4WaZCtLHUNDnRIr8xoAWdt1KCoAAAA=</t>
  </si>
  <si>
    <t>F0283D0AB84AD6E5E9436193B598C97A</t>
  </si>
  <si>
    <t>JChemExcelKAAAAB+LCAAAAAAABABz9nc2tHXW8HfWdAZSQGyo6Wcb7acdCyR0YxVqkq2MdMx0LGoAR/AF2SgAAAA=</t>
  </si>
  <si>
    <t>C8D8ECF3E07F940F3CC22835D9C5DE72</t>
  </si>
  <si>
    <t>JChemExcelGQAAAB+LCAAAAAAABACL9tONtY3204619XN2NtRwBgFDTWdlPwDvr1BpGQAAAA==</t>
  </si>
  <si>
    <t>F90C887A17456D2FFA89C243EA0384C9</t>
  </si>
  <si>
    <t>JChemExcelHwAAAB+LCAAAAAAABACL9tONtY3204619XN2NrR19rP1CzZUqEm2MtMpsTKpAQDAPpCYHwAAAA==</t>
  </si>
  <si>
    <t>12FD22FE209E1972EF6668D47FBF0319</t>
  </si>
  <si>
    <t>JChemExcelJQAAAB+LCAAAAAAABADzdza0dXa2ddYAYkNNP9toP+1YIKEbq1CTbGWsY6pTYmVYAwCTFLIEJQAAAA==</t>
  </si>
  <si>
    <t>32D8F2FF497BE32E0E1EFB6E02DB09FE</t>
  </si>
  <si>
    <t>JChemExcelGwAAAB+LCAAAAAAABACL9tONtY3204619XM2dAYBW2dDhZpkK4saAFgsaCgbAAAA</t>
  </si>
  <si>
    <t>8F3FEA26466C668801112ADEFCA76D66</t>
  </si>
  <si>
    <t>JChemExcelGQAAAB+LCAAAAAAABABzztFzjnZ2cPCI1XD20/SzjfbTjgUSurEA4A5x9BkAAAA=</t>
  </si>
  <si>
    <t>EB3AA85DBA95E725A38B02E67E4A776E</t>
  </si>
  <si>
    <t>JChemExcelFAAAAB+LCAAAAAAABACL9tONtY3204619XM2dHZ29nN2NgQAdvnCvhQAAAA=</t>
  </si>
  <si>
    <t>CCB4EA061A172E25D7A1316B163C6DFC</t>
  </si>
  <si>
    <t>JChemExcelEgAAAB+LCAAAAAAABACL9tONtY3204619XM2dHb2dzYEAGYwGoISAAAA</t>
  </si>
  <si>
    <t>C6B7BEFBAB07F9F9D385F58B8B8B28CF</t>
  </si>
  <si>
    <t>JChemExcelKQAAAB+LCAAAAAAABABz9nc2tHV2BiINf2dNW2dDZz/baD/tWCChG6tQk2xlomOhU2JlVAMAaV37kCkAAAA=</t>
  </si>
  <si>
    <t>7C5A3381A55BB57726AE2A32864AFE63</t>
  </si>
  <si>
    <t>JChemExcelLwAAAB+LCAAAAAAABABz9tNw1nQ2tHV21vB3dnb2s432044FErqxmkAxW2dDhZpkK0MjHUMTnRIr4xoAlpdTLS8AAAA=</t>
  </si>
  <si>
    <t>055B58C0BA3C3A16F27ABF9C1A0A4BE3</t>
  </si>
  <si>
    <t>JChemExcelOgAAAB+LCAAAAAAABABzDtaw9dcEYWdDW2dnDRB29rON9tOOBRK6sZq2zoaazhpumkDkplCTbGWmY2ikU2JlUgMAcXsRWzoAAAA=</t>
  </si>
  <si>
    <t>A80B4098D5F4984D09AD10EAE78FE0BD</t>
  </si>
  <si>
    <t>JChemExcelLgAAAB+LCAAAAAAABABz9tNwdvazjfbTjgUSurGazs6Gts7OGm6aQNLW2VChJtnK0FDH0FinxMqiBgCPqvZ8LgAAAA==</t>
  </si>
  <si>
    <t>C86C4D0E8AB31CC681D54542873E2327</t>
  </si>
  <si>
    <t>JChemExcelFgAAAB+LCAAAAAAABADzD9Dw19Sw9dd0dvazjfbTjgUSurEAmTXXBRYAAAA=</t>
  </si>
  <si>
    <t>C71982B37DAD06EF30A0D7BA134E0DA3</t>
  </si>
  <si>
    <t>JChemExcelGAAAAB+LCAAAAAAABADzc9aw9dd0NtRwdjbU9LON9tOOBRK6sQCXFhnxGAAAAA==</t>
  </si>
  <si>
    <t>A5B12D7CD814555621ECD151C731416A</t>
  </si>
  <si>
    <t>JChemExcelIQAAAB+LCAAAAAAABABzdnY2tPXzs3XWcPazjfbTjgUSurGa/oYKNSVWRjomNQCpC+CuIQAAAA==</t>
  </si>
  <si>
    <t>B5DA911F7A016E1A27518C4BC2BDA378</t>
  </si>
  <si>
    <t>JChemExcelGAAAAB+LCAAAAAAABABzztGL9tONtY3204619XN2dvYzBBLOhgCzRRX+GAAAAA==</t>
  </si>
  <si>
    <t>0FF310D26BBF8C102E9B0C45DA37BE54</t>
  </si>
  <si>
    <t>JChemExcelKAAAAB+LCAAAAAAABADzd9Zw9rON9tOOBRK6sZrOhrbOzmBkqFCTbGWhY2igU2JlVgMAf/wzcCgAAAA=</t>
  </si>
  <si>
    <t>8E19084E40FE0EC578A0D8D051286924</t>
  </si>
  <si>
    <t>JChemExcelLwAAAB+LCAAAAAAABACL9tONtY3204619XN2NgQSRrbOGn6Gms62zkBkpFCTbGWmY2igY2ikU2JlUgMAjF6+xS8AAAA=</t>
  </si>
  <si>
    <t>33D6107E48214AAE74204713CBFEEDB6</t>
  </si>
  <si>
    <t>JChemExcelLQAAAB+LCAAAAAAABABz9nc2tHXWcLZ1BiJDTSBLE4j8bKP9tGOBhG6sQk2ylYmOmU6JlVENABWmmdwtAAAA</t>
  </si>
  <si>
    <t>24BF7A110896741A275A18A5D35CC820</t>
  </si>
  <si>
    <t>JChemExcelMQAAAB+LCAAAAAAABABzztHzczbUcAYDQ01nQ1s/f2cNZz/baD/tWCChG6tp62eoUJNsZWimU2JlWQMAQZbdmDEAAAA=</t>
  </si>
  <si>
    <t>FE192C5F9217ED09C04CACC4FC516E5F</t>
  </si>
  <si>
    <t>JChemExcelEwAAAB+LCAAAAAAABABzztFzdvYDIttoP+1YIKEbCwBi0IsTEwAAAA==</t>
  </si>
  <si>
    <t>CA1BEAE6D76B51EA33D9EC2673E1562D</t>
  </si>
  <si>
    <t>JChemExcelGQAAAB+LCAAAAAAABACL9tONtY3204619XN21rD11/QzdAYBQwCujA1mGQAAAA==</t>
  </si>
  <si>
    <t>5C562A8FD7C680CBD159A4CAC38FFCDC</t>
  </si>
  <si>
    <t>JChemExcelMgAAAB+LCAAAAAAABABzznE2tHV2NrJ11nC2dTbUjHZ2cPCI1QCKaPrZRvtpxwIJ3ViFmmQrYx1TnRIrwxoAnUCnWTIAAAA=</t>
  </si>
  <si>
    <t>05DBF3D7A637B92981E3EC7FD6ED858F</t>
  </si>
  <si>
    <t>JChemExcelKAAAAB+LCAAAAAAABABzdja0dXbWAGFnTVtnQ00/22g/7VggoRurUJNsZaxjplNiZVgDAEsv5y8oAAAA</t>
  </si>
  <si>
    <t>D0C5C994774925CA108B4CDC604D3DB0</t>
  </si>
  <si>
    <t>JChemExcelLgAAAB+LCAAAAAAABACL9tONtY3204619XM2tHU2crZ19rN1djYCYltnQ4WaZCtjHVMdcx1DAx1DoxoAyFsmOC4AAAA=</t>
  </si>
  <si>
    <t>8BE95C15C7F02665402DB986EE30C273</t>
  </si>
  <si>
    <t>JChemExcelLAAAAB+LCAAAAAAABACL9tONtY3204619XN2NrR19jNytnUGISNbP0OFmmQrcx1LHUMjnRIrkxoAAwP1vCwAAAA=</t>
  </si>
  <si>
    <t>BB07E6991D51512EF1BD1540B7969A67</t>
  </si>
  <si>
    <t>JChemExcelJgAAAB+LCAAAAAAABABzdtZwdja09QNSmrbOwYaafrbRftqxQEI3VqEm2cpMp8TKuAYAnsVdISYAAAA=</t>
  </si>
  <si>
    <t>61B4396F4CD90F881AE7B7BB633CEC89</t>
  </si>
  <si>
    <t>JChemExcelHwAAAB+LCAAAAAAABACL9tONtY3204619XN2NrT183e29TNUqEm2MtcpsTKpAQBJbgBXHwAAAA==</t>
  </si>
  <si>
    <t>E1A35493BD1C724317068BEEFE5555A8</t>
  </si>
  <si>
    <t>JChemExcelHQAAAB+LCAAAAAAABABz9jP0s/VztnUGUtF+2rFAQjdWoSbZykjHpAYAA+N/ER0AAAA=</t>
  </si>
  <si>
    <t>AF01E3E189A59110440C7F749DEE6C61</t>
  </si>
  <si>
    <t>JChemExcelIQAAAB+LCAAAAAAABABzznE2tHV2tnXWcPazjfbTjgUSurGawYYKNSVWhjrGNQD67zdoIQAAAA==</t>
  </si>
  <si>
    <t>C8E61DC5C0B420C82338D00AE5C03345</t>
  </si>
  <si>
    <t>JChemExcelFwAAAB+LCAAAAAAABABzc9Zw03Q21HB2NtT0s432044FErqxAJZlKgMXAAAA</t>
  </si>
  <si>
    <t>D909D22B7E7A435EA40C0C514BFF0A9B</t>
  </si>
  <si>
    <t>JChemExcelOQAAAB+LCAAAAAAABABzznE2tHV2NrJ11vB3NtZwBgJjTedoZwePWCM/22g/7VggoRur6WzrbKhQk2xlaKFTYmWoY1wDAFvkMHY5AAAA</t>
  </si>
  <si>
    <t>6030EC231FE5BCDC99B8FE912954F82D</t>
  </si>
  <si>
    <t>JChemExcelEwAAAB+LCAAAAAAABACL9tONtY3204619XN2NnR2dvYzBACjhuP4EwAAAA==</t>
  </si>
  <si>
    <t>BC99668DF7BF253E3290B6FD63B0C36B</t>
  </si>
  <si>
    <t>JChemExcelFwAAAB+LCAAAAAAABABzdtZw1gQif2dnZz/baD/tWCChGwsAl25L6hcAAAA=</t>
  </si>
  <si>
    <t>1C43B576183F64CC984AECF5E41CA48E</t>
  </si>
  <si>
    <t>JChemExcelKAAAAB+LCAAAAAAABACL9tONtY3204619XN2NrR1dtYAYltnQ01nZT+FmmQrMx0LnRIrkxoAADtuLSgAAAA=</t>
  </si>
  <si>
    <t>781B372E9625A956C13353C0835F1BC8</t>
  </si>
  <si>
    <t>JChemExcelLAAAAB+LCAAAAAAABACL9tONtY3204619XN21rD11wRShrbOzmBkqFCTbGVooGNopFNiZVEDAGXjWtIsAAAA</t>
  </si>
  <si>
    <t>357AD4AC6F8AF30F35C4A9F222FDB1F8</t>
  </si>
  <si>
    <t>JChemExcelLAAAAB+LCAAAAAAABACL9tONtY3204619XN29jN0BlJGts5A2hmIjBRqkq3MdCx0DA11DI1rAE/HzAosAAAA</t>
  </si>
  <si>
    <t>498F182BBED60717E78B31C23DC87F93</t>
  </si>
  <si>
    <t>JChemExcelIAAAAB+LCAAAAAAABABzc9Zw0wQiZ0NnZz8NZyBhG+2nHQskdGM1nZ0NAR44mDkgAAAA</t>
  </si>
  <si>
    <t>857C786848017182D6B0C6F8EFC87EE7</t>
  </si>
  <si>
    <t>JChemExcelKgAAAB+LCAAAAAAABACL9tONtY3204619XM2tHV2NrJ11vAHUprOts6GCjXJVoaGOiVWxjqmNQA08WHEKgAAAA==</t>
  </si>
  <si>
    <t>B3F05D46441DCB3BE7789747FF39E487</t>
  </si>
  <si>
    <t>JChemExcelEAAAAB+LCAAAAAAABABzdtZw1vSzjfbTjgUSurEAGQOp6RAAAAA=</t>
  </si>
  <si>
    <t>058C8864AFE85BC9650DBD441EFC8FD4</t>
  </si>
  <si>
    <t>JChemExcelJQAAAB+LCAAAAAAABABzdja0dfazddZwtnU21PSzjfbTjgUSurEKNclWxjqmOiVWhjUAhsQD1SUAAAA=</t>
  </si>
  <si>
    <t>D0D29B991FC7CE6D340E60215FBB803F</t>
  </si>
  <si>
    <t>JChemExcelKAAAAB+LCAAAAAAABABzdja0dXbWAGE3TVtnQ00/22g/7VggoRurUJNsZaxjplNiZVgDAL6UjhsoAAAA</t>
  </si>
  <si>
    <t>297F2D70E8BFC143C3F9250CF7F250B6</t>
  </si>
  <si>
    <t>JChemExcelJwAAAB+LCAAAAAAABADzd3Z2NrR1drZ11gBiQ00/22g/7VggoRurUJNsZapjrlNiZVwDAMW2irgnAAAA</t>
  </si>
  <si>
    <t>6E925187A7EA8B09775E415CA055B8E9</t>
  </si>
  <si>
    <t>JChemExcelKAAAAB+LCAAAAAAABABzjnZ2cPCI1fCzjfbTjgUSurGazoa2zn62fn6Gzgo1yVbmOiVWpjUAigBdNSgAAAA=</t>
  </si>
  <si>
    <t>469A0B0170C9DA977CB3151ADFCC841D</t>
  </si>
  <si>
    <t>JChemExcelJQAAAB+LCAAAAAAABABzdtZw1gQi/2hnB49YQ2cgBaQ1nA01/Wyj/bRjgYRuLAAxVPGuJQAAAA==</t>
  </si>
  <si>
    <t>D36893D0CF93F02123D22DEA6F77E6AB</t>
  </si>
  <si>
    <t>JChemExcelKAAAAB+LCAAAAAAABACL9tONtY3204619XN2dvZz1rD113Q2tHX287P1M1SoSbYyNNIpsbKsAQCd5CqxKAAAAA==</t>
  </si>
  <si>
    <t>0AA9FBB07BD5D60BE5F58A012AA2F286</t>
  </si>
  <si>
    <t>JChemExcelHAAAAB+LCAAAAAAABACL9tONtY3204619XN2NnQGAiMNZ2d/ZyNNf0MA5PlaBBwAAAA=</t>
  </si>
  <si>
    <t>304B52DF3CB44ED1A0D3E2E9D4802D42</t>
  </si>
  <si>
    <t>JChemExcelLgAAAB+LCAAAAAAABABzc9Zw0wSiaGcHB49YQ2dnIANE+9lG+2nHAgndWIUaNUMrEx1znaIaAOdlcf4uAAAA</t>
  </si>
  <si>
    <t>B5D774FA2D1D3BF56B9280DB9D84ABC4</t>
  </si>
  <si>
    <t>JChemExcelFgAAAB+LCAAAAAAABACL9tONtY3204619XM2dAYCIGXrDwAl+1g0FgAAAA==</t>
  </si>
  <si>
    <t>4F96AAB162044B7E0B78E6E7AAD1245F</t>
  </si>
  <si>
    <t>JChemExcelFgAAAB+LCAAAAAAABACL9tONtY3204619XN2dvYzdHb2d3Y2BAAntSTFFgAAAA==</t>
  </si>
  <si>
    <t>C5C07B64534BA32811BD7FC816BEDAFB</t>
  </si>
  <si>
    <t>JChemExcelJgAAAB+LCAAAAAAABABzc9Zw03Q2tHV21nD2s432044FErqxmrZ+/oYKNclWljolVsY1AFZw/YYmAAAA</t>
  </si>
  <si>
    <t>DC59DD426E662131C8F71E3099975B6C</t>
  </si>
  <si>
    <t>JChemExcelEwAAAB+LCAAAAAAABACL9tONtY3204619XN2NnQGAkMA7vhNTRMAAAA=</t>
  </si>
  <si>
    <t>0FD3CD3FF64834DEB8DA9A6AF53D6354</t>
  </si>
  <si>
    <t>JChemExcelJwAAAB+LCAAAAAAABACL9tONtY3204619XM2tHV2tnXWAGJDTWdlP4WaZCtTHXOdEivjGgDf348DJwAAAA==</t>
  </si>
  <si>
    <t>1B0E54081AA1A44015ADFFA7F368417C</t>
  </si>
  <si>
    <t>JChemExcelKQAAAB+LCAAAAAAABABzcza0dXbWAGHnHE1bZ0NNP9toP+1YIKEbq1CTbGWsY6ZTYmVYAwCJ00sDKQAAAA==</t>
  </si>
  <si>
    <t>73036F4CD4F7586E891371F2261FF0C4</t>
  </si>
  <si>
    <t>JChemExcelLwAAAB+LCAAAAAAABABzdja09XM2snXWCDbUdAZSQGyk6Wcb7acdCyR0YxVqkq2Mdcx1LHVKrAxrAJxuLQEvAAAA</t>
  </si>
  <si>
    <t>4F11F1F5972F420A29ECEFDC273864C3</t>
  </si>
  <si>
    <t>JChemExcelFgAAAB+LCAAAAAAABABzdnY21HD2s432044FErqxms7+zoYAv4CB2BYAAAA=</t>
  </si>
  <si>
    <t>904DF0136B19A9333D1B84C2FD59F905</t>
  </si>
  <si>
    <t>JChemExcelKAAAAB+LCAAAAAAABABz9o92dnDwiDV09ncGsoAMP9toP+1YIKEbq1CjZmhlpGOmU1QDAF2AdjEoAAAA</t>
  </si>
  <si>
    <t>44CDF3F018E0FD3725B3CE197DC60905</t>
  </si>
  <si>
    <t>JChemExcelJgAAAB+LCAAAAAAABABzznE2tHX2s3XWcLZ1NtT0s432044FErqxCjXJVsY6pjolVoY1AJqad7MmAAAA</t>
  </si>
  <si>
    <t>04D0FD3970C0966978E7A8220D8F99C4</t>
  </si>
  <si>
    <t>JChemExcelJAAAAB+LCAAAAAAABABzdnY2tPVz1nDWtAUSfrbRftqxQEI3VtPfUKGmxMpIx7QGANvvcVYkAAAA</t>
  </si>
  <si>
    <t>4F7724076FA9FE78FA9735325FDBF63F</t>
  </si>
  <si>
    <t>JChemExcelNAAAAB+LCAAAAAAABACL9tONtY3204619XN2NrR1drZ11gBiQ00/Q2cQz89QoSbZykzHQsfQSMfQRKfEyqQGAMjJUrw0AAAA</t>
  </si>
  <si>
    <t>DF169A361C18D239E9E5DEF670940992</t>
  </si>
  <si>
    <t>JChemExcelKAAAAB+LCAAAAAAABABzdja09XPWcHb2s432044FErqxmrZAnrOhQk2ylYWOoYFOiZVhDQCOiQhpKAAAAA==</t>
  </si>
  <si>
    <t>6B91656EF49421228BF5711CE9F04C7D</t>
  </si>
  <si>
    <t>JChemExcelLwAAAB+LCAAAAAAABADzdza0dXbWcPazjfbTjgUSurGatn7ORkBBWz8/QyOFmmQrcx1DQ50SK0MdyxoA6ps9ui8AAAA=</t>
  </si>
  <si>
    <t>DC14C91D322516DB0BB8D592C55D05BB</t>
  </si>
  <si>
    <t>JChemExcelFQAAAB+LCAAAAAAABABzztFz9tNw1nR29rON9tOOBRK6sQDkHLv1FQAAAA==</t>
  </si>
  <si>
    <t>8DBC690F4F7884179C38A845B54BFDC7</t>
  </si>
  <si>
    <t>JChemExcelFAAAAB+LCAAAAAAABABzc9Zw0wQiZz/baD/tWCChGwsATXaQBRQAAAA=</t>
  </si>
  <si>
    <t>EDCDCF6A05CBB145D0E62DB425E0542C</t>
  </si>
  <si>
    <t>JChemExcelEQAAAB+LCAAAAAAABADzdwYBP9toP+1YIKEbCwB937lWEQAAAA==</t>
  </si>
  <si>
    <t>175B1ADEE03CA9C5F2CB3BE03D204A6F</t>
  </si>
  <si>
    <t>JChemExcelLgAAAB+LCAAAAAAABADzC9aw9dcEYWdDW2cNZ1tnIDLU9LON9tOOBRK6sQo1yVZmOhY6JVYmNQApv2P5LgAAAA==</t>
  </si>
  <si>
    <t>2B85B316B34AF4BBCE5C7678DDDC7ACB</t>
  </si>
  <si>
    <t>JChemExcelMwAAAB+LCAAAAAAABACL9tONtY3204619XN29jN01rD113Q2snXWcLZ1BiIjTWdDW3+FmmQrQwMdQyOdEiuLGgCTi67wMwAAAA==</t>
  </si>
  <si>
    <t>70CBF255419962A3D3B72A9B7792D758</t>
  </si>
  <si>
    <t>JChemExcelKwAAAB+LCAAAAAAABACL9tONtY3204619XM2tHV2NrJ11nB29nM20nS2dTZUqEm2MjTSKbEy1jGtAQBAYWgGKwAAAA==</t>
  </si>
  <si>
    <t>872DA3CC61BF13D8B15B871331CE87A4</t>
  </si>
  <si>
    <t>JChemExcelEwAAAB+LCAAAAAAABABz9nfWsPXXdPazjfbTjgUSurEAwXgG5BMAAAA=</t>
  </si>
  <si>
    <t>91494C03672D7C78A917A9F7B0568157</t>
  </si>
  <si>
    <t>JChemExcelFQAAAB+LCAAAAAAABACL9tONtY3204619XN29jN0dvZ3djYEALqm7KsVAAAA</t>
  </si>
  <si>
    <t>C12CB14EBF3929FDB11FEDE141E277D4</t>
  </si>
  <si>
    <t>JChemExcelKAAAAB+LCAAAAAAABABzdtZw1gQif2cNW39NP0NnZ6CAkbOzkaazobOfbbSfdiyQ0I0FAFuHkSAoAAAA</t>
  </si>
  <si>
    <t>FC312A7AF454B30268411B57D544E3D4</t>
  </si>
  <si>
    <t>JChemExcelLAAAAB+LCAAAAAAABACL9tONtY3204619XN2NrR19jNytnV2BnKMbP0MFWqSrcx1LHUMjXRKrExqAFCNJBQsAAAA</t>
  </si>
  <si>
    <t>66C8E65327DAAB4C8271D731C44A5C84</t>
  </si>
  <si>
    <t>JChemExcelHAAAAB+LCAAAAAAABABz9nfWsPXXdDZ0BgINZ0NNP9toP+1YIKEbCwDOL545HAAAAA==</t>
  </si>
  <si>
    <t>58DE8813ACAFC727EFDAD29A3DEC4554</t>
  </si>
  <si>
    <t>JChemExcelGQAAAB+LCAAAAAAABACL9tONtY3204619XN2NvR3dvZ3NjR0BjIBvIUm8BkAAAA=</t>
  </si>
  <si>
    <t>430D6BE1ECF6D798971FFE56A149A86B</t>
  </si>
  <si>
    <t>JChemExcelEwAAAB+LCAAAAAAABABzdtZw1gQiP9toP+1YIKEbCwAxA82MEwAAAA==</t>
  </si>
  <si>
    <t>B889C6CDCB8655B8ACA73CB4BE5B72CF</t>
  </si>
  <si>
    <t>JChemExcelFwAAAB+LCAAAAAAABABz9neOdnbwiNXw13T2s432044FErqxAIAuydAXAAAA</t>
  </si>
  <si>
    <t>D456B798405BE52E2F674D8D520A145C</t>
  </si>
  <si>
    <t>JChemExcelKwAAAB+LCAAAAAAABABz9nfWsPXXdDa0dXa2ddYAYkNNP9toP+1YIKEbq1CTbGWmY6FTYmVSAwDW9JoJKwAAAA==</t>
  </si>
  <si>
    <t>D5B6BFAA7741F24413A427AF6D3A7DEF</t>
  </si>
  <si>
    <t>JChemExcelFgAAAB+LCAAAAAAABACL9tONtY3204619XN29nd2NnQGAkMAkoHezxYAAAA=</t>
  </si>
  <si>
    <t>7FADF31BCE4CC3EE1C34715B835E97A6</t>
  </si>
  <si>
    <t>JChemExcelEwAAAB+LCAAAAAAABACL9tONtY3204619XN2NnR2dvY3BADit/jhEwAAAA==</t>
  </si>
  <si>
    <t>A98CEE3E74BD005E48CC0A89EF59BA0A</t>
  </si>
  <si>
    <t>JChemExcelJAAAAB+LCAAAAAAABABzdja0ddZw9rON9tOOBRK6sZrOts5AZKhQk2xlqGOuY1kDALQo6DYkAAAA</t>
  </si>
  <si>
    <t>6C9E37B72903C3BDFC0C1DDCE163AA03</t>
  </si>
  <si>
    <t>JChemExcelMQAAAB+LCAAAAAAABACL9tONtY3204619XPWcHY2dAYBQ01nQyDf1tnZ1s9QoSbZytBEx9BMp8TK0KgGAIinuccxAAAA</t>
  </si>
  <si>
    <t>B4DE0B11EA78FF7213378206BEBB75B9</t>
  </si>
  <si>
    <t>JChemExcelKAAAAB+LCAAAAAAABABzdja09XPWcHb2s432044FErqxmrbOzrbOhgo1yVYWOoYGOiVWhjUAnCq2eygAAAA=</t>
  </si>
  <si>
    <t>5AAEABFBE77EBE836F267C27567DBA88</t>
  </si>
  <si>
    <t>JChemExcelGQAAAB+LCAAAAAAABABzztFzjnZ2cPCI1fDTdPazjfbTjgUSurEA1CZu8hkAAAA=</t>
  </si>
  <si>
    <t>2C7AAD9A5D1BBAE41519AC98C16EF408</t>
  </si>
  <si>
    <t>JChemExcelJgAAAB+LCAAAAAAABADzd3Y2tHV2tnXWAGJDTT/baD/tWCChG6tQk2xlomOmU2JlVAMAPONytyYAAAA=</t>
  </si>
  <si>
    <t>072D156E7FE3D9BC35115AFC5B475E04</t>
  </si>
  <si>
    <t>JChemExcelMgAAAB+LCAAAAAAABABz9nc2tHXWcAZhTSBpqBnt7ODgEQvk+dlG+2nHAgndWIWaZCtznRIrIx2TGgBePebwMgAAAA==</t>
  </si>
  <si>
    <t>9BC11AF58E8FCE65287F8F2E4DA95B4A</t>
  </si>
  <si>
    <t>JChemExcelFQAAAB+LCAAAAAAABACL9tONtY3204619XN2dvZ3NgSShgAKFHpFFQAAAA==</t>
  </si>
  <si>
    <t>D3F499D92CFD239B6566DB8E574A5612</t>
  </si>
  <si>
    <t>JChemExcelFgAAAB+LCAAAAAAABACL9tONtY3204619XN29jMEYmdDW38AOt/e2RYAAAA=</t>
  </si>
  <si>
    <t>2DE9A92F3EB8F1C09BF7D37866094759</t>
  </si>
  <si>
    <t>JChemExcelJgAAAB+LCAAAAAAABADzc3Y2tHV21gBiW2dDTT/baD/tWCChG6tQk2xlomOmU2JlVAMAd7K4ciYAAAA=</t>
  </si>
  <si>
    <t>766F50448EA255D5A803E2E846CDBB6F</t>
  </si>
  <si>
    <t>JChemExcelGwAAAB+LCAAAAAAABABzztHzdzZ0dvbTAGLbaD/tWCChG6vp7GwIAJ18OL8bAAAA</t>
  </si>
  <si>
    <t>54262D0B4FA520CCD9AC6C75D52BA869</t>
  </si>
  <si>
    <t>JChemExcelJgAAAB+LCAAAAAAABABz9nfWsPXXdDa0dXa2ddZw9rON9tOOBRK6sZr+hgo1JVYmOmY1AIVds9cmAAAA</t>
  </si>
  <si>
    <t>21DC79B9FB899CDDC60CC43049E80666</t>
  </si>
  <si>
    <t>JChemExcelKwAAAB+LCAAAAAAABABz9nfWsPXXdDa09XO2dQaynQ01/Wyj/bRjgYRurEJNspWZjoVOiZVJDQBNIXN3KwAAAA==</t>
  </si>
  <si>
    <t>2F8097764913B4147B2A608BACE56DBC</t>
  </si>
  <si>
    <t>JChemExcelKwAAAB+LCAAAAAAABABz9nfWsPXXdDa0dQYynP1snQ01/Wyj/bRjgYRurEJNspWZjoVOiZVJDQD+uRVLKwAAAA==</t>
  </si>
  <si>
    <t>66EAAEEC218B33864E543B7D8D3B0487</t>
  </si>
  <si>
    <t>JChemExcelJwAAAB+LCAAAAAAABABz9nfWsPXXdDa0ddZw9rON9tOOBRK6sZr+frbOhgo1yVYmOoaGNQCNutigJwAAAA==</t>
  </si>
  <si>
    <t>2F75F6DE68206740527EC94733249A0D</t>
  </si>
  <si>
    <t>JChemExcelNgAAAB+LCAAAAAAABABzznE2tHXWcDay9fPzs/Uz0nTWsHV2tnU21PSzjfbTjgUSurEKNclWhjpmOpY6hoY6JVbGNQCn6erVNgAAAA==</t>
  </si>
  <si>
    <t>8AB3A8B4C8E702A181D00EA10959F728</t>
  </si>
  <si>
    <t>JChemExcelIwAAAB+LCAAAAAAABACL9tONtY3204619XN2NrT187N1drZ1NlSoSbYy07HQKbEyqQEA7DvxDSMAAAA=</t>
  </si>
  <si>
    <t>CD64A273EB74D8758D8E79960FEB4399</t>
  </si>
  <si>
    <t>JChemExcelHwAAAB+LCAAAAAAABACL9tONtY3204619XN2NrR1drZ1DjZUqEm2MtMpsTKpAQCyLLIjHwAAAA==</t>
  </si>
  <si>
    <t>FCF16F188681E36ECA58CDDEB0281A7C</t>
  </si>
  <si>
    <t>JChemExcelIwAAAB+LCAAAAAAABABzdja09XPWcNa0BRJ+ttF+2rFAQjdW099QoabEylDHpAYAmmqWaSMAAAA=</t>
  </si>
  <si>
    <t>0C9E473D91ACD0D7F6974EFC6B6EB087</t>
  </si>
  <si>
    <t>JChemExcelLQAAAB+LCAAAAAAABADzj3Z28IjVcPazjfbTjgUSurGazs6Gts7OYGSoUJNsZaljaKhTYmVeAwA/abtrLQAAAA==</t>
  </si>
  <si>
    <t>B47891A9F36111113F0972BAE29B515F</t>
  </si>
  <si>
    <t>JChemExcelGAAAAB+LCAAAAAAABABzztGL9tONtY3204619XN2NnQGAj9nQwAHjYU/GAAAAA==</t>
  </si>
  <si>
    <t>4A745F5FF6224D5A81F30EDE1D3409C7</t>
  </si>
  <si>
    <t>JChemExcelFgAAAB+LCAAAAAAABACL9tONtY3204619XN29nc2dHYOdnY2BADFu9qiFgAAAA==</t>
  </si>
  <si>
    <t>E48D43AA90EF7A40396672A8433335F3</t>
  </si>
  <si>
    <t>JChemExcelEQAAAB+LCAAAAAAABACL9tONtY3204619XMGAmU/APg8RSkRAAAA</t>
  </si>
  <si>
    <t>43F1A314A7B6B279D1DFE77A3C8A509F</t>
  </si>
  <si>
    <t>JChemExcelGwAAAB+LCAAAAAAABABzdtbws432044FErqxms4atv6afobOQGAIAChYvu0bAAAA</t>
  </si>
  <si>
    <t>5B907E79A49C22E883169F2EAB8C5069</t>
  </si>
  <si>
    <t>JChemExcelKgAAAB+LCAAAAAAABADzc9aw9dd0NrT1c7Z1BrKdDTX9bKP9tGOBhG6sQk2ylamOuU6JlXENAI789vYqAAAA</t>
  </si>
  <si>
    <t>14488F64EB58898BAF22D25B5E3EBD62</t>
  </si>
  <si>
    <t>JChemExcelLgAAAB+LCAAAAAAABABzdtbws432044FErqxms4a/prOhrbOzrbOGs6aQNJQoSbZytBIp8TKXMeyBgAZYzkWLgAAAA==</t>
  </si>
  <si>
    <t>D5577AFC6A8F602C9F2FB45E2186B638</t>
  </si>
  <si>
    <t>JChemExcelOAAAAB+LCAAAAAAABACL9tONtY3204619Yt2dnDwiDV09neGsvwMnW2dnW39DBVq1AytjHXMdYp0kq0MDXQMjWoAPdaSITgAAAA=</t>
  </si>
  <si>
    <t>4888FA750FEADACE4E41033221FAAFF7</t>
  </si>
  <si>
    <t>JChemExcelNwAAAB+LCAAAAAAABABzcza0dXY2snXW8Hc21nB2djbWdI52dvCINfKzjfbTjgUSurGazrbOhgo1yVaG5jolVoY6xjUAmh70vTcAAAA=</t>
  </si>
  <si>
    <t>3448F51862178D0ACEC2408B5E1075ED</t>
  </si>
  <si>
    <t>JChemExcelFAAAAB+LCAAAAAAABABz9nPWsPXXdHb2s432044FErqxAIydIDQUAAAA</t>
  </si>
  <si>
    <t>8D93A473EFD72807BE3E2BA3B1C1B5A9</t>
  </si>
  <si>
    <t>JChemExcelFwAAAB+LCAAAAAAABABzztGL9tONtY3204619XN2NnR2BpEAMRwuxhcAAAA=</t>
  </si>
  <si>
    <t>FCBD1ACE39CE7FE4888DDECC9BEEF32A</t>
  </si>
  <si>
    <t>JChemExcelKQAAAB+LCAAAAAAABADzcza0dXbW8LON9tOOBRK6sZq2zhrOOZrOts6GCjXJVpY6JVaGOmY1APlIBf0pAAAA</t>
  </si>
  <si>
    <t>B31B51ADE519C125EC6F2573A0455CD4</t>
  </si>
  <si>
    <t>JChemExcelNAAAAB+LCAAAAAAABABzjnZ28IjV8LON9tOOBRK6sZrOhrbOwc5Gts6GzrbOQGSkUJNsZaFjaKhjaKxTYmVaAwC8Tov1NAAAAA==</t>
  </si>
  <si>
    <t>5009399BA11622FEBA30604E57B85C6B</t>
  </si>
  <si>
    <t>JChemExcelEQAAAB+LCAAAAAAABABzdtbw13T2s432044FErqxAGR5MkERAAAA</t>
  </si>
  <si>
    <t>7D96C238B4A6C763ADEA269341A83728</t>
  </si>
  <si>
    <t>JChemExcelIwAAAB+LCAAAAAAABACL9tONtY3204619XN2NrR1dgbSts6GCjXJVmY6FjolViY1AGwONZ4jAAAA</t>
  </si>
  <si>
    <t>CB6B5823FF567D2067A8818600BD0964</t>
  </si>
  <si>
    <t>JChemExcelLAAAAB+LCAAAAAAABACL9tONtY3204619Yt2dvCINXQGAiNbZ0M/W2dnW2cjhZpkK3MdQwMdQ6MaAMuEBaEsAAAA</t>
  </si>
  <si>
    <t>94F5915D1BA5585FBDAE55996DA11435</t>
  </si>
  <si>
    <t>JChemExcelKwAAAB+LCAAAAAAABABzc9Zw09Rw9rON9tOOBRK6sZrOhrbOzmBkqFCTbGWpY2ioU2JlXgMA+j20PCsAAAA=</t>
  </si>
  <si>
    <t>F1492A1CE85F0DCA77A31EDF26E7608F</t>
  </si>
  <si>
    <t>JChemExcelHAAAAB+LCAAAAAAABABzdtZw1nT2M3R29gey/Gyj/bRjgYRurKazIQCGheI/HAAAAA==</t>
  </si>
  <si>
    <t>32D49CDD1DC3F9B58C77A2C5FE522392</t>
  </si>
  <si>
    <t>JChemExcelGAAAAB+LCAAAAAAABABzztFzjnZ28IjV8NN09rON9tOOBRK6sQDbcHnDGAAAAA==</t>
  </si>
  <si>
    <t>837540D60A36533810E8CCB4B0C2D2E6</t>
  </si>
  <si>
    <t>JChemExcelKAAAAB+LCAAAAAAABABzcza0dXbWAGE3TVtnQ00/22g/7VggoRurUJNsZaxjplNiZVgDACZFS2QoAAAA</t>
  </si>
  <si>
    <t>C54F8BAB3CDB70ADFF3AC32B8CDB56B3</t>
  </si>
  <si>
    <t>JChemExcelGgAAAB+LCAAAAAAABABzdtZw1vRz1rD11wSzbKP9tGOBhG4sAIDukS8aAAAA</t>
  </si>
  <si>
    <t>8A7CA006DD94204AFC00F32E4A05DFDA</t>
  </si>
  <si>
    <t>JChemExcelHAAAAB+LCAAAAAAABABzDtaw9dcEYT9nEOnsZxvtpx0LJHRjAXKoD3ccAAAA</t>
  </si>
  <si>
    <t>1CF657BE99CEA27F83ECF713E33A5465</t>
  </si>
  <si>
    <t>JChemExcelLwAAAB+LCAAAAAAABACL9tONtY3204619XN2NrR1NnK2dQYhIzBlqFCTbGWiY6ZjoWNoqGNoXAMA74lssC8AAAA=</t>
  </si>
  <si>
    <t>7B54A21DB7C0A14D0F294E5DA1549306</t>
  </si>
  <si>
    <t>JChemExcelKQAAAB+LCAAAAAAABADzi3Z2cPCINXR2doax/Gyj/bRjgYRurEKNmqGVoY6pTlENACjK/MQpAAAA</t>
  </si>
  <si>
    <t>F747A2A775DB52626096015C43A29D74</t>
  </si>
  <si>
    <t>JChemExcelHwAAAB+LCAAAAAAABACL9tONtY3204619XN2NrR1drb18zdUqEm2MtMpsTKpAQCx7IxtHwAAAA==</t>
  </si>
  <si>
    <t>56A23E39F2EAA264808E7103A8F51F2E</t>
  </si>
  <si>
    <t>JChemExcelIwAAAB+LCAAAAAAABACL9tONtY3204619XN29jN0tnXWcLb1M9R0VvZTqEm2MtOxqAEA3xp6QSMAAAA=</t>
  </si>
  <si>
    <t>F499C200329109E21D18B3D9B5CD6370</t>
  </si>
  <si>
    <t>JChemExcelKAAAAB+LCAAAAAAABABzdtZw9rON9tOOBRK6sZrOhrZ+zrbOQGSoUJNsZaFjaKBTYmVWAwAMsBByKAAAAA==</t>
  </si>
  <si>
    <t>7CFEA77CD58EE5298203EFB95B379520</t>
  </si>
  <si>
    <t>JChemExcelJgAAAB+LCAAAAAAABADzj3Z2cPCINXR2BjKAtJ9ttJ92LJDQjVWoUTO0MtQx0SmqAQAaiYLWJgAAAA==</t>
  </si>
  <si>
    <t>70FE6CC0013B6671B7D431CE88437B37</t>
  </si>
  <si>
    <t>JChemExcelIgAAAB+LCAAAAAAABACL9tONtY3204619XM2dHb2M3K2dQYiI2dDhZpkK3MdyxoAyPiZ5iIAAAA=</t>
  </si>
  <si>
    <t>7BB94E890FFF861E3AF228AF798E5A5D</t>
  </si>
  <si>
    <t>JChemExcelLQAAAB+LCAAAAAAABABzc9Zw0wSiaGcHB49YQ2cgDaL8bKP9tGOBhG6sQo2aoZWJjplOUQ0ArRVQtC0AAAA=</t>
  </si>
  <si>
    <t>43C92E985C23B8790EF704847FB24E2D</t>
  </si>
  <si>
    <t>JChemExcelDwAAAB+LCAAAAAAABADzc3Z29rON9tOOBRK6sQACS/koDwAAAA==</t>
  </si>
  <si>
    <t>ABF4225C2DBD56AD3B0E1A06AA1E6DC3</t>
  </si>
  <si>
    <t>JChemExcelFAAAAB+LCAAAAAAABABzdvZz1rD113T2s432044FErqxAB5x2EQUAAAA</t>
  </si>
  <si>
    <t>10CA0194F40C41A8619A9CBE98CC2F8D</t>
  </si>
  <si>
    <t>JChemExcelFAAAAB+LCAAAAAAABACL9tONtY3204619XN29jN0BgJDAEx64IUUAAAA</t>
  </si>
  <si>
    <t>686CF56759D2ED8B1633C597ACCDF094</t>
  </si>
  <si>
    <t>JChemExcelKwAAAB+LCAAAAAAABABz9nc2tPVz1vCzjfbTjgUSurGaIL6/M5AyVKhJtjLXMTTUKbEyqgEAWVlUxSsAAAA=</t>
  </si>
  <si>
    <t>5C730C33DF63FE14CEEB4DD7927BEE55</t>
  </si>
  <si>
    <t>JChemExcelGAAAAB+LCAAAAAAABABzczbUcNN0dtZw9rON9tOOBRK6sZrOhgADEnzqGAAAAA==</t>
  </si>
  <si>
    <t>5F163FAE38D85A8BD5D8422F00682F23</t>
  </si>
  <si>
    <t>JChemExcelIAAAAB+LCAAAAAAABABzdja0ddZw9rON9tOOBRK6sZp+frbOhgo1yVaGOhY1AGva9q4gAAAA</t>
  </si>
  <si>
    <t>304E4089468834D8D1CEE531BBFC675D</t>
  </si>
  <si>
    <t>JChemExcelEgAAAB+LCAAAAAAABABzdtZw1nR29rON9tOOBRK6sQBW1y4AEgAAAA==</t>
  </si>
  <si>
    <t>E258E4CFA7AB9A844811C5C2951AFA38</t>
  </si>
  <si>
    <t>JChemExcelGAAAAB+LCAAAAAAABABzDtaw9dcEYT9nZz/baD/tWCChGwsAiPT/CxgAAAA=</t>
  </si>
  <si>
    <t>0F404D3EAE12346006CCA5A90122A347</t>
  </si>
  <si>
    <t>JChemExcelFwAAAB+LCAAAAAAABACL9tONtY3204619XN2NtRwdlb20wQyAPZvpWkXAAAA</t>
  </si>
  <si>
    <t>52013F1242C2031A86A14B813EE08612</t>
  </si>
  <si>
    <t>JChemExcelJgAAAB+LCAAAAAAABABzcza0dXa2ddZw9rON9tOOBRK6sZpAAUOFmmQrS50SK0Md4xoADshzkSYAAAA=</t>
  </si>
  <si>
    <t>72386AF99A73457BF1DDE1104A6B5BED</t>
  </si>
  <si>
    <t>JChemExcelFwAAAB+LCAAAAAAABABzdjZ0BgFDDWdNP9toP+1YIKEbCwA6CV8wFwAAAA==</t>
  </si>
  <si>
    <t>F9E4C148718410D58C00682B05353FE9</t>
  </si>
  <si>
    <t>JChemExcelMQAAAB+LCAAAAAAABADzj3Z2cPCI1XD2s432044FErqxms6Gts7Ots4azjmaQMpQoSbZytBQp8TKTMeiBgD7PF28MQAAAA==</t>
  </si>
  <si>
    <t>57440A4C2147302813D4D54DF0199C14</t>
  </si>
  <si>
    <t>JChemExcelLQAAAB+LCAAAAAAABADzd9Zw9rON9tOOBRK6sZrOzoa2zs4abppA0tbZUKEm2crQQMfQSKfEyrwGAF37qgQtAAAA</t>
  </si>
  <si>
    <t>FF64D3109A718C6767C369F52DCA0B0C</t>
  </si>
  <si>
    <t>JChemExcelFwAAAB+LCAAAAAAABACL9tONtY3204619XN2NnR2djYCIUMAAHAhhhcAAAA=</t>
  </si>
  <si>
    <t>907C6AEBC5E125690A76A4BE9C30311D</t>
  </si>
  <si>
    <t>JChemExcelHgAAAB+LCAAAAAAABABzczbUcNN0NnJ2dtZw9rON9tOOBRK6sZpAAUMjALgi700eAAAA</t>
  </si>
  <si>
    <t>8B97EAC657F0491EDB97FAEED1AC4295</t>
  </si>
  <si>
    <t>JChemExcelJwAAAB+LCAAAAAAABABzi3Z2cPCINXR2hjL8bKP9tGOBhG6sQo2aoZWhjolOUQ0ARNLgKCcAAAA=</t>
  </si>
  <si>
    <t>BCC9FC315DFDCE6F8210238F2BDB6176</t>
  </si>
  <si>
    <t>JChemExcelPQAAAB+LCAAAAAAABACL9tONtY3204619XM2tHV2NrJ11nC2dTbUdNaw9df003A20nQ2dHaG8IAq/BVqkq1Mdcx1SqyMawD8zHLVPQAAAA==</t>
  </si>
  <si>
    <t>71F7402A3818D2898A41101AFB70E1E4</t>
  </si>
  <si>
    <t>JChemExcelEAAAAB+LCAAAAAAABACL9tONtY3204619XM2dHY2BABOCRChEAAAAA==</t>
  </si>
  <si>
    <t>20A331939ED4F4A098E919371F1A5323</t>
  </si>
  <si>
    <t>JChemExcelEwAAAB+LCAAAAAAABACL9tONtY3204619XN2NnR29nc2BACKAVdEEwAAAA==</t>
  </si>
  <si>
    <t>67DA76F2A60DB9BA0879C1E1924421EB</t>
  </si>
  <si>
    <t>JChemExcelFQAAAB+LCAAAAAAABABz9nfWsPXXdHZ29rON9tOOBRK6sQBaPRiOFQAAAA==</t>
  </si>
  <si>
    <t>7239DCA65066FB8F3A12B0F76A9245F2</t>
  </si>
  <si>
    <t>JChemExcelKgAAAB+LCAAAAAAABACL9tONtY3204619XM2tHV2NrJ11vB39jfSdLZ1NlSoSbYyNNQpsTLWMa0BAN/MVxcqAAAA</t>
  </si>
  <si>
    <t>314D6B011CF174BE59DAA50D8C028B9A</t>
  </si>
  <si>
    <t>JChemExcelGAAAAB+LCAAAAAAABABzczbUcNN0BgFDZz/baD/tWCChGwsAciaECxgAAAA=</t>
  </si>
  <si>
    <t>1A5345CE39FC8767AAE24B7C38C62DD6</t>
  </si>
  <si>
    <t>JChemExcelGAAAAB+LCAAAAAAABABzdvbTcHbWdNaw9dd09rON9tOOBRK6sQD+4gJQGAAAAA==</t>
  </si>
  <si>
    <t>AD94937E942A127E6010EE4698DBAEF2</t>
  </si>
  <si>
    <t>JChemExcelJgAAAB+LCAAAAAAABABz9nc2tPVz1vCzjfbTjgUSurGaQL6ts6FCTbKVuY6lTomVUQ0AJN0TliYAAAA=</t>
  </si>
  <si>
    <t>D04A7A19B02FE0980012798AEC62E96D</t>
  </si>
  <si>
    <t>JChemExcelGAAAAB+LCAAAAAAABACL9tONtY3204619XN2NnQGAg1bf00/QwDh5yaZGAAAAA==</t>
  </si>
  <si>
    <t>8DFB66F5594864B05C853D648D6DFCEC</t>
  </si>
  <si>
    <t>JChemExcelIQAAAB+LCAAAAAAABACL9tONtY3204619XN29jN0tnUGIUNbf4WaZCszHYsaAEWUTuEhAAAA</t>
  </si>
  <si>
    <t>42F58A0C9C6FEFEBDEE709D69034CC60</t>
  </si>
  <si>
    <t>JChemExcelGwAAAB+LCAAAAAAABABzdvYP0LD119Rwdnb2s432044FErqxmv7OzgBR7ycPGwAAAA==</t>
  </si>
  <si>
    <t>D646F30CD6F35ACD14411B5E90D846E3</t>
  </si>
  <si>
    <t>JChemExcelKAAAAB+LCAAAAAAABABzcza0dXbW8LON9tOOBRK6sZq2zhpums62zoYKNclWljolVoY6ZjUAL77aNigAAAA=</t>
  </si>
  <si>
    <t>4BA6EE07F467C3756A5B8342C654DE99</t>
  </si>
  <si>
    <t>JChemExcelKgAAAB+LCAAAAAAABABzcza0dXbWcNO0ddZw9rON9tOOBRK6sZrOts6GCjXJVoYGOiVWhjomNQCImjReKgAAAA==</t>
  </si>
  <si>
    <t>48722F8DFCE7CDD55CCFD06347E15117</t>
  </si>
  <si>
    <t>JChemExcelFQAAAB+LCAAAAAAABABzztGL9tONtY3204619XM2dHYGEgDxMvNkFQAAAA==</t>
  </si>
  <si>
    <t>0455FF25249A52DCDE37F25007E4EF2A</t>
  </si>
  <si>
    <t>JChemExcelKAAAAB+LCAAAAAAABADzc9aw9dd0NrR1DnbWcPazjfbTjgUSurGatn6GCjXJVoYGOiVWxjUAqKRU8CgAAAA=</t>
  </si>
  <si>
    <t>1B13D0A0D18D05FAEED7C6349F137CA7</t>
  </si>
  <si>
    <t>JChemExcelNwAAAB+LCAAAAAAABABzdtZw1gQif2cNW39NP0NnIN9Q09nQFkj72Ub7accCCd1YTT9bZ39DhZpkK0MjHUOLGgC8x7SZNwAAAA==</t>
  </si>
  <si>
    <t>19F98319194A3E2C47D10B4924148ECD</t>
  </si>
  <si>
    <t>JChemExcelKgAAAB+LCAAAAAAABACL9tONtY3204619XM2tHV2NrJ11nB29jPSdLZ1NlSoSbYyNNQpsTLWMa0BAJlC0pcqAAAA</t>
  </si>
  <si>
    <t>D7D4342FA0C81B5C47F436605CD949FE</t>
  </si>
  <si>
    <t>JChemExcelEAAAAB+LCAAAAAAABADzcwYCP9toP+1YIKEbCwDtcWPhEAAAAA==</t>
  </si>
  <si>
    <t>C5BCFF9445B8A7C6769B7D21274D7771</t>
  </si>
  <si>
    <t>JChemExcelKAAAAB+LCAAAAAAABACL9tONtY3204619XM2tHU2cgYBI1tnZ1tnQ4WaZCtjHUMDHUOjGgBFaBRrKAAAAA==</t>
  </si>
  <si>
    <t>44FFDCA8D7F055C6EFC5ECCA7B2918E2</t>
  </si>
  <si>
    <t>JChemExcelGwAAAB+LCAAAAAAABABz9tNw1nQ2dHYG0s5+ttF+2rFAQjcWKAYAT+ksLRsAAAA=</t>
  </si>
  <si>
    <t>A7E6F492A0EF0FA861C2616538BEDF6A</t>
  </si>
  <si>
    <t>JChemExcelKgAAAB+LCAAAAAAABABzdvaPdnZw8Ig1dAYCIBPI8rON9tOOBRK6sQo1aoZWxjoWOkU1ABjGC+QqAAAA</t>
  </si>
  <si>
    <t>03C70DF022B8EA8483E214D72BE1173F</t>
  </si>
  <si>
    <t>JChemExcelJAAAAB+LCAAAAAAABACL9tONtY3204619XN2NrT183c2snU2dHZ2NlKoSbYy1ymxMqkBALW5YKokAAAA</t>
  </si>
  <si>
    <t>7013B754CE67236CDD08927466D04AE0</t>
  </si>
  <si>
    <t>JChemExcelFAAAAB+LCAAAAAAABABzztHzc3b2d3b2s432044FErqxAB0ir2gUAAAA</t>
  </si>
  <si>
    <t>5F7A449DEEE27013F0E2F4B24D58AB9D</t>
  </si>
  <si>
    <t>JChemExcelJwAAAB+LCAAAAAAABABzjnZ2cPCINXT2cwaygAw/22g/7VggoRurUKNmaGWoY6pTVAMAGLtlRycAAAA=</t>
  </si>
  <si>
    <t>908B72A87C85FA555AC37F1ECC7400A9</t>
  </si>
  <si>
    <t>JChemExcelIwAAAB+LCAAAAAAABACL9tONtY3204619XPWsPXXdDa09fN3tvUzVKhJtrLQKbEyrQEA4csorCMAAAA=</t>
  </si>
  <si>
    <t>131449DBB958CABC7BD4791099DB8F3D</t>
  </si>
  <si>
    <t>JChemExcelFgAAAB+LCAAAAAAABABzztGL9tONtY3204619XM2dHb2c3Y2BAB7xQtUFgAAAA==</t>
  </si>
  <si>
    <t>A2F2E338B8D86742025013FC723E8103</t>
  </si>
  <si>
    <t>JChemExcelLgAAAB+LCAAAAAAABADzC9aw9dcEYWdDW2dnW2cNIDbU9LON9tOOBRK6sQo1yVZmOhY6JVYmNQBFEn64LgAAAA==</t>
  </si>
  <si>
    <t>BEFF5B9F6D1D25316844166E4A450E27</t>
  </si>
  <si>
    <t>JChemExcelMQAAAB+LCAAAAAAABABzdja0dXY2snXWcHZ2jnZ2cPCINfKzjfbTjgUSurGazrbOhgo1yVaGxjolVoY6xjUAThXwZTEAAAA=</t>
  </si>
  <si>
    <t>81E5ED2EC8F1616DDEE40BF3B5E67C35</t>
  </si>
  <si>
    <t>JChemExcelEwAAAB+LCAAAAAAABACL9tONtY3204619XM2dHb2d3Y2BACeKoY6EwAAAA==</t>
  </si>
  <si>
    <t>FB9369AAEAD0437279339C58BA55F98B</t>
  </si>
  <si>
    <t>JChemExcelHwAAAB+LCAAAAAAABABz9jN0tnXWcLb1M9T0s432044FErqxCjXJVkY6JjUA+b20ox8AAAA=</t>
  </si>
  <si>
    <t>4F40FA0E499E575C540040657FC60994</t>
  </si>
  <si>
    <t>JChemExcelJgAAAB+LCAAAAAAABABz9nc2tHV2tnXWAGJDTT/baD/tWCChG6tQk2xlomOmU2JlVAMAIB9W6SYAAAA=</t>
  </si>
  <si>
    <t>0FFB2833C6709F348CE0F5E9F736444E</t>
  </si>
  <si>
    <t>JChemExcelGwAAAB+LCAAAAAAABABzc9Zw0wQiZw1bf00/Z2c/22g/7VggoRsLAPoo2M4bAAAA</t>
  </si>
  <si>
    <t>047CE1E63086EF99086A1F8DBB5BFAA5</t>
  </si>
  <si>
    <t>JChemExcelKwAAAB+LCAAAAAAABACL9tONtY3204619XN2NrR1djayddbwd/Y30nS2dTZUqEm2MjTSKbEy0TGrAQCRtJWRKwAAAA==</t>
  </si>
  <si>
    <t>F2BF870CAC4FE134D5D4899C5BCB00D6</t>
  </si>
  <si>
    <t>JChemExcelOAAAAB+LCAAAAAAABACL9tONtY3204619XM2tHV2tnXWAGJDTSgHxFaoSbYy1THXMTTSMTTRKbEy1jE0qAEA7zavCzgAAAA=</t>
  </si>
  <si>
    <t>FE353D9904B19F4C089BC1CB2BD02D94</t>
  </si>
  <si>
    <t>JChemExcelKQAAAB+LCAAAAAAABABzztGL9tONtY3204619XM2dHZ2NrJ1NvSzdXa2dTZSqEm2MtOx1DE0rAEAy/+dxikAAAA=</t>
  </si>
  <si>
    <t>080C743C8A140EB1CDA530EBC9C95684</t>
  </si>
  <si>
    <t>JChemExcelIwAAAB+LCAAAAAAABACL9tONtY3204619XPWsPXXdDa0dXa2dfY3VKhJtjLXKbEyrQEAF0iC6yMAAAA=</t>
  </si>
  <si>
    <t>F2D2ACC41826ED5940816795A87BDE2E</t>
  </si>
  <si>
    <t>JChemExcelFwAAAB+LCAAAAAAABACL9tONtY3204619XN2NnT2c9aw9df0NwQAp6abDxcAAAA=</t>
  </si>
  <si>
    <t>0FE8F102481FF05EE878A845E748779D</t>
  </si>
  <si>
    <t>JChemExcelHwAAAB+LCAAAAAAABACL9tONtY3204619XN2NrR1Dna29TNUqEm2MtcpsTKpAQC7Gt1fHwAAAA==</t>
  </si>
  <si>
    <t>FCC6FB69EFE312E442FF53A52CD3A8E7</t>
  </si>
  <si>
    <t>JChemExcelJgAAAB+LCAAAAAAABADzd3Y2tPVztnV21rB1NtT0s432044FErqxCjXJViY6ZjolVkY1AKc2m8kmAAAA</t>
  </si>
  <si>
    <t>55B8D7947B1AEBC3F1934C9C81BFFD46</t>
  </si>
  <si>
    <t>JChemExcelIgAAAB+LCAAAAAAABABz9jN0tnXWcPazjfbTjgUSurGazrZ+hgo1yVYWOiVWRjUAfBxiPSIAAAA=</t>
  </si>
  <si>
    <t>6E701D71BD49148CBBFE363093FAB534</t>
  </si>
  <si>
    <t>JChemExcelLQAAAB+LCAAAAAAABADzd9aw9dd01nDTBCI3Pb9oZwePWENnZzCt4exsqOlnG+2nHQskdGMBNmnZ1i0AAAA=</t>
  </si>
  <si>
    <t>E6EC6EC724E96B284F85782666DE6DE3</t>
  </si>
  <si>
    <t>JChemExcelFwAAAB+LCAAAAAAABABzztGL9tONtY3204619XN2NnQGEv6GAFFPYWAXAAAA</t>
  </si>
  <si>
    <t>4FCC3BFA1E6A615E706D913FA89ECFAB</t>
  </si>
  <si>
    <t>JChemExcelLgAAAB+LCAAAAAAABACL9tONtY3204619XM2tHU2cgbSts7ORkBs62yoUJNsZaxjqmOuY2igY2hUAwDHHKT/LgAAAA==</t>
  </si>
  <si>
    <t>197455A0EB2FDBFFB4167664D90DF1BE</t>
  </si>
  <si>
    <t>JChemExcelJgAAAB+LCAAAAAAABACL9tONtY3204619XMGAkNbZ2cwMlSoSbay0DE00CmxMqsBAGoQ2O8mAAAA</t>
  </si>
  <si>
    <t>5A4DA603D0788D4A2EFB67C2240117D1</t>
  </si>
  <si>
    <t>JChemExcelFwAAAB+LCAAAAAAABACL9tONtY3204619XN2dvYzBBL+zs6GAKQ3PLQXAAAA</t>
  </si>
  <si>
    <t>29604F9A5447A10324EB151EA6764970</t>
  </si>
  <si>
    <t>JChemExcelLwAAAB+LCAAAAAAABABzdja09XM2snXWCDbUdLZ1dtawdTbS9LON9tOOBRK6sQo1yVbGOuY6ljolVoY1AJCAYOgvAAAA</t>
  </si>
  <si>
    <t>D4469C139D56110F6554DD3B3FE271CC</t>
  </si>
  <si>
    <t>JChemExcelLgAAAB+LCAAAAAAABABzdo52dnDwiNXws432044FErqxms6Gts4abprOts5AZKhQk2xlpmOpY2hYAwC3QVHDLgAAAA==</t>
  </si>
  <si>
    <t>9D82D171D0B9040A30A3CEA78C0E86D7</t>
  </si>
  <si>
    <t>JChemExcelFQAAAB+LCAAAAAAABABzztGL9tONtY3204619XN2NnT2czYEAJQtC6EVAAAA</t>
  </si>
  <si>
    <t>9A0E0B7D39A4291119BDAF1D3C7FBBAA</t>
  </si>
  <si>
    <t>JChemExcelGAAAAB+LCAAAAAAABABzztFzjnZ28IjVcPbT9LON9tOOBRK6sQDvWGbFGAAAAA==</t>
  </si>
  <si>
    <t>16B0AB123AFE70ED34494DE3270D779B</t>
  </si>
  <si>
    <t>JChemExcelIAAAAB+LCAAAAAAABABzdja09fOzddZw9rON9tOOBRK6sZr+hgo1JVaGOsY1AP/uuxogAAAA</t>
  </si>
  <si>
    <t>A2642FD1F145A07ABFB4C36CFD21BEEF</t>
  </si>
  <si>
    <t>JChemExcelEQAAAB+LCAAAAAAABABzdtZw1nT2s432044FErqxAEnox2sRAAAA</t>
  </si>
  <si>
    <t>D7DA528FEF59E0408D5161E9DD95AA78</t>
  </si>
  <si>
    <t>JChemExcelIgAAAB+LCAAAAAAABACL9tONtY3204619XM2tHV2BiNDhZpkK1Mdc50SK+MaAMarkEAiAAAA</t>
  </si>
  <si>
    <t>B94DA9D086EF81DEF472A1CA2F866455</t>
  </si>
  <si>
    <t>JChemExcelNQAAAB+LCAAAAAAABACL9tONtY3204619XN2NrR19tPws3U21AQxncHIUKEm2cpcx9BIx9BEp8TKRMfQoAYA+UNwYzUAAAA=</t>
  </si>
  <si>
    <t>A15E1D945CC88E8048D929F35DBE5F30</t>
  </si>
  <si>
    <t>JChemExcelJgAAAB+LCAAAAAAABABz9nc2tHV21gBiW2dDTT/baD/tWCChG6tQk2xlomOmU2JlVAMAibMUoSYAAAA=</t>
  </si>
  <si>
    <t>2E97B520913FC87866DCA2C58EAFAF8A</t>
  </si>
  <si>
    <t>JChemExcelHgAAAB+LCAAAAAAABACL9tONtY3204619XM2BGJb52BDhZpkK1OdEivjGgDlps/nHgAAAA==</t>
  </si>
  <si>
    <t>FF12D165E919E772F7A5818A45683E53</t>
  </si>
  <si>
    <t>JChemExcelHwAAAB+LCAAAAAAABABz9jN0tnV21vCzjfbTjgUSurGatn6GCjXJVkY65jUAo+2tRh8AAAA=</t>
  </si>
  <si>
    <t>DCF1ADF861993F467D2400F109F601F4</t>
  </si>
  <si>
    <t>JChemExcelMAAAAB+LCAAAAAAABACL9tONtY3204619XN2NrT183fWsHU21AQynZ1tnf0NFWqSrcx1DI10SqxMdAwNagCVr1O0MAAAAA==</t>
  </si>
  <si>
    <t>35AC83C8549CA30965357329F1F96FD9</t>
  </si>
  <si>
    <t>JChemExcelMAAAAB+LCAAAAAAABABzdja0dfYzcrZ11nD2s432044FErqxmn62ziBBQ4WaZCtDAx1DY50SK0MdkxoALxZ7PjAAAAA=</t>
  </si>
  <si>
    <t>6554969FA2E88D8C22F81D880FA3A001</t>
  </si>
  <si>
    <t>JChemExcelLwAAAB+LCAAAAAAABADzc9aw9dd01vCzjfbTjgUSurGazoa2zs62zhpumkDSUKEm2crQSKfEylzHsgYAjgSmky8AAAA=</t>
  </si>
  <si>
    <t>99784FAFDFE67C148C87ABE4BE170164</t>
  </si>
  <si>
    <t>JChemExcelKgAAAB+LCAAAAAAABABzdja09XPWcPazjfbTjgUSurGats4a/prOts6GCjXJVoYGOiVWhjrmNQBUsW21KgAAAA==</t>
  </si>
  <si>
    <t>38B3AB0A82564192A6583863B7284503</t>
  </si>
  <si>
    <t>JChemExcelLwAAAB+LCAAAAAAABABzjnZ28IjV8LON9tOOBRK6sZrOhrbOzrbOGs45mkDKUKEm2crQQKfEylTHvAYAx2zqqy8AAAA=</t>
  </si>
  <si>
    <t>9FDFBB298D41B7B1A002A652B2A88393</t>
  </si>
  <si>
    <t>JChemExcelLAAAAB+LCAAAAAAABADzd9aw9dd0NrR1drZ11nD2s432044FErqxmkABQ4WaZCtDQ50SK2Md0xoAIoQE8SwAAAA=</t>
  </si>
  <si>
    <t>9CC9FE94FEEC2B4328449CEBF33566E2</t>
  </si>
  <si>
    <t>JChemExcelLQAAAB+LCAAAAAAABABzdo52dnDwiNXws432044FErqxms6Gtn7Ots5AZKhQk2xloWNooFNiZVYDAMwY2N8tAAAA</t>
  </si>
  <si>
    <t>788510B10DC958D240C9B698B1E61CDE</t>
  </si>
  <si>
    <t>JChemExcelHAAAAB+LCAAAAAAABACL9tONtY3204619XN2NnR2drYFYkOFmmQr8xoAKZnNTBwAAAA=</t>
  </si>
  <si>
    <t>C48649D149633DE72597CEF1462F6386</t>
  </si>
  <si>
    <t>JChemExcelGAAAAB+LCAAAAAAABACL9tONtY3204619XOOdnbwiDV09nd29jcEAC3cdLkYAAAA</t>
  </si>
  <si>
    <t>DC0CB3BB945E68BA14E4E4F344BD4F92</t>
  </si>
  <si>
    <t>JChemExcelEgAAAB+LCAAAAAAABADzcwYDP9toP+1YIKEbCwA16/XOEgAAAA==</t>
  </si>
  <si>
    <t>53AC5830408BAE94E33D230A2A2911E8</t>
  </si>
  <si>
    <t>JChemExcelKAAAAB+LCAAAAAAABABz9nc2tHV2tnXWcPazjfbTjgUSurGaQAFDhZpkK0MDnRIrIx2TGgBZ0H5AKAAAAA==</t>
  </si>
  <si>
    <t>6E1E6046FC7586B1324328881E3CCEE1</t>
  </si>
  <si>
    <t>JChemExcelKwAAAB+LCAAAAAAABACL9tONtY3204619XN2NnT2dzayddbwN9R0tnUGIiOFmmQrcx1DQx1D4xoA3kb7+isAAAA=</t>
  </si>
  <si>
    <t>667E0013177B1F906F4DBCE24FA8A96F</t>
  </si>
  <si>
    <t>JChemExcelMAAAAB+LCAAAAAAABABz9nc2tHXWcIZgQ01nDTdNIHLT9LON9tOOBRK6sQo1yVYmOmY6JVZGNQDXqvlqMAAAAA==</t>
  </si>
  <si>
    <t>D5FBED28DA592E54CD07FEE8226A319A</t>
  </si>
  <si>
    <t>JChemExcelJgAAAB+LCAAAAAAABABzdtZw1gQif2cNW39NP0NnINBwdvazjfbTjgUSurGazs6GALCr6/omAAAA</t>
  </si>
  <si>
    <t>0FE4A32271A0B44DE29A8DFBC1336CA8</t>
  </si>
  <si>
    <t>JChemExcelHgAAAB+LCAAAAAAABACL9tONtY3204619XN29jN0tnV2tvUzVKhJtjLTsagBAGgt3NQeAAAA</t>
  </si>
  <si>
    <t>928F950A800599E26E3905E9296E389D</t>
  </si>
  <si>
    <t>JChemExcelIwAAAB+LCAAAAAAABABzdnY2tPVz1nD2s432044FErqxmrbOwYYKNclWFjolVkY1AJos/RIjAAAA</t>
  </si>
  <si>
    <t>656B3F4EA4434F2BBB8EF41097E0F484</t>
  </si>
  <si>
    <t>JChemExcelGAAAAB+LCAAAAAAABABz9jN0dvbTAGLbaD/tWCChG6vp7GwIAGUVZfQYAAAA</t>
  </si>
  <si>
    <t>60663F401E1BF796A3752E41A4B6E8B9</t>
  </si>
  <si>
    <t>JChemExcelJgAAAB+LCAAAAAAABACL9tONtY3204619XN2NrT187N11vA31HQ2BPIUapKtzHRKrExqAGVnJFMmAAAA</t>
  </si>
  <si>
    <t>26D4FE08EC7CF491D7D7BE9681900E32</t>
  </si>
  <si>
    <t>JChemExcelMAAAAB+LCAAAAAAABABz9nc2tHXWcLZ1BiJDzWhnBwePWA1/TWc/22g/7VggoRurUJNsZaJjplNiZVQDAOTOxo8wAAAA</t>
  </si>
  <si>
    <t>09A47CA26D96068C3F2B6177AE936172</t>
  </si>
  <si>
    <t>JChemExcelKQAAAB+LCAAAAAAABABz9nfWsPXXdDa0dQ521nD2s432044FErqxmrZ+hgo1yVaGhjolViY1ABWfkA8pAAAA</t>
  </si>
  <si>
    <t>2E7E6B3222906A4D921190EDC6A9F5AC</t>
  </si>
  <si>
    <t>JChemExcelGAAAAB+LCAAAAAAABABzczbUcNN0BgJDZ2c/22g/7VggoRsLAFWYLdoYAAAA</t>
  </si>
  <si>
    <t>606D0825B945FEE0091B061D4523B365</t>
  </si>
  <si>
    <t>JChemExcelKQAAAB+LCAAAAAAABACL9tONtY3204619XM2tHU28vOzdXY2AmJbZ0OFmmQrYx0zHUsdQ8MaAB67ANIpAAAA</t>
  </si>
  <si>
    <t>A51F1A345EE53B37CA3A2ECF6DCFD6A6</t>
  </si>
  <si>
    <t>JChemExcelJQAAAB+LCAAAAAAABABzcza0dXbWAGJbZ0NNP9toP+1YIKEbq1CTbGWsY6pTYmVYAwBbAqYQJQAAAA==</t>
  </si>
  <si>
    <t>09BC53AF0B06B58A8A15798DFA6DAA6F</t>
  </si>
  <si>
    <t>JChemExcelGgAAAB+LCAAAAAAABABz9nc21HB2djbUdNZw9tf0s432044FErqxAJ5NOP8aAAAA</t>
  </si>
  <si>
    <t>FA4750904298B8C8FADE3FF7C548E574</t>
  </si>
  <si>
    <t>JChemExcelKgAAAB+LCAAAAAAABABzznE2tHV2tnXW8Hd29rON9tOOBRK6sZpAIUOFmmQrQ0OdEitDHeMaABbiil4qAAAA</t>
  </si>
  <si>
    <t>D7E5358ED8AFE7F25E4BF2BA6976B9CF</t>
  </si>
  <si>
    <t>JChemExcelMAAAAB+LCAAAAAAABABzc9Zw0wQif2dDW2cN5xxNZxBl62yo6Wcb7acdCyR0YxVqkq1MdSx0DA1qAJo3yegwAAAA</t>
  </si>
  <si>
    <t>02B3BF5B27786988A1B07B0F56F20687</t>
  </si>
  <si>
    <t>JChemExcelFwAAAB+LCAAAAAAABABzztHzc9aw9dP0c3b2s432044FErqxAGrErd4XAAAA</t>
  </si>
  <si>
    <t>88919622AC012D2F5A35BB2CB8F04F90</t>
  </si>
  <si>
    <t>JChemExcelJQAAAB+LCAAAAAAABABzdja0ddZwtnUGIkNNP9toP+1YIKEbq1CTbGWsY6pTYmVYAwA+Qlr3JQAAAA==</t>
  </si>
  <si>
    <t>FEAB2A95590E1A3A43AC4C907A1ACAF6</t>
  </si>
  <si>
    <t>JChemExcelFQAAAB+LCAAAAAAABACL9tONtY3204619XN29nc2BBMAMI2XGRUAAAA=</t>
  </si>
  <si>
    <t>7E5115FF27014D5BC078BCE4DE1E5171</t>
  </si>
  <si>
    <t>JChemExcelGQAAAB+LCAAAAAAABABzczbUcNN09nfWcPazjfbTjgUSurGazoYA4I7tnRkAAAA=</t>
  </si>
  <si>
    <t>FD54000C3D3DB1D746558F0E9B95C77F</t>
  </si>
  <si>
    <t>JChemExcelNQAAAB+LCAAAAAAABABz9nfWsPXXdDa0dXYGIiNbP2cNZz/baD/tWCChG6tp6+xnaKRQk2xlpmNoolNiZaJjUQMAV5xQbzUAAAA=</t>
  </si>
  <si>
    <t>87D44B3A247D5785B9DFCAB47E607ABD</t>
  </si>
  <si>
    <t>JChemExcelEAAAAB+LCAAAAAAABABzcwYCP9toP+1YIKEbCwCi7nCSEAAAAA==</t>
  </si>
  <si>
    <t>80151BF72A1D0C3E77D18964CE43E587</t>
  </si>
  <si>
    <t>JChemExcelJgAAAB+LCAAAAAAABABzznE2tHXWcLZ1BiJDTT/baD/tWCChG6tQk2xlrGOqU2JlWAMAIhwukSYAAAA=</t>
  </si>
  <si>
    <t>9FE975532E60B2159DFE48487CBD4230</t>
  </si>
  <si>
    <t>JChemExcelJAAAAB+LCAAAAAAABACL9tONtY3204619XN2djYEkrbOQGSoUJNsZa5jqVNiZVoDALgzyyskAAAA</t>
  </si>
  <si>
    <t>CB66039EC1F46DEFCDB183F3ACE5EC74</t>
  </si>
  <si>
    <t>JChemExcelLgAAAB+LCAAAAAAABABzdtbws432044FErqxms4atv6afs6Gts7OYGSoUJNsZWigY2ikU2JlUQMA6MPdBS4AAAA=</t>
  </si>
  <si>
    <t>288CB329FAF5849B2E63130C36C1C4B5</t>
  </si>
  <si>
    <t>JChemExcelKAAAAB+LCAAAAAAABABzdtZw1gQif2cNW39NP2dnQw1nP9toP+1YIKEbqwkUMHQGEgARch9oKAAAAA==</t>
  </si>
  <si>
    <t>E298EB47CB837C29ABFECEEB9F0E37F1</t>
  </si>
  <si>
    <t>JChemExcelKAAAAB+LCAAAAAAABADzj3Z2cPCINXR29ncGMoEsP9toP+1YIKEbq1CjZmhlqGOmU1QDAAPodKooAAAA</t>
  </si>
  <si>
    <t>2B423C60222F9EF0AA346293B3072CDA</t>
  </si>
  <si>
    <t>JChemExcelFgAAAB+LCAAAAAAABABzztGL9tONtY3204619XN2NnR29nM2BAA946STFgAAAA==</t>
  </si>
  <si>
    <t>7898D55577ED5786C813E593A57C75EE</t>
  </si>
  <si>
    <t>JChemExcelIAAAAB+LCAAAAAAABABzztHzi3Z28Ig1dAZSQFrD2VDTzzbaTzsWSOjGAgA0jS66IAAAAA==</t>
  </si>
  <si>
    <t>02B9D40BF71F401F246F30782BAAC8EF</t>
  </si>
  <si>
    <t>JChemExcelGAAAAB+LCAAAAAAABADzd9Zw9rON9tOOBRK6sZrOGm6aQOQGAEVqdE8YAAAA</t>
  </si>
  <si>
    <t>4D6069AF6CC7C1B8E56210E2139D055B</t>
  </si>
  <si>
    <t>JChemExcelLgAAAB+LCAAAAAAABABzdja0dXa2ddYAYkPNaGcHj1gNf01nP9toP+1YIKEbq1CTbGWsY6pTYmVYAwDfQYWvLgAAAA==</t>
  </si>
  <si>
    <t>BA89D597F8C4FD8B2D0396568FB79181</t>
  </si>
  <si>
    <t>JChemExcelLgAAAB+LCAAAAAAABACL9tONtY3204619XM2tHU2crZ1dgYyjUCUs6FCTbKVsY6pjrmOoYGOoVENAAS0VIcuAAAA</t>
  </si>
  <si>
    <t>87AA703042BD160B34BD85599C03E688</t>
  </si>
  <si>
    <t>JChemExcelFAAAAB+LCAAAAAAABACL9tONtY3204619XN2NnQGAUMARHYq2RQAAAA=</t>
  </si>
  <si>
    <t>8E13FE1155BBBA387B74094655D09076</t>
  </si>
  <si>
    <t>JChemExcelFwAAAB+LCAAAAAAABACL9tONtY3204619XN2NnR2dtaw9df0NwQAdrOelBcAAAA=</t>
  </si>
  <si>
    <t>2263C792DC31676A9FC5A77388CA30C5</t>
  </si>
  <si>
    <t>JChemExcelKwAAAB+LCAAAAAAABABz9nc2tHV21vCzjfbTjgUSurGats4azjmazrbOhgo1yVaGBjolVkY65jUAPYi+jisAAAA=</t>
  </si>
  <si>
    <t>86E5A229250D663E54007A53DD18FE41</t>
  </si>
  <si>
    <t>JChemExcelKwAAAB+LCAAAAAAABABzznE2tHV21nBW9tO0BVK2zoaafrbRftqxQEI3VqEm2cpUx1ynxMqwBgDSsSETKwAAAA==</t>
  </si>
  <si>
    <t>4DB8E84F75ECB708271149496493F95E</t>
  </si>
  <si>
    <t>JChemExcelOAAAAB+LCAAAAAAABACL9tONtY3204619XM2tHXWcLZ1BiJDTRAHylaoSbYy1THXMTTSMTTRKbEy1jE0qAEAxZK9QjgAAAA=</t>
  </si>
  <si>
    <t>F26F376557D108E1D9DA92C25EAE81B6</t>
  </si>
  <si>
    <t>JChemExcelLwAAAB+LCAAAAAAABABzcza0dXa2ddYAYkNNZ0MNZ2d/ZyDLzzbaTzsWSOjGKtQkWxnrmOqUWBnWAAAl91QaLwAAAA==</t>
  </si>
  <si>
    <t>354D24877F2869C5547990105198F0E3</t>
  </si>
  <si>
    <t>JChemExcelHQAAAB+LCAAAAAAABABzztGL9tONtY3204619XM2dHY2cgYCDWdDTT8jABMwvUMdAAAA</t>
  </si>
  <si>
    <t>F5386ACFD3F6F78BB528DEC71DCD6B30</t>
  </si>
  <si>
    <t>JChemExcelJwAAAB+LCAAAAAAABABz9nd2NrR1dtYAYltnQ00/22g/7VggoRurUJNsZapjrlNiZVwDAN9il+QnAAAA</t>
  </si>
  <si>
    <t>C4552ABAF21EF6F698D562A97A95AC25</t>
  </si>
  <si>
    <t>JChemExcelLQAAAB+LCAAAAAAABACL9tONtY3204619XM2tHV2NrJ11nC2dTbU9LN19jNSqEm2MtUx1zE00CmxMq4BAM2KcJMtAAAA</t>
  </si>
  <si>
    <t>861A7CAC1EFFEC8107839965B0F8B594</t>
  </si>
  <si>
    <t>JChemExcelFgAAAB+LCAAAAAAABACL9tONtY3204619XN2NnR2NgIhQwAc6RgkFgAAAA==</t>
  </si>
  <si>
    <t>60D537DC6267624B0979A01A47703913</t>
  </si>
  <si>
    <t>JChemExcelHwAAAB+LCAAAAAAABABzztGL9tONtY3204619XM2dHb2dzbScHb2c3Y20nQ2BABwH7IvHwAAAA==</t>
  </si>
  <si>
    <t>ABE7C9F51136BBA99BFC4DE84A42A6F3</t>
  </si>
  <si>
    <t>JChemExcelJwAAAB+LCAAAAAAABABz9nfWsPXXdDa0ddZwtnUONtT0s432044FErqxCjXJVmY6JVYmNQB88FXqJwAAAA==</t>
  </si>
  <si>
    <t>3694862A85D3193E57A6C50B313DE66B</t>
  </si>
  <si>
    <t>JChemExcelJwAAAB+LCAAAAAAABABzdvZ3NrR1drZ11gBiQ00/22g/7VggoRurUJNsZapjrlNiZVwDAGoy8fInAAAA</t>
  </si>
  <si>
    <t>6A9032A4839E643FC23F8CCCF1619107</t>
  </si>
  <si>
    <t>JChemExcelLQAAAB+LCAAAAAAABABzjnZ28IjV8LON9tOOBRK6sZrOhrbOGs45ms62zkBkqFCTbGWqY6FjaFADAPavvNMtAAAA</t>
  </si>
  <si>
    <t>23CEBB1C06B2AEEC5164E21E83D744BF</t>
  </si>
  <si>
    <t>JChemExcelKAAAAB+LCAAAAAAABABzdtbws432044FErqxms6Gts4abprOts5AZKhQk2xlqmOhY2hQAwBC0aQLKAAAAA==</t>
  </si>
  <si>
    <t>B66DA358F83F0939387EF6649C652350</t>
  </si>
  <si>
    <t>JChemExcelKQAAAB+LCAAAAAAABABzcza0ddZw9rON9tOOBRK6sZrOts7OGrbOhprOyn4KNclWhjrmOpY1AEb1SwspAAAA</t>
  </si>
  <si>
    <t>E2FE2A5B0808563C40F7A575DDD79CD3</t>
  </si>
  <si>
    <t>JChemExcelMgAAAB+LCAAAAAAABABzjnZ28IjV8LON9tOOBRK6sZrOhrbOGs45ms5Ayg1EGirUJFuZ6hga6pRYWdQAAI9/pl4yAAAA</t>
  </si>
  <si>
    <t>3A846C067CFF4BD4E5737E1170470061</t>
  </si>
  <si>
    <t>JChemExcelDwAAAB+LCAAAAAAABABz9nd29rON9tOOBRK6sQAjqAL+DwAAAA==</t>
  </si>
  <si>
    <t>C003192552309F3BA066522AD3B7DAE2</t>
  </si>
  <si>
    <t>JChemExcelIgAAAB+LCAAAAAAABACL9tONtY3204619XM2tHV2BlK2zoYKNclWpjrmOiVWxjUA1AguUiIAAAA=</t>
  </si>
  <si>
    <t>022ABF5CC523CA53D1855018403B0CF7</t>
  </si>
  <si>
    <t>JChemExcelFwAAAB+LCAAAAAAABABz9jN0dnbW8LON9tOOBRK6sZrOhrb+AJqNg8cXAAAA</t>
  </si>
  <si>
    <t>0A6D1226664D604E93AF3743256D93EE</t>
  </si>
  <si>
    <t>JChemExcelGAAAAB+LCAAAAAAABABzztFzdtZw1tRw9tN09rON9tOOBRK6sQBhwC9YGAAAAA==</t>
  </si>
  <si>
    <t>A193E027F4AA510D66E79D4B362662EB</t>
  </si>
  <si>
    <t>JChemExcelJwAAAB+LCAAAAAAABABzdja0ddZwztF0BlG2zoaafrbRftqxQEI3VqEm2cpQx0THrAYA51tVYycAAAA=</t>
  </si>
  <si>
    <t>5D7AA202AE52055B87B19652D1268B00</t>
  </si>
  <si>
    <t>JChemExcelGAAAAB+LCAAAAAAABABzdtZw1nTWsPXX9HN29rON9tOOBRK6sQAx6DFMGAAAAA==</t>
  </si>
  <si>
    <t>29FA2794E64EA8B1C29A59C1BD902A6F</t>
  </si>
  <si>
    <t>JChemExcelLwAAAB+LCAAAAAAABABzdja09XM2snXW8DPUdAZSQGyk6Wcb7acdCyR0YxVqkq2Mdcx1LHVKrAxrAP/eFFEvAAAA</t>
  </si>
  <si>
    <t>4029367005051549DEE7BBAE7EC01D25</t>
  </si>
  <si>
    <t>JChemExcelKgAAAB+LCAAAAAAABABzc9Zw0wQiZ0NbZ2cNZz/baD/tWCChG6tp6+dvqFCTbGVooFNiZVIDAJGcUzUqAAAA</t>
  </si>
  <si>
    <t>3C5DB079D40B25F8CCC6FBFCFBD27322</t>
  </si>
  <si>
    <t>JChemExcelEAAAAB+LCAAAAAAABABzdvZ3dvazjfbTjgUSurEAmaLcwhAAAAA=</t>
  </si>
  <si>
    <t>98C918609819C16FF4C73FE14C90340B</t>
  </si>
  <si>
    <t>JChemExcelJwAAAB+LCAAAAAAABABzznE2tHV21nD2s432044FErqxmkABW2dDhZpkK3MdS50SK8MaALHw5iUnAAAA</t>
  </si>
  <si>
    <t>39FB5B51C59E3EB1E3CBCA37651B5AD0</t>
  </si>
  <si>
    <t>JChemExcelLwAAAB+LCAAAAAAABACL9tONtY3204619XN2NgQSRrbOGv6Gms62zkBkpFCTbGWmY2igY2ikU2JlUgMAG/ijIi8AAAA=</t>
  </si>
  <si>
    <t>89FE69D98EF3ADBBAD140F48E3460034</t>
  </si>
  <si>
    <t>JChemExcelGAAAAB+LCAAAAAAABACL9tONtY3204619XN2NtRwBgJDTWdlPwCQlQZcGAAAAA==</t>
  </si>
  <si>
    <t>F3ACCF3BE057C39407F34830903BDCD6</t>
  </si>
  <si>
    <t>JChemExcelLwAAAB+LCAAAAAAABABzcza0dTZydo52dnDwiNXws432044FErqxms5Gts7Ots6GCjXJVoY6hgY6hkY1AJ8o2ngvAAAA</t>
  </si>
  <si>
    <t>5BCF0F2828E0F48E8865B52D1774EC6A</t>
  </si>
  <si>
    <t>JChemExcelFQAAAB+LCAAAAAAABABzdtZw1nQOdnZ29rON9tOOBRK6sQBfcGEkFQAAAA==</t>
  </si>
  <si>
    <t>4D94F0426AFD1C7F6C2B9EBFA33AFE91</t>
  </si>
  <si>
    <t>JChemExcelMwAAAB+LCAAAAAAABACL9tONtY3204619XN2NrR1djayddZwtnU21PQDcmydjRRqkq3MdCx0DA11DI11SqxMagAq6dLGMwAAAA==</t>
  </si>
  <si>
    <t>1EE1D0999CFFDD64C7E34EA6100F6949</t>
  </si>
  <si>
    <t>JChemExcelOAAAAB+LCAAAAAAABABzjnZ28Ig1dAZTGn620X7asUBCN1bT2cjWWSPY2dbZSDPYUMPWX9PWX6Em2crQQKfEyrwGAN97D6U4AAAA</t>
  </si>
  <si>
    <t>73761DE77E3217278B85C7BCE3BD49B8</t>
  </si>
  <si>
    <t>JChemExcelFAAAAB+LCAAAAAAABABzdvbTcHbWdHb2s432044FErqxAA4usUoUAAAA</t>
  </si>
  <si>
    <t>EA6E69E90FC6E442FE08160D4AA3C7B8</t>
  </si>
  <si>
    <t>JChemExcelFgAAAB+LCAAAAAAABABzdtZw9tcEYWc/22g/7VggoRsLAOyNL8cWAAAA</t>
  </si>
  <si>
    <t>7C95F559A4884C7DA734766FCC5E0384</t>
  </si>
  <si>
    <t>JChemExcelKgAAAB+LCAAAAAAABACL9tONtY3204619XM2tHV2NrJ11nAGUprOts6GCjXJVoaGOiVWxjqmNQA0RIMhKgAAAA==</t>
  </si>
  <si>
    <t>F9DB25C84902B6252BF6BAB5D98D39FE</t>
  </si>
  <si>
    <t>JChemExcelKQAAAB+LCAAAAAAABADzj3Z2cPCINXQGASAbyPSzjfbTjgUSurEKNWqGVoY65jpFNQDZlQCyKQAAAA==</t>
  </si>
  <si>
    <t>718E48534AA7D7D627D2A4A52E6592C1</t>
  </si>
  <si>
    <t>JChemExcelGQAAAB+LCAAAAAAABACL9tONtY3204619XOOdnZw8Ig1dPZ3dvY3BABEdB3FGQAAAA==</t>
  </si>
  <si>
    <t>91FA10C6DFA842A29B73B858C6B4C728</t>
  </si>
  <si>
    <t>JChemExcelHwAAAB+LCAAAAAAABACL9tONtY3204619XN2NgQSts7Bhgo1yVZmOiVWJjUA6274Kh8AAAA=</t>
  </si>
  <si>
    <t>2C98BE95C9993D4040ACED11EEEFEC8D</t>
  </si>
  <si>
    <t>JChemExcelIgAAAB+LCAAAAAAABABzdja0dXbWcPazjfbTjgUSurGatn7+hgo1yVbmOiVWhjUAz27vVCIAAAA=</t>
  </si>
  <si>
    <t>6D2E687669787BC93C0541F07B969F1A</t>
  </si>
  <si>
    <t>JChemExcelIAAAAB+LCAAAAAAABABzdja0dXa2ddZw9rON9tOOBRK6sZr+hgo1JVaGOsY1APCpOd0gAAAA</t>
  </si>
  <si>
    <t>C92CE27B2B4A724F86173AF8DB7CA2F0</t>
  </si>
  <si>
    <t>JChemExcelGQAAAB+LCAAAAAAABABz9nfWsPXXdDbUcHY21PSzjfbTjgUSurEAtZrytBkAAAA=</t>
  </si>
  <si>
    <t>89C0791C256BCBFACAED730C75492DE1</t>
  </si>
  <si>
    <t>JChemExcelHAAAAB+LCAAAAAAABABzztGL9tONtY3204619XM2dHY2cnZ21nA21PQzAgAR6m73HAAAAA==</t>
  </si>
  <si>
    <t>113CEDBD21E8B889DC9F076FA449D4E1</t>
  </si>
  <si>
    <t>JChemExcelJgAAAB+LCAAAAAAABACL9tONtY3204619XN2NrR1dtaw9fM31HQ2BPIUapKtzHRKrExqAH2q1dwmAAAA</t>
  </si>
  <si>
    <t>23B85C42DCC364A11F1F658C0BC57B6E</t>
  </si>
  <si>
    <t>JChemExcelLwAAAB+LCAAAAAAABABzdtZw0wQiZ0NbP2cNZz/baD/tWCChG6tp6+xs62yoUJNsZWigY2ikU2JlUgMAZSYF9i8AAAA=</t>
  </si>
  <si>
    <t>B521870A5F01A2465F400D7070B10499</t>
  </si>
  <si>
    <t>JChemExcelFwAAAB+LCAAAAAAABABzztGL9tONtY3204619XN2NnR2dvZzNgQAv1ecPBcAAAA=</t>
  </si>
  <si>
    <t>1F9E18290D1E733BC39C537261521401</t>
  </si>
  <si>
    <t>JChemExcelIAAAAB+LCAAAAAAABADzd9aw9dd01nDTBCI3vWg/3VjbaD/tWFs/Z0NnIAYA+jttYiAAAAA=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</si>
</sst>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16" fontId="0" fillId="0" borderId="0" xfId="0" applyNumberFormat="1"/>
    <xf numFmtId="11" fontId="0" fillId="0" borderId="0" xfId="0" applyNumberFormat="1"/>
    <xf numFmtId="0" fontId="0" fillId="0" borderId="0" xfId="0" applyNumberFormat="1" applyProtection="1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99" Type="http://schemas.openxmlformats.org/officeDocument/2006/relationships/image" Target="../media/image299.emf"/><Relationship Id="rId21" Type="http://schemas.openxmlformats.org/officeDocument/2006/relationships/image" Target="../media/image21.emf"/><Relationship Id="rId63" Type="http://schemas.openxmlformats.org/officeDocument/2006/relationships/image" Target="../media/image63.emf"/><Relationship Id="rId159" Type="http://schemas.openxmlformats.org/officeDocument/2006/relationships/image" Target="../media/image159.emf"/><Relationship Id="rId170" Type="http://schemas.openxmlformats.org/officeDocument/2006/relationships/image" Target="../media/image170.emf"/><Relationship Id="rId226" Type="http://schemas.openxmlformats.org/officeDocument/2006/relationships/image" Target="../media/image226.emf"/><Relationship Id="rId268" Type="http://schemas.openxmlformats.org/officeDocument/2006/relationships/image" Target="../media/image268.emf"/><Relationship Id="rId32" Type="http://schemas.openxmlformats.org/officeDocument/2006/relationships/image" Target="../media/image32.emf"/><Relationship Id="rId74" Type="http://schemas.openxmlformats.org/officeDocument/2006/relationships/image" Target="../media/image74.emf"/><Relationship Id="rId128" Type="http://schemas.openxmlformats.org/officeDocument/2006/relationships/image" Target="../media/image128.emf"/><Relationship Id="rId5" Type="http://schemas.openxmlformats.org/officeDocument/2006/relationships/image" Target="../media/image5.emf"/><Relationship Id="rId181" Type="http://schemas.openxmlformats.org/officeDocument/2006/relationships/image" Target="../media/image181.emf"/><Relationship Id="rId237" Type="http://schemas.openxmlformats.org/officeDocument/2006/relationships/image" Target="../media/image237.emf"/><Relationship Id="rId279" Type="http://schemas.openxmlformats.org/officeDocument/2006/relationships/image" Target="../media/image279.emf"/><Relationship Id="rId43" Type="http://schemas.openxmlformats.org/officeDocument/2006/relationships/image" Target="../media/image43.emf"/><Relationship Id="rId139" Type="http://schemas.openxmlformats.org/officeDocument/2006/relationships/image" Target="../media/image139.emf"/><Relationship Id="rId290" Type="http://schemas.openxmlformats.org/officeDocument/2006/relationships/image" Target="../media/image290.emf"/><Relationship Id="rId304" Type="http://schemas.openxmlformats.org/officeDocument/2006/relationships/image" Target="../media/image304.emf"/><Relationship Id="rId85" Type="http://schemas.openxmlformats.org/officeDocument/2006/relationships/image" Target="../media/image85.emf"/><Relationship Id="rId150" Type="http://schemas.openxmlformats.org/officeDocument/2006/relationships/image" Target="../media/image150.emf"/><Relationship Id="rId192" Type="http://schemas.openxmlformats.org/officeDocument/2006/relationships/image" Target="../media/image192.emf"/><Relationship Id="rId206" Type="http://schemas.openxmlformats.org/officeDocument/2006/relationships/image" Target="../media/image206.emf"/><Relationship Id="rId248" Type="http://schemas.openxmlformats.org/officeDocument/2006/relationships/image" Target="../media/image248.emf"/><Relationship Id="rId12" Type="http://schemas.openxmlformats.org/officeDocument/2006/relationships/image" Target="../media/image12.emf"/><Relationship Id="rId108" Type="http://schemas.openxmlformats.org/officeDocument/2006/relationships/image" Target="../media/image108.emf"/><Relationship Id="rId315" Type="http://schemas.openxmlformats.org/officeDocument/2006/relationships/image" Target="../media/image315.emf"/><Relationship Id="rId54" Type="http://schemas.openxmlformats.org/officeDocument/2006/relationships/image" Target="../media/image54.emf"/><Relationship Id="rId96" Type="http://schemas.openxmlformats.org/officeDocument/2006/relationships/image" Target="../media/image96.emf"/><Relationship Id="rId161" Type="http://schemas.openxmlformats.org/officeDocument/2006/relationships/image" Target="../media/image161.emf"/><Relationship Id="rId217" Type="http://schemas.openxmlformats.org/officeDocument/2006/relationships/image" Target="../media/image217.emf"/><Relationship Id="rId259" Type="http://schemas.openxmlformats.org/officeDocument/2006/relationships/image" Target="../media/image259.emf"/><Relationship Id="rId23" Type="http://schemas.openxmlformats.org/officeDocument/2006/relationships/image" Target="../media/image23.emf"/><Relationship Id="rId119" Type="http://schemas.openxmlformats.org/officeDocument/2006/relationships/image" Target="../media/image119.emf"/><Relationship Id="rId270" Type="http://schemas.openxmlformats.org/officeDocument/2006/relationships/image" Target="../media/image270.emf"/><Relationship Id="rId65" Type="http://schemas.openxmlformats.org/officeDocument/2006/relationships/image" Target="../media/image65.emf"/><Relationship Id="rId130" Type="http://schemas.openxmlformats.org/officeDocument/2006/relationships/image" Target="../media/image130.emf"/><Relationship Id="rId172" Type="http://schemas.openxmlformats.org/officeDocument/2006/relationships/image" Target="../media/image172.emf"/><Relationship Id="rId228" Type="http://schemas.openxmlformats.org/officeDocument/2006/relationships/image" Target="../media/image228.emf"/><Relationship Id="rId13" Type="http://schemas.openxmlformats.org/officeDocument/2006/relationships/image" Target="../media/image13.emf"/><Relationship Id="rId109" Type="http://schemas.openxmlformats.org/officeDocument/2006/relationships/image" Target="../media/image109.emf"/><Relationship Id="rId260" Type="http://schemas.openxmlformats.org/officeDocument/2006/relationships/image" Target="../media/image260.emf"/><Relationship Id="rId281" Type="http://schemas.openxmlformats.org/officeDocument/2006/relationships/image" Target="../media/image281.emf"/><Relationship Id="rId316" Type="http://schemas.openxmlformats.org/officeDocument/2006/relationships/image" Target="../media/image316.emf"/><Relationship Id="rId34" Type="http://schemas.openxmlformats.org/officeDocument/2006/relationships/image" Target="../media/image34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20" Type="http://schemas.openxmlformats.org/officeDocument/2006/relationships/image" Target="../media/image120.emf"/><Relationship Id="rId141" Type="http://schemas.openxmlformats.org/officeDocument/2006/relationships/image" Target="../media/image141.emf"/><Relationship Id="rId7" Type="http://schemas.openxmlformats.org/officeDocument/2006/relationships/image" Target="../media/image7.emf"/><Relationship Id="rId162" Type="http://schemas.openxmlformats.org/officeDocument/2006/relationships/image" Target="../media/image162.emf"/><Relationship Id="rId183" Type="http://schemas.openxmlformats.org/officeDocument/2006/relationships/image" Target="../media/image183.emf"/><Relationship Id="rId218" Type="http://schemas.openxmlformats.org/officeDocument/2006/relationships/image" Target="../media/image218.emf"/><Relationship Id="rId239" Type="http://schemas.openxmlformats.org/officeDocument/2006/relationships/image" Target="../media/image239.emf"/><Relationship Id="rId250" Type="http://schemas.openxmlformats.org/officeDocument/2006/relationships/image" Target="../media/image250.emf"/><Relationship Id="rId271" Type="http://schemas.openxmlformats.org/officeDocument/2006/relationships/image" Target="../media/image271.emf"/><Relationship Id="rId292" Type="http://schemas.openxmlformats.org/officeDocument/2006/relationships/image" Target="../media/image292.emf"/><Relationship Id="rId306" Type="http://schemas.openxmlformats.org/officeDocument/2006/relationships/image" Target="../media/image306.emf"/><Relationship Id="rId24" Type="http://schemas.openxmlformats.org/officeDocument/2006/relationships/image" Target="../media/image24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31" Type="http://schemas.openxmlformats.org/officeDocument/2006/relationships/image" Target="../media/image131.emf"/><Relationship Id="rId152" Type="http://schemas.openxmlformats.org/officeDocument/2006/relationships/image" Target="../media/image152.emf"/><Relationship Id="rId173" Type="http://schemas.openxmlformats.org/officeDocument/2006/relationships/image" Target="../media/image173.emf"/><Relationship Id="rId194" Type="http://schemas.openxmlformats.org/officeDocument/2006/relationships/image" Target="../media/image194.emf"/><Relationship Id="rId208" Type="http://schemas.openxmlformats.org/officeDocument/2006/relationships/image" Target="../media/image208.emf"/><Relationship Id="rId229" Type="http://schemas.openxmlformats.org/officeDocument/2006/relationships/image" Target="../media/image229.emf"/><Relationship Id="rId240" Type="http://schemas.openxmlformats.org/officeDocument/2006/relationships/image" Target="../media/image240.emf"/><Relationship Id="rId261" Type="http://schemas.openxmlformats.org/officeDocument/2006/relationships/image" Target="../media/image261.emf"/><Relationship Id="rId14" Type="http://schemas.openxmlformats.org/officeDocument/2006/relationships/image" Target="../media/image14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282" Type="http://schemas.openxmlformats.org/officeDocument/2006/relationships/image" Target="../media/image282.emf"/><Relationship Id="rId317" Type="http://schemas.openxmlformats.org/officeDocument/2006/relationships/image" Target="../media/image317.emf"/><Relationship Id="rId8" Type="http://schemas.openxmlformats.org/officeDocument/2006/relationships/image" Target="../media/image8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163" Type="http://schemas.openxmlformats.org/officeDocument/2006/relationships/image" Target="../media/image163.emf"/><Relationship Id="rId184" Type="http://schemas.openxmlformats.org/officeDocument/2006/relationships/image" Target="../media/image184.emf"/><Relationship Id="rId219" Type="http://schemas.openxmlformats.org/officeDocument/2006/relationships/image" Target="../media/image219.emf"/><Relationship Id="rId230" Type="http://schemas.openxmlformats.org/officeDocument/2006/relationships/image" Target="../media/image230.emf"/><Relationship Id="rId251" Type="http://schemas.openxmlformats.org/officeDocument/2006/relationships/image" Target="../media/image251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272" Type="http://schemas.openxmlformats.org/officeDocument/2006/relationships/image" Target="../media/image272.emf"/><Relationship Id="rId293" Type="http://schemas.openxmlformats.org/officeDocument/2006/relationships/image" Target="../media/image293.emf"/><Relationship Id="rId307" Type="http://schemas.openxmlformats.org/officeDocument/2006/relationships/image" Target="../media/image307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53" Type="http://schemas.openxmlformats.org/officeDocument/2006/relationships/image" Target="../media/image153.emf"/><Relationship Id="rId174" Type="http://schemas.openxmlformats.org/officeDocument/2006/relationships/image" Target="../media/image174.emf"/><Relationship Id="rId195" Type="http://schemas.openxmlformats.org/officeDocument/2006/relationships/image" Target="../media/image195.emf"/><Relationship Id="rId209" Type="http://schemas.openxmlformats.org/officeDocument/2006/relationships/image" Target="../media/image209.emf"/><Relationship Id="rId220" Type="http://schemas.openxmlformats.org/officeDocument/2006/relationships/image" Target="../media/image220.emf"/><Relationship Id="rId241" Type="http://schemas.openxmlformats.org/officeDocument/2006/relationships/image" Target="../media/image241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262" Type="http://schemas.openxmlformats.org/officeDocument/2006/relationships/image" Target="../media/image262.emf"/><Relationship Id="rId283" Type="http://schemas.openxmlformats.org/officeDocument/2006/relationships/image" Target="../media/image283.emf"/><Relationship Id="rId318" Type="http://schemas.openxmlformats.org/officeDocument/2006/relationships/image" Target="../media/image318.emf"/><Relationship Id="rId78" Type="http://schemas.openxmlformats.org/officeDocument/2006/relationships/image" Target="../media/image78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43" Type="http://schemas.openxmlformats.org/officeDocument/2006/relationships/image" Target="../media/image143.emf"/><Relationship Id="rId164" Type="http://schemas.openxmlformats.org/officeDocument/2006/relationships/image" Target="../media/image164.emf"/><Relationship Id="rId185" Type="http://schemas.openxmlformats.org/officeDocument/2006/relationships/image" Target="../media/image185.emf"/><Relationship Id="rId9" Type="http://schemas.openxmlformats.org/officeDocument/2006/relationships/image" Target="../media/image9.emf"/><Relationship Id="rId210" Type="http://schemas.openxmlformats.org/officeDocument/2006/relationships/image" Target="../media/image210.emf"/><Relationship Id="rId26" Type="http://schemas.openxmlformats.org/officeDocument/2006/relationships/image" Target="../media/image26.emf"/><Relationship Id="rId231" Type="http://schemas.openxmlformats.org/officeDocument/2006/relationships/image" Target="../media/image231.emf"/><Relationship Id="rId252" Type="http://schemas.openxmlformats.org/officeDocument/2006/relationships/image" Target="../media/image252.emf"/><Relationship Id="rId273" Type="http://schemas.openxmlformats.org/officeDocument/2006/relationships/image" Target="../media/image273.emf"/><Relationship Id="rId294" Type="http://schemas.openxmlformats.org/officeDocument/2006/relationships/image" Target="../media/image294.emf"/><Relationship Id="rId308" Type="http://schemas.openxmlformats.org/officeDocument/2006/relationships/image" Target="../media/image308.emf"/><Relationship Id="rId47" Type="http://schemas.openxmlformats.org/officeDocument/2006/relationships/image" Target="../media/image47.emf"/><Relationship Id="rId68" Type="http://schemas.openxmlformats.org/officeDocument/2006/relationships/image" Target="../media/image68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54" Type="http://schemas.openxmlformats.org/officeDocument/2006/relationships/image" Target="../media/image154.emf"/><Relationship Id="rId175" Type="http://schemas.openxmlformats.org/officeDocument/2006/relationships/image" Target="../media/image175.emf"/><Relationship Id="rId196" Type="http://schemas.openxmlformats.org/officeDocument/2006/relationships/image" Target="../media/image196.emf"/><Relationship Id="rId200" Type="http://schemas.openxmlformats.org/officeDocument/2006/relationships/image" Target="../media/image200.emf"/><Relationship Id="rId16" Type="http://schemas.openxmlformats.org/officeDocument/2006/relationships/image" Target="../media/image16.emf"/><Relationship Id="rId221" Type="http://schemas.openxmlformats.org/officeDocument/2006/relationships/image" Target="../media/image221.emf"/><Relationship Id="rId242" Type="http://schemas.openxmlformats.org/officeDocument/2006/relationships/image" Target="../media/image242.emf"/><Relationship Id="rId263" Type="http://schemas.openxmlformats.org/officeDocument/2006/relationships/image" Target="../media/image263.emf"/><Relationship Id="rId284" Type="http://schemas.openxmlformats.org/officeDocument/2006/relationships/image" Target="../media/image284.emf"/><Relationship Id="rId319" Type="http://schemas.openxmlformats.org/officeDocument/2006/relationships/image" Target="../media/image319.emf"/><Relationship Id="rId37" Type="http://schemas.openxmlformats.org/officeDocument/2006/relationships/image" Target="../media/image37.emf"/><Relationship Id="rId58" Type="http://schemas.openxmlformats.org/officeDocument/2006/relationships/image" Target="../media/image58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44" Type="http://schemas.openxmlformats.org/officeDocument/2006/relationships/image" Target="../media/image144.emf"/><Relationship Id="rId90" Type="http://schemas.openxmlformats.org/officeDocument/2006/relationships/image" Target="../media/image90.emf"/><Relationship Id="rId165" Type="http://schemas.openxmlformats.org/officeDocument/2006/relationships/image" Target="../media/image165.emf"/><Relationship Id="rId186" Type="http://schemas.openxmlformats.org/officeDocument/2006/relationships/image" Target="../media/image186.emf"/><Relationship Id="rId211" Type="http://schemas.openxmlformats.org/officeDocument/2006/relationships/image" Target="../media/image211.emf"/><Relationship Id="rId232" Type="http://schemas.openxmlformats.org/officeDocument/2006/relationships/image" Target="../media/image232.emf"/><Relationship Id="rId253" Type="http://schemas.openxmlformats.org/officeDocument/2006/relationships/image" Target="../media/image253.emf"/><Relationship Id="rId274" Type="http://schemas.openxmlformats.org/officeDocument/2006/relationships/image" Target="../media/image274.emf"/><Relationship Id="rId295" Type="http://schemas.openxmlformats.org/officeDocument/2006/relationships/image" Target="../media/image295.emf"/><Relationship Id="rId309" Type="http://schemas.openxmlformats.org/officeDocument/2006/relationships/image" Target="../media/image309.emf"/><Relationship Id="rId27" Type="http://schemas.openxmlformats.org/officeDocument/2006/relationships/image" Target="../media/image27.emf"/><Relationship Id="rId48" Type="http://schemas.openxmlformats.org/officeDocument/2006/relationships/image" Target="../media/image48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34" Type="http://schemas.openxmlformats.org/officeDocument/2006/relationships/image" Target="../media/image134.emf"/><Relationship Id="rId320" Type="http://schemas.openxmlformats.org/officeDocument/2006/relationships/image" Target="../media/image320.emf"/><Relationship Id="rId80" Type="http://schemas.openxmlformats.org/officeDocument/2006/relationships/image" Target="../media/image80.emf"/><Relationship Id="rId155" Type="http://schemas.openxmlformats.org/officeDocument/2006/relationships/image" Target="../media/image155.emf"/><Relationship Id="rId176" Type="http://schemas.openxmlformats.org/officeDocument/2006/relationships/image" Target="../media/image176.emf"/><Relationship Id="rId197" Type="http://schemas.openxmlformats.org/officeDocument/2006/relationships/image" Target="../media/image197.emf"/><Relationship Id="rId201" Type="http://schemas.openxmlformats.org/officeDocument/2006/relationships/image" Target="../media/image201.emf"/><Relationship Id="rId222" Type="http://schemas.openxmlformats.org/officeDocument/2006/relationships/image" Target="../media/image222.emf"/><Relationship Id="rId243" Type="http://schemas.openxmlformats.org/officeDocument/2006/relationships/image" Target="../media/image243.emf"/><Relationship Id="rId264" Type="http://schemas.openxmlformats.org/officeDocument/2006/relationships/image" Target="../media/image264.emf"/><Relationship Id="rId285" Type="http://schemas.openxmlformats.org/officeDocument/2006/relationships/image" Target="../media/image285.emf"/><Relationship Id="rId17" Type="http://schemas.openxmlformats.org/officeDocument/2006/relationships/image" Target="../media/image17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24" Type="http://schemas.openxmlformats.org/officeDocument/2006/relationships/image" Target="../media/image124.emf"/><Relationship Id="rId310" Type="http://schemas.openxmlformats.org/officeDocument/2006/relationships/image" Target="../media/image310.emf"/><Relationship Id="rId70" Type="http://schemas.openxmlformats.org/officeDocument/2006/relationships/image" Target="../media/image70.emf"/><Relationship Id="rId91" Type="http://schemas.openxmlformats.org/officeDocument/2006/relationships/image" Target="../media/image91.emf"/><Relationship Id="rId145" Type="http://schemas.openxmlformats.org/officeDocument/2006/relationships/image" Target="../media/image145.emf"/><Relationship Id="rId166" Type="http://schemas.openxmlformats.org/officeDocument/2006/relationships/image" Target="../media/image166.emf"/><Relationship Id="rId187" Type="http://schemas.openxmlformats.org/officeDocument/2006/relationships/image" Target="../media/image187.emf"/><Relationship Id="rId1" Type="http://schemas.openxmlformats.org/officeDocument/2006/relationships/image" Target="../media/image1.emf"/><Relationship Id="rId212" Type="http://schemas.openxmlformats.org/officeDocument/2006/relationships/image" Target="../media/image212.emf"/><Relationship Id="rId233" Type="http://schemas.openxmlformats.org/officeDocument/2006/relationships/image" Target="../media/image233.emf"/><Relationship Id="rId254" Type="http://schemas.openxmlformats.org/officeDocument/2006/relationships/image" Target="../media/image254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275" Type="http://schemas.openxmlformats.org/officeDocument/2006/relationships/image" Target="../media/image275.emf"/><Relationship Id="rId296" Type="http://schemas.openxmlformats.org/officeDocument/2006/relationships/image" Target="../media/image296.emf"/><Relationship Id="rId300" Type="http://schemas.openxmlformats.org/officeDocument/2006/relationships/image" Target="../media/image300.emf"/><Relationship Id="rId60" Type="http://schemas.openxmlformats.org/officeDocument/2006/relationships/image" Target="../media/image60.emf"/><Relationship Id="rId81" Type="http://schemas.openxmlformats.org/officeDocument/2006/relationships/image" Target="../media/image81.emf"/><Relationship Id="rId135" Type="http://schemas.openxmlformats.org/officeDocument/2006/relationships/image" Target="../media/image135.emf"/><Relationship Id="rId156" Type="http://schemas.openxmlformats.org/officeDocument/2006/relationships/image" Target="../media/image156.emf"/><Relationship Id="rId177" Type="http://schemas.openxmlformats.org/officeDocument/2006/relationships/image" Target="../media/image177.emf"/><Relationship Id="rId198" Type="http://schemas.openxmlformats.org/officeDocument/2006/relationships/image" Target="../media/image198.emf"/><Relationship Id="rId202" Type="http://schemas.openxmlformats.org/officeDocument/2006/relationships/image" Target="../media/image202.emf"/><Relationship Id="rId223" Type="http://schemas.openxmlformats.org/officeDocument/2006/relationships/image" Target="../media/image223.emf"/><Relationship Id="rId244" Type="http://schemas.openxmlformats.org/officeDocument/2006/relationships/image" Target="../media/image244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265" Type="http://schemas.openxmlformats.org/officeDocument/2006/relationships/image" Target="../media/image265.emf"/><Relationship Id="rId286" Type="http://schemas.openxmlformats.org/officeDocument/2006/relationships/image" Target="../media/image286.emf"/><Relationship Id="rId50" Type="http://schemas.openxmlformats.org/officeDocument/2006/relationships/image" Target="../media/image50.emf"/><Relationship Id="rId104" Type="http://schemas.openxmlformats.org/officeDocument/2006/relationships/image" Target="../media/image104.emf"/><Relationship Id="rId125" Type="http://schemas.openxmlformats.org/officeDocument/2006/relationships/image" Target="../media/image125.emf"/><Relationship Id="rId146" Type="http://schemas.openxmlformats.org/officeDocument/2006/relationships/image" Target="../media/image146.emf"/><Relationship Id="rId167" Type="http://schemas.openxmlformats.org/officeDocument/2006/relationships/image" Target="../media/image167.emf"/><Relationship Id="rId188" Type="http://schemas.openxmlformats.org/officeDocument/2006/relationships/image" Target="../media/image188.emf"/><Relationship Id="rId311" Type="http://schemas.openxmlformats.org/officeDocument/2006/relationships/image" Target="../media/image311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13" Type="http://schemas.openxmlformats.org/officeDocument/2006/relationships/image" Target="../media/image213.emf"/><Relationship Id="rId234" Type="http://schemas.openxmlformats.org/officeDocument/2006/relationships/image" Target="../media/image234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55" Type="http://schemas.openxmlformats.org/officeDocument/2006/relationships/image" Target="../media/image255.emf"/><Relationship Id="rId276" Type="http://schemas.openxmlformats.org/officeDocument/2006/relationships/image" Target="../media/image276.emf"/><Relationship Id="rId297" Type="http://schemas.openxmlformats.org/officeDocument/2006/relationships/image" Target="../media/image297.emf"/><Relationship Id="rId40" Type="http://schemas.openxmlformats.org/officeDocument/2006/relationships/image" Target="../media/image40.emf"/><Relationship Id="rId115" Type="http://schemas.openxmlformats.org/officeDocument/2006/relationships/image" Target="../media/image115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178" Type="http://schemas.openxmlformats.org/officeDocument/2006/relationships/image" Target="../media/image178.emf"/><Relationship Id="rId301" Type="http://schemas.openxmlformats.org/officeDocument/2006/relationships/image" Target="../media/image301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99" Type="http://schemas.openxmlformats.org/officeDocument/2006/relationships/image" Target="../media/image199.emf"/><Relationship Id="rId203" Type="http://schemas.openxmlformats.org/officeDocument/2006/relationships/image" Target="../media/image203.emf"/><Relationship Id="rId19" Type="http://schemas.openxmlformats.org/officeDocument/2006/relationships/image" Target="../media/image19.emf"/><Relationship Id="rId224" Type="http://schemas.openxmlformats.org/officeDocument/2006/relationships/image" Target="../media/image224.emf"/><Relationship Id="rId245" Type="http://schemas.openxmlformats.org/officeDocument/2006/relationships/image" Target="../media/image245.emf"/><Relationship Id="rId266" Type="http://schemas.openxmlformats.org/officeDocument/2006/relationships/image" Target="../media/image266.emf"/><Relationship Id="rId287" Type="http://schemas.openxmlformats.org/officeDocument/2006/relationships/image" Target="../media/image287.emf"/><Relationship Id="rId30" Type="http://schemas.openxmlformats.org/officeDocument/2006/relationships/image" Target="../media/image3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168" Type="http://schemas.openxmlformats.org/officeDocument/2006/relationships/image" Target="../media/image168.emf"/><Relationship Id="rId312" Type="http://schemas.openxmlformats.org/officeDocument/2006/relationships/image" Target="../media/image312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189" Type="http://schemas.openxmlformats.org/officeDocument/2006/relationships/image" Target="../media/image189.emf"/><Relationship Id="rId3" Type="http://schemas.openxmlformats.org/officeDocument/2006/relationships/image" Target="../media/image3.emf"/><Relationship Id="rId214" Type="http://schemas.openxmlformats.org/officeDocument/2006/relationships/image" Target="../media/image214.emf"/><Relationship Id="rId235" Type="http://schemas.openxmlformats.org/officeDocument/2006/relationships/image" Target="../media/image235.emf"/><Relationship Id="rId256" Type="http://schemas.openxmlformats.org/officeDocument/2006/relationships/image" Target="../media/image256.emf"/><Relationship Id="rId277" Type="http://schemas.openxmlformats.org/officeDocument/2006/relationships/image" Target="../media/image277.emf"/><Relationship Id="rId298" Type="http://schemas.openxmlformats.org/officeDocument/2006/relationships/image" Target="../media/image298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Relationship Id="rId302" Type="http://schemas.openxmlformats.org/officeDocument/2006/relationships/image" Target="../media/image302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179" Type="http://schemas.openxmlformats.org/officeDocument/2006/relationships/image" Target="../media/image179.emf"/><Relationship Id="rId190" Type="http://schemas.openxmlformats.org/officeDocument/2006/relationships/image" Target="../media/image190.emf"/><Relationship Id="rId204" Type="http://schemas.openxmlformats.org/officeDocument/2006/relationships/image" Target="../media/image204.emf"/><Relationship Id="rId225" Type="http://schemas.openxmlformats.org/officeDocument/2006/relationships/image" Target="../media/image225.emf"/><Relationship Id="rId246" Type="http://schemas.openxmlformats.org/officeDocument/2006/relationships/image" Target="../media/image246.emf"/><Relationship Id="rId267" Type="http://schemas.openxmlformats.org/officeDocument/2006/relationships/image" Target="../media/image267.emf"/><Relationship Id="rId288" Type="http://schemas.openxmlformats.org/officeDocument/2006/relationships/image" Target="../media/image288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313" Type="http://schemas.openxmlformats.org/officeDocument/2006/relationships/image" Target="../media/image313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94" Type="http://schemas.openxmlformats.org/officeDocument/2006/relationships/image" Target="../media/image94.emf"/><Relationship Id="rId148" Type="http://schemas.openxmlformats.org/officeDocument/2006/relationships/image" Target="../media/image148.emf"/><Relationship Id="rId169" Type="http://schemas.openxmlformats.org/officeDocument/2006/relationships/image" Target="../media/image169.emf"/><Relationship Id="rId4" Type="http://schemas.openxmlformats.org/officeDocument/2006/relationships/image" Target="../media/image4.emf"/><Relationship Id="rId180" Type="http://schemas.openxmlformats.org/officeDocument/2006/relationships/image" Target="../media/image180.emf"/><Relationship Id="rId215" Type="http://schemas.openxmlformats.org/officeDocument/2006/relationships/image" Target="../media/image215.emf"/><Relationship Id="rId236" Type="http://schemas.openxmlformats.org/officeDocument/2006/relationships/image" Target="../media/image236.emf"/><Relationship Id="rId257" Type="http://schemas.openxmlformats.org/officeDocument/2006/relationships/image" Target="../media/image257.emf"/><Relationship Id="rId278" Type="http://schemas.openxmlformats.org/officeDocument/2006/relationships/image" Target="../media/image278.emf"/><Relationship Id="rId303" Type="http://schemas.openxmlformats.org/officeDocument/2006/relationships/image" Target="../media/image303.emf"/><Relationship Id="rId42" Type="http://schemas.openxmlformats.org/officeDocument/2006/relationships/image" Target="../media/image42.emf"/><Relationship Id="rId84" Type="http://schemas.openxmlformats.org/officeDocument/2006/relationships/image" Target="../media/image84.emf"/><Relationship Id="rId138" Type="http://schemas.openxmlformats.org/officeDocument/2006/relationships/image" Target="../media/image138.emf"/><Relationship Id="rId191" Type="http://schemas.openxmlformats.org/officeDocument/2006/relationships/image" Target="../media/image191.emf"/><Relationship Id="rId205" Type="http://schemas.openxmlformats.org/officeDocument/2006/relationships/image" Target="../media/image205.emf"/><Relationship Id="rId247" Type="http://schemas.openxmlformats.org/officeDocument/2006/relationships/image" Target="../media/image247.emf"/><Relationship Id="rId107" Type="http://schemas.openxmlformats.org/officeDocument/2006/relationships/image" Target="../media/image107.emf"/><Relationship Id="rId289" Type="http://schemas.openxmlformats.org/officeDocument/2006/relationships/image" Target="../media/image289.emf"/><Relationship Id="rId11" Type="http://schemas.openxmlformats.org/officeDocument/2006/relationships/image" Target="../media/image11.emf"/><Relationship Id="rId53" Type="http://schemas.openxmlformats.org/officeDocument/2006/relationships/image" Target="../media/image53.emf"/><Relationship Id="rId149" Type="http://schemas.openxmlformats.org/officeDocument/2006/relationships/image" Target="../media/image149.emf"/><Relationship Id="rId314" Type="http://schemas.openxmlformats.org/officeDocument/2006/relationships/image" Target="../media/image314.emf"/><Relationship Id="rId95" Type="http://schemas.openxmlformats.org/officeDocument/2006/relationships/image" Target="../media/image95.emf"/><Relationship Id="rId160" Type="http://schemas.openxmlformats.org/officeDocument/2006/relationships/image" Target="../media/image160.emf"/><Relationship Id="rId216" Type="http://schemas.openxmlformats.org/officeDocument/2006/relationships/image" Target="../media/image216.emf"/><Relationship Id="rId258" Type="http://schemas.openxmlformats.org/officeDocument/2006/relationships/image" Target="../media/image258.emf"/><Relationship Id="rId22" Type="http://schemas.openxmlformats.org/officeDocument/2006/relationships/image" Target="../media/image22.emf"/><Relationship Id="rId64" Type="http://schemas.openxmlformats.org/officeDocument/2006/relationships/image" Target="../media/image64.emf"/><Relationship Id="rId118" Type="http://schemas.openxmlformats.org/officeDocument/2006/relationships/image" Target="../media/image118.emf"/><Relationship Id="rId171" Type="http://schemas.openxmlformats.org/officeDocument/2006/relationships/image" Target="../media/image171.emf"/><Relationship Id="rId227" Type="http://schemas.openxmlformats.org/officeDocument/2006/relationships/image" Target="../media/image227.emf"/><Relationship Id="rId269" Type="http://schemas.openxmlformats.org/officeDocument/2006/relationships/image" Target="../media/image269.emf"/><Relationship Id="rId33" Type="http://schemas.openxmlformats.org/officeDocument/2006/relationships/image" Target="../media/image33.emf"/><Relationship Id="rId129" Type="http://schemas.openxmlformats.org/officeDocument/2006/relationships/image" Target="../media/image129.emf"/><Relationship Id="rId280" Type="http://schemas.openxmlformats.org/officeDocument/2006/relationships/image" Target="../media/image280.emf"/><Relationship Id="rId75" Type="http://schemas.openxmlformats.org/officeDocument/2006/relationships/image" Target="../media/image75.emf"/><Relationship Id="rId140" Type="http://schemas.openxmlformats.org/officeDocument/2006/relationships/image" Target="../media/image140.emf"/><Relationship Id="rId182" Type="http://schemas.openxmlformats.org/officeDocument/2006/relationships/image" Target="../media/image182.emf"/><Relationship Id="rId6" Type="http://schemas.openxmlformats.org/officeDocument/2006/relationships/image" Target="../media/image6.emf"/><Relationship Id="rId238" Type="http://schemas.openxmlformats.org/officeDocument/2006/relationships/image" Target="../media/image238.emf"/><Relationship Id="rId291" Type="http://schemas.openxmlformats.org/officeDocument/2006/relationships/image" Target="../media/image291.emf"/><Relationship Id="rId305" Type="http://schemas.openxmlformats.org/officeDocument/2006/relationships/image" Target="../media/image305.emf"/><Relationship Id="rId44" Type="http://schemas.openxmlformats.org/officeDocument/2006/relationships/image" Target="../media/image44.emf"/><Relationship Id="rId86" Type="http://schemas.openxmlformats.org/officeDocument/2006/relationships/image" Target="../media/image86.emf"/><Relationship Id="rId151" Type="http://schemas.openxmlformats.org/officeDocument/2006/relationships/image" Target="../media/image151.emf"/><Relationship Id="rId193" Type="http://schemas.openxmlformats.org/officeDocument/2006/relationships/image" Target="../media/image193.emf"/><Relationship Id="rId207" Type="http://schemas.openxmlformats.org/officeDocument/2006/relationships/image" Target="../media/image207.emf"/><Relationship Id="rId249" Type="http://schemas.openxmlformats.org/officeDocument/2006/relationships/image" Target="../media/image24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</xdr:row>
      <xdr:rowOff>25400</xdr:rowOff>
    </xdr:from>
    <xdr:to>
      <xdr:col>0</xdr:col>
      <xdr:colOff>2725420</xdr:colOff>
      <xdr:row>1</xdr:row>
      <xdr:rowOff>1239520</xdr:rowOff>
    </xdr:to>
    <xdr:pic>
      <xdr:nvPicPr>
        <xdr:cNvPr id="3" name="$A$2" descr="=JCSYSStructure(&quot;59F07108F0DA9D5D059F405A5DCA4B40&quot;)">
          <a:extLst>
            <a:ext uri="{FF2B5EF4-FFF2-40B4-BE49-F238E27FC236}">
              <a16:creationId xmlns:a16="http://schemas.microsoft.com/office/drawing/2014/main" id="{C6B52F77-3425-0F55-6B52-18CD3772B7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8448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</xdr:row>
      <xdr:rowOff>25400</xdr:rowOff>
    </xdr:from>
    <xdr:to>
      <xdr:col>0</xdr:col>
      <xdr:colOff>2725420</xdr:colOff>
      <xdr:row>2</xdr:row>
      <xdr:rowOff>1239520</xdr:rowOff>
    </xdr:to>
    <xdr:pic>
      <xdr:nvPicPr>
        <xdr:cNvPr id="5" name="$A$3" descr="=JCSYSStructure(&quot;8B245BBCB15F5FC44ABDD23BEEB2B735&quot;)">
          <a:extLst>
            <a:ext uri="{FF2B5EF4-FFF2-40B4-BE49-F238E27FC236}">
              <a16:creationId xmlns:a16="http://schemas.microsoft.com/office/drawing/2014/main" id="{C982F3C2-BA22-1D27-2935-862721C8D3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494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</xdr:row>
      <xdr:rowOff>25400</xdr:rowOff>
    </xdr:from>
    <xdr:to>
      <xdr:col>0</xdr:col>
      <xdr:colOff>2725420</xdr:colOff>
      <xdr:row>3</xdr:row>
      <xdr:rowOff>1239520</xdr:rowOff>
    </xdr:to>
    <xdr:pic>
      <xdr:nvPicPr>
        <xdr:cNvPr id="7" name="$A$4" descr="=JCSYSStructure(&quot;B012821DEC96853B5DA40C263993AA91&quot;)">
          <a:extLst>
            <a:ext uri="{FF2B5EF4-FFF2-40B4-BE49-F238E27FC236}">
              <a16:creationId xmlns:a16="http://schemas.microsoft.com/office/drawing/2014/main" id="{172F9CB7-6122-6475-AFBF-0AA01D86E7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81432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</xdr:row>
      <xdr:rowOff>25400</xdr:rowOff>
    </xdr:from>
    <xdr:to>
      <xdr:col>0</xdr:col>
      <xdr:colOff>2725420</xdr:colOff>
      <xdr:row>4</xdr:row>
      <xdr:rowOff>1239520</xdr:rowOff>
    </xdr:to>
    <xdr:pic>
      <xdr:nvPicPr>
        <xdr:cNvPr id="9" name="$A$5" descr="=JCSYSStructure(&quot;706FF44C775A5B7B68FD0C6283E0FD32&quot;)">
          <a:extLst>
            <a:ext uri="{FF2B5EF4-FFF2-40B4-BE49-F238E27FC236}">
              <a16:creationId xmlns:a16="http://schemas.microsoft.com/office/drawing/2014/main" id="{2322DAD3-26DD-693C-0ED1-F7E95E00A4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07924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</xdr:row>
      <xdr:rowOff>25400</xdr:rowOff>
    </xdr:from>
    <xdr:to>
      <xdr:col>0</xdr:col>
      <xdr:colOff>2725420</xdr:colOff>
      <xdr:row>5</xdr:row>
      <xdr:rowOff>1239520</xdr:rowOff>
    </xdr:to>
    <xdr:pic>
      <xdr:nvPicPr>
        <xdr:cNvPr id="11" name="$A$6" descr="=JCSYSStructure(&quot;375438AA46269CE494AFA9801B5DFA7A&quot;)">
          <a:extLst>
            <a:ext uri="{FF2B5EF4-FFF2-40B4-BE49-F238E27FC236}">
              <a16:creationId xmlns:a16="http://schemas.microsoft.com/office/drawing/2014/main" id="{4D944CF7-2C91-C7EE-D13B-0BEE144E95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34416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</xdr:row>
      <xdr:rowOff>25400</xdr:rowOff>
    </xdr:from>
    <xdr:to>
      <xdr:col>0</xdr:col>
      <xdr:colOff>2725420</xdr:colOff>
      <xdr:row>6</xdr:row>
      <xdr:rowOff>1239520</xdr:rowOff>
    </xdr:to>
    <xdr:pic>
      <xdr:nvPicPr>
        <xdr:cNvPr id="13" name="$A$7" descr="=JCSYSStructure(&quot;A9DE7D493DD66196D33A75942C0AFE59&quot;)">
          <a:extLst>
            <a:ext uri="{FF2B5EF4-FFF2-40B4-BE49-F238E27FC236}">
              <a16:creationId xmlns:a16="http://schemas.microsoft.com/office/drawing/2014/main" id="{55C9375E-A752-A796-0A8C-5150EB05D6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60908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</xdr:row>
      <xdr:rowOff>25400</xdr:rowOff>
    </xdr:from>
    <xdr:to>
      <xdr:col>0</xdr:col>
      <xdr:colOff>2725420</xdr:colOff>
      <xdr:row>7</xdr:row>
      <xdr:rowOff>1239520</xdr:rowOff>
    </xdr:to>
    <xdr:pic>
      <xdr:nvPicPr>
        <xdr:cNvPr id="15" name="$A$8" descr="=JCSYSStructure(&quot;D5EFF7A0B6D18C2F6B013F82995B714A&quot;)">
          <a:extLst>
            <a:ext uri="{FF2B5EF4-FFF2-40B4-BE49-F238E27FC236}">
              <a16:creationId xmlns:a16="http://schemas.microsoft.com/office/drawing/2014/main" id="{46E6F840-032C-7BE1-8598-79BDE3243C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8740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</xdr:row>
      <xdr:rowOff>25400</xdr:rowOff>
    </xdr:from>
    <xdr:to>
      <xdr:col>0</xdr:col>
      <xdr:colOff>2725420</xdr:colOff>
      <xdr:row>8</xdr:row>
      <xdr:rowOff>1239520</xdr:rowOff>
    </xdr:to>
    <xdr:pic>
      <xdr:nvPicPr>
        <xdr:cNvPr id="17" name="$A$9" descr="=JCSYSStructure(&quot;F5BE915DC51881778791BDB48904AD89&quot;)">
          <a:extLst>
            <a:ext uri="{FF2B5EF4-FFF2-40B4-BE49-F238E27FC236}">
              <a16:creationId xmlns:a16="http://schemas.microsoft.com/office/drawing/2014/main" id="{2251D4CD-4A9B-3797-C858-1771C185C6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13892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</xdr:row>
      <xdr:rowOff>25400</xdr:rowOff>
    </xdr:from>
    <xdr:to>
      <xdr:col>0</xdr:col>
      <xdr:colOff>2725420</xdr:colOff>
      <xdr:row>9</xdr:row>
      <xdr:rowOff>1239520</xdr:rowOff>
    </xdr:to>
    <xdr:pic>
      <xdr:nvPicPr>
        <xdr:cNvPr id="19" name="$A$10" descr="=JCSYSStructure(&quot;93750AEE13A70D2F875921526876A617&quot;)">
          <a:extLst>
            <a:ext uri="{FF2B5EF4-FFF2-40B4-BE49-F238E27FC236}">
              <a16:creationId xmlns:a16="http://schemas.microsoft.com/office/drawing/2014/main" id="{B3B033C4-53C5-A426-A86B-04AB85680E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40384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</xdr:row>
      <xdr:rowOff>25400</xdr:rowOff>
    </xdr:from>
    <xdr:to>
      <xdr:col>0</xdr:col>
      <xdr:colOff>2725420</xdr:colOff>
      <xdr:row>10</xdr:row>
      <xdr:rowOff>1239520</xdr:rowOff>
    </xdr:to>
    <xdr:pic>
      <xdr:nvPicPr>
        <xdr:cNvPr id="21" name="$A$11" descr="=JCSYSStructure(&quot;01879304B874E6DA059459368A6F060E&quot;)">
          <a:extLst>
            <a:ext uri="{FF2B5EF4-FFF2-40B4-BE49-F238E27FC236}">
              <a16:creationId xmlns:a16="http://schemas.microsoft.com/office/drawing/2014/main" id="{89907851-CB71-1392-CC78-18C37681A4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66876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</xdr:row>
      <xdr:rowOff>25400</xdr:rowOff>
    </xdr:from>
    <xdr:to>
      <xdr:col>0</xdr:col>
      <xdr:colOff>2725420</xdr:colOff>
      <xdr:row>11</xdr:row>
      <xdr:rowOff>1239520</xdr:rowOff>
    </xdr:to>
    <xdr:pic>
      <xdr:nvPicPr>
        <xdr:cNvPr id="23" name="$A$12" descr="=JCSYSStructure(&quot;D14B70C1F229848A9C0ED375E1F7FA64&quot;)">
          <a:extLst>
            <a:ext uri="{FF2B5EF4-FFF2-40B4-BE49-F238E27FC236}">
              <a16:creationId xmlns:a16="http://schemas.microsoft.com/office/drawing/2014/main" id="{6C1A8B97-1128-6706-749F-C4E346B7F5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93368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</xdr:row>
      <xdr:rowOff>25400</xdr:rowOff>
    </xdr:from>
    <xdr:to>
      <xdr:col>0</xdr:col>
      <xdr:colOff>2725420</xdr:colOff>
      <xdr:row>12</xdr:row>
      <xdr:rowOff>1239520</xdr:rowOff>
    </xdr:to>
    <xdr:pic>
      <xdr:nvPicPr>
        <xdr:cNvPr id="25" name="$A$13" descr="=JCSYSStructure(&quot;D97C9A5500D44F899E5A67ED7B7FFF50&quot;)">
          <a:extLst>
            <a:ext uri="{FF2B5EF4-FFF2-40B4-BE49-F238E27FC236}">
              <a16:creationId xmlns:a16="http://schemas.microsoft.com/office/drawing/2014/main" id="{1FC90F55-F5D0-29D8-DF6A-B38C7AB81A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1986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13</xdr:row>
      <xdr:rowOff>25400</xdr:rowOff>
    </xdr:from>
    <xdr:to>
      <xdr:col>0</xdr:col>
      <xdr:colOff>2725420</xdr:colOff>
      <xdr:row>13</xdr:row>
      <xdr:rowOff>1239520</xdr:rowOff>
    </xdr:to>
    <xdr:pic>
      <xdr:nvPicPr>
        <xdr:cNvPr id="27" name="$A$14" descr="=JCSYSStructure(&quot;E0E2A10DF7558F9BEBF989215EA29B41&quot;)">
          <a:extLst>
            <a:ext uri="{FF2B5EF4-FFF2-40B4-BE49-F238E27FC236}">
              <a16:creationId xmlns:a16="http://schemas.microsoft.com/office/drawing/2014/main" id="{C5C2C59D-2B7A-0A29-A5E0-C709ED396E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46352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14</xdr:row>
      <xdr:rowOff>25399</xdr:rowOff>
    </xdr:from>
    <xdr:to>
      <xdr:col>0</xdr:col>
      <xdr:colOff>2725420</xdr:colOff>
      <xdr:row>14</xdr:row>
      <xdr:rowOff>1239519</xdr:rowOff>
    </xdr:to>
    <xdr:pic>
      <xdr:nvPicPr>
        <xdr:cNvPr id="29" name="$A$15" descr="=JCSYSStructure(&quot;21927A2652CC2F6C9FB9B767D7EDB7E0&quot;)">
          <a:extLst>
            <a:ext uri="{FF2B5EF4-FFF2-40B4-BE49-F238E27FC236}">
              <a16:creationId xmlns:a16="http://schemas.microsoft.com/office/drawing/2014/main" id="{84774921-0D4C-B7EB-ADD0-701AD46AA6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672843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15</xdr:row>
      <xdr:rowOff>25401</xdr:rowOff>
    </xdr:from>
    <xdr:to>
      <xdr:col>0</xdr:col>
      <xdr:colOff>2725420</xdr:colOff>
      <xdr:row>15</xdr:row>
      <xdr:rowOff>1239521</xdr:rowOff>
    </xdr:to>
    <xdr:pic>
      <xdr:nvPicPr>
        <xdr:cNvPr id="31" name="$A$16" descr="=JCSYSStructure(&quot;E33761C5033114873B19D14EBD3C88F1&quot;)">
          <a:extLst>
            <a:ext uri="{FF2B5EF4-FFF2-40B4-BE49-F238E27FC236}">
              <a16:creationId xmlns:a16="http://schemas.microsoft.com/office/drawing/2014/main" id="{B457F98A-A017-8688-3395-6849A5643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99336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16</xdr:row>
      <xdr:rowOff>25400</xdr:rowOff>
    </xdr:from>
    <xdr:to>
      <xdr:col>0</xdr:col>
      <xdr:colOff>2725420</xdr:colOff>
      <xdr:row>16</xdr:row>
      <xdr:rowOff>1239520</xdr:rowOff>
    </xdr:to>
    <xdr:pic>
      <xdr:nvPicPr>
        <xdr:cNvPr id="33" name="$A$17" descr="=JCSYSStructure(&quot;5C6FE7834BC3100E56D883306468A1E3&quot;)">
          <a:extLst>
            <a:ext uri="{FF2B5EF4-FFF2-40B4-BE49-F238E27FC236}">
              <a16:creationId xmlns:a16="http://schemas.microsoft.com/office/drawing/2014/main" id="{A4C0DB4C-5754-EAE4-F774-9322BFC946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925828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17</xdr:row>
      <xdr:rowOff>25400</xdr:rowOff>
    </xdr:from>
    <xdr:to>
      <xdr:col>0</xdr:col>
      <xdr:colOff>2725420</xdr:colOff>
      <xdr:row>17</xdr:row>
      <xdr:rowOff>1239520</xdr:rowOff>
    </xdr:to>
    <xdr:pic>
      <xdr:nvPicPr>
        <xdr:cNvPr id="35" name="$A$18" descr="=JCSYSStructure(&quot;8DEFD02B9E49FE2DBE999991E6D7299F&quot;)">
          <a:extLst>
            <a:ext uri="{FF2B5EF4-FFF2-40B4-BE49-F238E27FC236}">
              <a16:creationId xmlns:a16="http://schemas.microsoft.com/office/drawing/2014/main" id="{077568DB-1740-345F-6386-FA8E7812A0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05232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18</xdr:row>
      <xdr:rowOff>25400</xdr:rowOff>
    </xdr:from>
    <xdr:to>
      <xdr:col>0</xdr:col>
      <xdr:colOff>2725420</xdr:colOff>
      <xdr:row>18</xdr:row>
      <xdr:rowOff>1239520</xdr:rowOff>
    </xdr:to>
    <xdr:pic>
      <xdr:nvPicPr>
        <xdr:cNvPr id="37" name="$A$19" descr="=JCSYSStructure(&quot;78B7A2443D09A2BAD0B9872DB8530BAF&quot;)">
          <a:extLst>
            <a:ext uri="{FF2B5EF4-FFF2-40B4-BE49-F238E27FC236}">
              <a16:creationId xmlns:a16="http://schemas.microsoft.com/office/drawing/2014/main" id="{247601AD-7C74-E9A7-A9BE-762C3A857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178812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19</xdr:row>
      <xdr:rowOff>25399</xdr:rowOff>
    </xdr:from>
    <xdr:to>
      <xdr:col>0</xdr:col>
      <xdr:colOff>2725420</xdr:colOff>
      <xdr:row>19</xdr:row>
      <xdr:rowOff>1239519</xdr:rowOff>
    </xdr:to>
    <xdr:pic>
      <xdr:nvPicPr>
        <xdr:cNvPr id="39" name="$A$20" descr="=JCSYSStructure(&quot;989BB645F8BB0C078BD7FF32B9E72D58&quot;)">
          <a:extLst>
            <a:ext uri="{FF2B5EF4-FFF2-40B4-BE49-F238E27FC236}">
              <a16:creationId xmlns:a16="http://schemas.microsoft.com/office/drawing/2014/main" id="{F1BB3808-B568-6259-B5A4-CA1A5C5C46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305303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20</xdr:row>
      <xdr:rowOff>25401</xdr:rowOff>
    </xdr:from>
    <xdr:to>
      <xdr:col>0</xdr:col>
      <xdr:colOff>2725420</xdr:colOff>
      <xdr:row>20</xdr:row>
      <xdr:rowOff>1239521</xdr:rowOff>
    </xdr:to>
    <xdr:pic>
      <xdr:nvPicPr>
        <xdr:cNvPr id="41" name="$A$21" descr="=JCSYSStructure(&quot;41CE8C220BAD6C9F169B08F3E7A8EE3B&quot;)">
          <a:extLst>
            <a:ext uri="{FF2B5EF4-FFF2-40B4-BE49-F238E27FC236}">
              <a16:creationId xmlns:a16="http://schemas.microsoft.com/office/drawing/2014/main" id="{8CA9B16E-3EC1-B321-4898-71812D7DA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431796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21</xdr:row>
      <xdr:rowOff>25400</xdr:rowOff>
    </xdr:from>
    <xdr:to>
      <xdr:col>0</xdr:col>
      <xdr:colOff>2725420</xdr:colOff>
      <xdr:row>21</xdr:row>
      <xdr:rowOff>1239520</xdr:rowOff>
    </xdr:to>
    <xdr:pic>
      <xdr:nvPicPr>
        <xdr:cNvPr id="43" name="$A$22" descr="=JCSYSStructure(&quot;7C1AB990F08B647E5305C9C0784A1331&quot;)">
          <a:extLst>
            <a:ext uri="{FF2B5EF4-FFF2-40B4-BE49-F238E27FC236}">
              <a16:creationId xmlns:a16="http://schemas.microsoft.com/office/drawing/2014/main" id="{FE03CAC4-EC9A-3204-4A2E-5A34F85D08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558288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22</xdr:row>
      <xdr:rowOff>25400</xdr:rowOff>
    </xdr:from>
    <xdr:to>
      <xdr:col>0</xdr:col>
      <xdr:colOff>2725420</xdr:colOff>
      <xdr:row>22</xdr:row>
      <xdr:rowOff>1239520</xdr:rowOff>
    </xdr:to>
    <xdr:pic>
      <xdr:nvPicPr>
        <xdr:cNvPr id="45" name="$A$23" descr="=JCSYSStructure(&quot;58928158BD7A3FC6C29A3756984B033F&quot;)">
          <a:extLst>
            <a:ext uri="{FF2B5EF4-FFF2-40B4-BE49-F238E27FC236}">
              <a16:creationId xmlns:a16="http://schemas.microsoft.com/office/drawing/2014/main" id="{4F916003-C8AC-18CB-EA3A-196730395E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68478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23</xdr:row>
      <xdr:rowOff>25401</xdr:rowOff>
    </xdr:from>
    <xdr:to>
      <xdr:col>0</xdr:col>
      <xdr:colOff>2725420</xdr:colOff>
      <xdr:row>23</xdr:row>
      <xdr:rowOff>1239521</xdr:rowOff>
    </xdr:to>
    <xdr:pic>
      <xdr:nvPicPr>
        <xdr:cNvPr id="47" name="$A$24" descr="=JCSYSStructure(&quot;8BDA638A24F905172EA39D878DBBDBD9&quot;)">
          <a:extLst>
            <a:ext uri="{FF2B5EF4-FFF2-40B4-BE49-F238E27FC236}">
              <a16:creationId xmlns:a16="http://schemas.microsoft.com/office/drawing/2014/main" id="{9F1B3725-4595-C045-A53E-0C0DD27084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811272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24</xdr:row>
      <xdr:rowOff>25399</xdr:rowOff>
    </xdr:from>
    <xdr:to>
      <xdr:col>0</xdr:col>
      <xdr:colOff>2725420</xdr:colOff>
      <xdr:row>24</xdr:row>
      <xdr:rowOff>1239519</xdr:rowOff>
    </xdr:to>
    <xdr:pic>
      <xdr:nvPicPr>
        <xdr:cNvPr id="49" name="$A$25" descr="=JCSYSStructure(&quot;44F7094AC39BA33EF0335341B542FFE1&quot;)">
          <a:extLst>
            <a:ext uri="{FF2B5EF4-FFF2-40B4-BE49-F238E27FC236}">
              <a16:creationId xmlns:a16="http://schemas.microsoft.com/office/drawing/2014/main" id="{2ADA6664-785F-03E8-E43D-02A67C8E08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937763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25</xdr:row>
      <xdr:rowOff>25401</xdr:rowOff>
    </xdr:from>
    <xdr:to>
      <xdr:col>0</xdr:col>
      <xdr:colOff>2725420</xdr:colOff>
      <xdr:row>25</xdr:row>
      <xdr:rowOff>1239521</xdr:rowOff>
    </xdr:to>
    <xdr:pic>
      <xdr:nvPicPr>
        <xdr:cNvPr id="51" name="$A$26" descr="=JCSYSStructure(&quot;C825CC8D3F049D54CADBEFC1A829785F&quot;)">
          <a:extLst>
            <a:ext uri="{FF2B5EF4-FFF2-40B4-BE49-F238E27FC236}">
              <a16:creationId xmlns:a16="http://schemas.microsoft.com/office/drawing/2014/main" id="{0D53868F-F679-6A0B-4FEA-A404CAF956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064256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26</xdr:row>
      <xdr:rowOff>25399</xdr:rowOff>
    </xdr:from>
    <xdr:to>
      <xdr:col>0</xdr:col>
      <xdr:colOff>2725420</xdr:colOff>
      <xdr:row>26</xdr:row>
      <xdr:rowOff>1239519</xdr:rowOff>
    </xdr:to>
    <xdr:pic>
      <xdr:nvPicPr>
        <xdr:cNvPr id="53" name="$A$27" descr="=JCSYSStructure(&quot;D46892F96AB556834BA5CC73DB1A6BA8&quot;)">
          <a:extLst>
            <a:ext uri="{FF2B5EF4-FFF2-40B4-BE49-F238E27FC236}">
              <a16:creationId xmlns:a16="http://schemas.microsoft.com/office/drawing/2014/main" id="{780FC918-A74C-478C-E10A-EBC10E5434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190747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27</xdr:row>
      <xdr:rowOff>25400</xdr:rowOff>
    </xdr:from>
    <xdr:to>
      <xdr:col>0</xdr:col>
      <xdr:colOff>2725420</xdr:colOff>
      <xdr:row>27</xdr:row>
      <xdr:rowOff>1239520</xdr:rowOff>
    </xdr:to>
    <xdr:pic>
      <xdr:nvPicPr>
        <xdr:cNvPr id="55" name="$A$28" descr="=JCSYSStructure(&quot;E0F526C34EF5330EE712FAD0A532D39A&quot;)">
          <a:extLst>
            <a:ext uri="{FF2B5EF4-FFF2-40B4-BE49-F238E27FC236}">
              <a16:creationId xmlns:a16="http://schemas.microsoft.com/office/drawing/2014/main" id="{2874DC7C-CD7C-F1A1-9C83-24534BEA2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31724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28</xdr:row>
      <xdr:rowOff>25401</xdr:rowOff>
    </xdr:from>
    <xdr:to>
      <xdr:col>0</xdr:col>
      <xdr:colOff>2725420</xdr:colOff>
      <xdr:row>28</xdr:row>
      <xdr:rowOff>1239521</xdr:rowOff>
    </xdr:to>
    <xdr:pic>
      <xdr:nvPicPr>
        <xdr:cNvPr id="57" name="$A$29" descr="=JCSYSStructure(&quot;344045DBC7392A1823603AD6F5893C69&quot;)">
          <a:extLst>
            <a:ext uri="{FF2B5EF4-FFF2-40B4-BE49-F238E27FC236}">
              <a16:creationId xmlns:a16="http://schemas.microsoft.com/office/drawing/2014/main" id="{169A2163-6ED2-A051-F949-E355D80CF8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443732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29</xdr:row>
      <xdr:rowOff>25399</xdr:rowOff>
    </xdr:from>
    <xdr:to>
      <xdr:col>0</xdr:col>
      <xdr:colOff>2725420</xdr:colOff>
      <xdr:row>29</xdr:row>
      <xdr:rowOff>1239519</xdr:rowOff>
    </xdr:to>
    <xdr:pic>
      <xdr:nvPicPr>
        <xdr:cNvPr id="59" name="$A$30" descr="=JCSYSStructure(&quot;AEA92D8F9899DB148CF41D5F13BC8B32&quot;)">
          <a:extLst>
            <a:ext uri="{FF2B5EF4-FFF2-40B4-BE49-F238E27FC236}">
              <a16:creationId xmlns:a16="http://schemas.microsoft.com/office/drawing/2014/main" id="{B7704088-1909-3DE9-E6F9-B48D06B3F6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70223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30</xdr:row>
      <xdr:rowOff>25401</xdr:rowOff>
    </xdr:from>
    <xdr:to>
      <xdr:col>0</xdr:col>
      <xdr:colOff>2725420</xdr:colOff>
      <xdr:row>30</xdr:row>
      <xdr:rowOff>1239521</xdr:rowOff>
    </xdr:to>
    <xdr:pic>
      <xdr:nvPicPr>
        <xdr:cNvPr id="61" name="$A$31" descr="=JCSYSStructure(&quot;D0E036A4185EF94B40E75B3895348BE7&quot;)">
          <a:extLst>
            <a:ext uri="{FF2B5EF4-FFF2-40B4-BE49-F238E27FC236}">
              <a16:creationId xmlns:a16="http://schemas.microsoft.com/office/drawing/2014/main" id="{21124D79-B575-0A02-E4D0-2C14CEFCB5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696716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31</xdr:row>
      <xdr:rowOff>25399</xdr:rowOff>
    </xdr:from>
    <xdr:to>
      <xdr:col>0</xdr:col>
      <xdr:colOff>2725420</xdr:colOff>
      <xdr:row>31</xdr:row>
      <xdr:rowOff>1239519</xdr:rowOff>
    </xdr:to>
    <xdr:pic>
      <xdr:nvPicPr>
        <xdr:cNvPr id="63" name="$A$32" descr="=JCSYSStructure(&quot;ACD0CB8CC0B021D9C23A9D802A8458DC&quot;)">
          <a:extLst>
            <a:ext uri="{FF2B5EF4-FFF2-40B4-BE49-F238E27FC236}">
              <a16:creationId xmlns:a16="http://schemas.microsoft.com/office/drawing/2014/main" id="{8D3DE111-D32E-BF95-AB1D-2626B2E7CD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823207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32</xdr:row>
      <xdr:rowOff>25400</xdr:rowOff>
    </xdr:from>
    <xdr:to>
      <xdr:col>0</xdr:col>
      <xdr:colOff>2725420</xdr:colOff>
      <xdr:row>32</xdr:row>
      <xdr:rowOff>1239520</xdr:rowOff>
    </xdr:to>
    <xdr:pic>
      <xdr:nvPicPr>
        <xdr:cNvPr id="65" name="$A$33" descr="=JCSYSStructure(&quot;8DDA93D5A64F0B6B14D8B006F3CEB02E&quot;)">
          <a:extLst>
            <a:ext uri="{FF2B5EF4-FFF2-40B4-BE49-F238E27FC236}">
              <a16:creationId xmlns:a16="http://schemas.microsoft.com/office/drawing/2014/main" id="{63791803-C031-3E1A-08B9-5502AA7C7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94970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33</xdr:row>
      <xdr:rowOff>25401</xdr:rowOff>
    </xdr:from>
    <xdr:to>
      <xdr:col>0</xdr:col>
      <xdr:colOff>2725420</xdr:colOff>
      <xdr:row>33</xdr:row>
      <xdr:rowOff>1239521</xdr:rowOff>
    </xdr:to>
    <xdr:pic>
      <xdr:nvPicPr>
        <xdr:cNvPr id="67" name="$A$34" descr="=JCSYSStructure(&quot;F0283D0AB84AD6E5E9436193B598C97A&quot;)">
          <a:extLst>
            <a:ext uri="{FF2B5EF4-FFF2-40B4-BE49-F238E27FC236}">
              <a16:creationId xmlns:a16="http://schemas.microsoft.com/office/drawing/2014/main" id="{D6534E96-7595-7365-0CF4-6206520BFD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076192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34</xdr:row>
      <xdr:rowOff>25399</xdr:rowOff>
    </xdr:from>
    <xdr:to>
      <xdr:col>0</xdr:col>
      <xdr:colOff>2725420</xdr:colOff>
      <xdr:row>34</xdr:row>
      <xdr:rowOff>1239519</xdr:rowOff>
    </xdr:to>
    <xdr:pic>
      <xdr:nvPicPr>
        <xdr:cNvPr id="69" name="$A$35" descr="=JCSYSStructure(&quot;C8D8ECF3E07F940F3CC22835D9C5DE72&quot;)">
          <a:extLst>
            <a:ext uri="{FF2B5EF4-FFF2-40B4-BE49-F238E27FC236}">
              <a16:creationId xmlns:a16="http://schemas.microsoft.com/office/drawing/2014/main" id="{42984675-584D-45BD-4A83-FFAEF97D47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202683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35</xdr:row>
      <xdr:rowOff>25401</xdr:rowOff>
    </xdr:from>
    <xdr:to>
      <xdr:col>0</xdr:col>
      <xdr:colOff>2725420</xdr:colOff>
      <xdr:row>35</xdr:row>
      <xdr:rowOff>1239521</xdr:rowOff>
    </xdr:to>
    <xdr:pic>
      <xdr:nvPicPr>
        <xdr:cNvPr id="71" name="$A$36" descr="=JCSYSStructure(&quot;F90C887A17456D2FFA89C243EA0384C9&quot;)">
          <a:extLst>
            <a:ext uri="{FF2B5EF4-FFF2-40B4-BE49-F238E27FC236}">
              <a16:creationId xmlns:a16="http://schemas.microsoft.com/office/drawing/2014/main" id="{447D3675-767C-9D64-F694-FE6BCAEF65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329176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36</xdr:row>
      <xdr:rowOff>25399</xdr:rowOff>
    </xdr:from>
    <xdr:to>
      <xdr:col>0</xdr:col>
      <xdr:colOff>2725420</xdr:colOff>
      <xdr:row>36</xdr:row>
      <xdr:rowOff>1239519</xdr:rowOff>
    </xdr:to>
    <xdr:pic>
      <xdr:nvPicPr>
        <xdr:cNvPr id="73" name="$A$37" descr="=JCSYSStructure(&quot;12FD22FE209E1972EF6668D47FBF0319&quot;)">
          <a:extLst>
            <a:ext uri="{FF2B5EF4-FFF2-40B4-BE49-F238E27FC236}">
              <a16:creationId xmlns:a16="http://schemas.microsoft.com/office/drawing/2014/main" id="{B34F0E83-DFA0-0F3F-10EF-B8156AD0ED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455667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37</xdr:row>
      <xdr:rowOff>25400</xdr:rowOff>
    </xdr:from>
    <xdr:to>
      <xdr:col>0</xdr:col>
      <xdr:colOff>2725420</xdr:colOff>
      <xdr:row>37</xdr:row>
      <xdr:rowOff>1239520</xdr:rowOff>
    </xdr:to>
    <xdr:pic>
      <xdr:nvPicPr>
        <xdr:cNvPr id="75" name="$A$38" descr="=JCSYSStructure(&quot;32D8F2FF497BE32E0E1EFB6E02DB09FE&quot;)">
          <a:extLst>
            <a:ext uri="{FF2B5EF4-FFF2-40B4-BE49-F238E27FC236}">
              <a16:creationId xmlns:a16="http://schemas.microsoft.com/office/drawing/2014/main" id="{33E78FEE-0BA0-B7F0-D8D7-2349C6A579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58216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38</xdr:row>
      <xdr:rowOff>25401</xdr:rowOff>
    </xdr:from>
    <xdr:to>
      <xdr:col>0</xdr:col>
      <xdr:colOff>2725420</xdr:colOff>
      <xdr:row>38</xdr:row>
      <xdr:rowOff>1239521</xdr:rowOff>
    </xdr:to>
    <xdr:pic>
      <xdr:nvPicPr>
        <xdr:cNvPr id="77" name="$A$39" descr="=JCSYSStructure(&quot;8F3FEA26466C668801112ADEFCA76D66&quot;)">
          <a:extLst>
            <a:ext uri="{FF2B5EF4-FFF2-40B4-BE49-F238E27FC236}">
              <a16:creationId xmlns:a16="http://schemas.microsoft.com/office/drawing/2014/main" id="{623634A7-DA12-CC9E-A559-D2DCD857E2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708652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39</xdr:row>
      <xdr:rowOff>25399</xdr:rowOff>
    </xdr:from>
    <xdr:to>
      <xdr:col>0</xdr:col>
      <xdr:colOff>2725420</xdr:colOff>
      <xdr:row>39</xdr:row>
      <xdr:rowOff>1239519</xdr:rowOff>
    </xdr:to>
    <xdr:pic>
      <xdr:nvPicPr>
        <xdr:cNvPr id="79" name="$A$40" descr="=JCSYSStructure(&quot;EB3AA85DBA95E725A38B02E67E4A776E&quot;)">
          <a:extLst>
            <a:ext uri="{FF2B5EF4-FFF2-40B4-BE49-F238E27FC236}">
              <a16:creationId xmlns:a16="http://schemas.microsoft.com/office/drawing/2014/main" id="{41BAB392-90DF-966A-BC67-3156A96A10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835143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40</xdr:row>
      <xdr:rowOff>25401</xdr:rowOff>
    </xdr:from>
    <xdr:to>
      <xdr:col>0</xdr:col>
      <xdr:colOff>2725420</xdr:colOff>
      <xdr:row>40</xdr:row>
      <xdr:rowOff>1239521</xdr:rowOff>
    </xdr:to>
    <xdr:pic>
      <xdr:nvPicPr>
        <xdr:cNvPr id="81" name="$A$41" descr="=JCSYSStructure(&quot;CCB4EA061A172E25D7A1316B163C6DFC&quot;)">
          <a:extLst>
            <a:ext uri="{FF2B5EF4-FFF2-40B4-BE49-F238E27FC236}">
              <a16:creationId xmlns:a16="http://schemas.microsoft.com/office/drawing/2014/main" id="{67173AB5-921B-1237-BC40-99A8205A54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961636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41</xdr:row>
      <xdr:rowOff>25399</xdr:rowOff>
    </xdr:from>
    <xdr:to>
      <xdr:col>0</xdr:col>
      <xdr:colOff>2725420</xdr:colOff>
      <xdr:row>41</xdr:row>
      <xdr:rowOff>1239519</xdr:rowOff>
    </xdr:to>
    <xdr:pic>
      <xdr:nvPicPr>
        <xdr:cNvPr id="83" name="$A$42" descr="=JCSYSStructure(&quot;C6B7BEFBAB07F9F9D385F58B8B8B28CF&quot;)">
          <a:extLst>
            <a:ext uri="{FF2B5EF4-FFF2-40B4-BE49-F238E27FC236}">
              <a16:creationId xmlns:a16="http://schemas.microsoft.com/office/drawing/2014/main" id="{51C86237-B4D8-893A-B5A2-99704D2055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088127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42</xdr:row>
      <xdr:rowOff>25400</xdr:rowOff>
    </xdr:from>
    <xdr:to>
      <xdr:col>0</xdr:col>
      <xdr:colOff>2725420</xdr:colOff>
      <xdr:row>42</xdr:row>
      <xdr:rowOff>1239520</xdr:rowOff>
    </xdr:to>
    <xdr:pic>
      <xdr:nvPicPr>
        <xdr:cNvPr id="85" name="$A$43" descr="=JCSYSStructure(&quot;7C5A3381A55BB57726AE2A32864AFE63&quot;)">
          <a:extLst>
            <a:ext uri="{FF2B5EF4-FFF2-40B4-BE49-F238E27FC236}">
              <a16:creationId xmlns:a16="http://schemas.microsoft.com/office/drawing/2014/main" id="{94B06D9E-E197-00D9-D8BB-41E8AF8597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21462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43</xdr:row>
      <xdr:rowOff>25401</xdr:rowOff>
    </xdr:from>
    <xdr:to>
      <xdr:col>0</xdr:col>
      <xdr:colOff>2725420</xdr:colOff>
      <xdr:row>43</xdr:row>
      <xdr:rowOff>1239521</xdr:rowOff>
    </xdr:to>
    <xdr:pic>
      <xdr:nvPicPr>
        <xdr:cNvPr id="87" name="$A$44" descr="=JCSYSStructure(&quot;055B58C0BA3C3A16F27ABF9C1A0A4BE3&quot;)">
          <a:extLst>
            <a:ext uri="{FF2B5EF4-FFF2-40B4-BE49-F238E27FC236}">
              <a16:creationId xmlns:a16="http://schemas.microsoft.com/office/drawing/2014/main" id="{92D5AC7C-788C-8D08-28F8-8D2486EF26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341112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44</xdr:row>
      <xdr:rowOff>25402</xdr:rowOff>
    </xdr:from>
    <xdr:to>
      <xdr:col>0</xdr:col>
      <xdr:colOff>2725420</xdr:colOff>
      <xdr:row>44</xdr:row>
      <xdr:rowOff>1239522</xdr:rowOff>
    </xdr:to>
    <xdr:pic>
      <xdr:nvPicPr>
        <xdr:cNvPr id="89" name="$A$45" descr="=JCSYSStructure(&quot;A80B4098D5F4984D09AD10EAE78FE0BD&quot;)">
          <a:extLst>
            <a:ext uri="{FF2B5EF4-FFF2-40B4-BE49-F238E27FC236}">
              <a16:creationId xmlns:a16="http://schemas.microsoft.com/office/drawing/2014/main" id="{184534C8-AC66-C56F-3DAD-F0C3D229C7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46760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45</xdr:row>
      <xdr:rowOff>25398</xdr:rowOff>
    </xdr:from>
    <xdr:to>
      <xdr:col>0</xdr:col>
      <xdr:colOff>2725420</xdr:colOff>
      <xdr:row>45</xdr:row>
      <xdr:rowOff>1239518</xdr:rowOff>
    </xdr:to>
    <xdr:pic>
      <xdr:nvPicPr>
        <xdr:cNvPr id="91" name="$A$46" descr="=JCSYSStructure(&quot;C86C4D0E8AB31CC681D54542873E2327&quot;)">
          <a:extLst>
            <a:ext uri="{FF2B5EF4-FFF2-40B4-BE49-F238E27FC236}">
              <a16:creationId xmlns:a16="http://schemas.microsoft.com/office/drawing/2014/main" id="{960494AC-8904-22AC-4258-D8179E3F06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59409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46</xdr:row>
      <xdr:rowOff>25399</xdr:rowOff>
    </xdr:from>
    <xdr:to>
      <xdr:col>0</xdr:col>
      <xdr:colOff>2725420</xdr:colOff>
      <xdr:row>46</xdr:row>
      <xdr:rowOff>1239519</xdr:rowOff>
    </xdr:to>
    <xdr:pic>
      <xdr:nvPicPr>
        <xdr:cNvPr id="93" name="$A$47" descr="=JCSYSStructure(&quot;C71982B37DAD06EF30A0D7BA134E0DA3&quot;)">
          <a:extLst>
            <a:ext uri="{FF2B5EF4-FFF2-40B4-BE49-F238E27FC236}">
              <a16:creationId xmlns:a16="http://schemas.microsoft.com/office/drawing/2014/main" id="{88EBC078-E6E4-202E-068B-235FA4779C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720587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47</xdr:row>
      <xdr:rowOff>25400</xdr:rowOff>
    </xdr:from>
    <xdr:to>
      <xdr:col>0</xdr:col>
      <xdr:colOff>2725420</xdr:colOff>
      <xdr:row>47</xdr:row>
      <xdr:rowOff>1239520</xdr:rowOff>
    </xdr:to>
    <xdr:pic>
      <xdr:nvPicPr>
        <xdr:cNvPr id="95" name="$A$48" descr="=JCSYSStructure(&quot;A5B12D7CD814555621ECD151C731416A&quot;)">
          <a:extLst>
            <a:ext uri="{FF2B5EF4-FFF2-40B4-BE49-F238E27FC236}">
              <a16:creationId xmlns:a16="http://schemas.microsoft.com/office/drawing/2014/main" id="{6CA14ECE-C2E8-8A01-C093-39C956D7CA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84708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48</xdr:row>
      <xdr:rowOff>25401</xdr:rowOff>
    </xdr:from>
    <xdr:to>
      <xdr:col>0</xdr:col>
      <xdr:colOff>2725420</xdr:colOff>
      <xdr:row>48</xdr:row>
      <xdr:rowOff>1239521</xdr:rowOff>
    </xdr:to>
    <xdr:pic>
      <xdr:nvPicPr>
        <xdr:cNvPr id="97" name="$A$49" descr="=JCSYSStructure(&quot;B5DA911F7A016E1A27518C4BC2BDA378&quot;)">
          <a:extLst>
            <a:ext uri="{FF2B5EF4-FFF2-40B4-BE49-F238E27FC236}">
              <a16:creationId xmlns:a16="http://schemas.microsoft.com/office/drawing/2014/main" id="{410088B0-7373-CA05-2BD6-DB8E92FEFD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973572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49</xdr:row>
      <xdr:rowOff>25402</xdr:rowOff>
    </xdr:from>
    <xdr:to>
      <xdr:col>0</xdr:col>
      <xdr:colOff>2725420</xdr:colOff>
      <xdr:row>49</xdr:row>
      <xdr:rowOff>1239522</xdr:rowOff>
    </xdr:to>
    <xdr:pic>
      <xdr:nvPicPr>
        <xdr:cNvPr id="99" name="$A$50" descr="=JCSYSStructure(&quot;0FF310D26BBF8C102E9B0C45DA37BE54&quot;)">
          <a:extLst>
            <a:ext uri="{FF2B5EF4-FFF2-40B4-BE49-F238E27FC236}">
              <a16:creationId xmlns:a16="http://schemas.microsoft.com/office/drawing/2014/main" id="{88ABF037-B646-BFC7-25C3-DCA7969D50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10006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50</xdr:row>
      <xdr:rowOff>25398</xdr:rowOff>
    </xdr:from>
    <xdr:to>
      <xdr:col>0</xdr:col>
      <xdr:colOff>2725420</xdr:colOff>
      <xdr:row>50</xdr:row>
      <xdr:rowOff>1239518</xdr:rowOff>
    </xdr:to>
    <xdr:pic>
      <xdr:nvPicPr>
        <xdr:cNvPr id="101" name="$A$51" descr="=JCSYSStructure(&quot;8E19084E40FE0EC578A0D8D051286924&quot;)">
          <a:extLst>
            <a:ext uri="{FF2B5EF4-FFF2-40B4-BE49-F238E27FC236}">
              <a16:creationId xmlns:a16="http://schemas.microsoft.com/office/drawing/2014/main" id="{539E967A-D952-FDA9-63EC-1BBCB6F152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22655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51</xdr:row>
      <xdr:rowOff>25399</xdr:rowOff>
    </xdr:from>
    <xdr:to>
      <xdr:col>0</xdr:col>
      <xdr:colOff>2725420</xdr:colOff>
      <xdr:row>51</xdr:row>
      <xdr:rowOff>1239519</xdr:rowOff>
    </xdr:to>
    <xdr:pic>
      <xdr:nvPicPr>
        <xdr:cNvPr id="103" name="$A$52" descr="=JCSYSStructure(&quot;33D6107E48214AAE74204713CBFEEDB6&quot;)">
          <a:extLst>
            <a:ext uri="{FF2B5EF4-FFF2-40B4-BE49-F238E27FC236}">
              <a16:creationId xmlns:a16="http://schemas.microsoft.com/office/drawing/2014/main" id="{4999FAD1-5BBC-348B-DCFF-C0DD25058D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353047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52</xdr:row>
      <xdr:rowOff>25400</xdr:rowOff>
    </xdr:from>
    <xdr:to>
      <xdr:col>0</xdr:col>
      <xdr:colOff>2725420</xdr:colOff>
      <xdr:row>52</xdr:row>
      <xdr:rowOff>1239520</xdr:rowOff>
    </xdr:to>
    <xdr:pic>
      <xdr:nvPicPr>
        <xdr:cNvPr id="105" name="$A$53" descr="=JCSYSStructure(&quot;24BF7A110896741A275A18A5D35CC820&quot;)">
          <a:extLst>
            <a:ext uri="{FF2B5EF4-FFF2-40B4-BE49-F238E27FC236}">
              <a16:creationId xmlns:a16="http://schemas.microsoft.com/office/drawing/2014/main" id="{AD97F521-ABB7-5C40-22E4-F2E1F82553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47954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53</xdr:row>
      <xdr:rowOff>25401</xdr:rowOff>
    </xdr:from>
    <xdr:to>
      <xdr:col>0</xdr:col>
      <xdr:colOff>2725420</xdr:colOff>
      <xdr:row>53</xdr:row>
      <xdr:rowOff>1239521</xdr:rowOff>
    </xdr:to>
    <xdr:pic>
      <xdr:nvPicPr>
        <xdr:cNvPr id="107" name="$A$54" descr="=JCSYSStructure(&quot;FE192C5F9217ED09C04CACC4FC516E5F&quot;)">
          <a:extLst>
            <a:ext uri="{FF2B5EF4-FFF2-40B4-BE49-F238E27FC236}">
              <a16:creationId xmlns:a16="http://schemas.microsoft.com/office/drawing/2014/main" id="{2DB2F522-A0CC-0CC8-F7BC-0BDFB29805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606032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54</xdr:row>
      <xdr:rowOff>25402</xdr:rowOff>
    </xdr:from>
    <xdr:to>
      <xdr:col>0</xdr:col>
      <xdr:colOff>2725420</xdr:colOff>
      <xdr:row>54</xdr:row>
      <xdr:rowOff>1239522</xdr:rowOff>
    </xdr:to>
    <xdr:pic>
      <xdr:nvPicPr>
        <xdr:cNvPr id="109" name="$A$55" descr="=JCSYSStructure(&quot;CA1BEAE6D76B51EA33D9EC2673E1562D&quot;)">
          <a:extLst>
            <a:ext uri="{FF2B5EF4-FFF2-40B4-BE49-F238E27FC236}">
              <a16:creationId xmlns:a16="http://schemas.microsoft.com/office/drawing/2014/main" id="{7101E988-4C49-1C1B-1083-A88205C8C1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73252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55</xdr:row>
      <xdr:rowOff>25398</xdr:rowOff>
    </xdr:from>
    <xdr:to>
      <xdr:col>0</xdr:col>
      <xdr:colOff>2725420</xdr:colOff>
      <xdr:row>55</xdr:row>
      <xdr:rowOff>1239518</xdr:rowOff>
    </xdr:to>
    <xdr:pic>
      <xdr:nvPicPr>
        <xdr:cNvPr id="111" name="$A$56" descr="=JCSYSStructure(&quot;5C562A8FD7C680CBD159A4CAC38FFCDC&quot;)">
          <a:extLst>
            <a:ext uri="{FF2B5EF4-FFF2-40B4-BE49-F238E27FC236}">
              <a16:creationId xmlns:a16="http://schemas.microsoft.com/office/drawing/2014/main" id="{0D5F23A6-E58B-109E-6897-2C2EAA91FE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85901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56</xdr:row>
      <xdr:rowOff>25399</xdr:rowOff>
    </xdr:from>
    <xdr:to>
      <xdr:col>0</xdr:col>
      <xdr:colOff>2725420</xdr:colOff>
      <xdr:row>56</xdr:row>
      <xdr:rowOff>1239519</xdr:rowOff>
    </xdr:to>
    <xdr:pic>
      <xdr:nvPicPr>
        <xdr:cNvPr id="113" name="$A$57" descr="=JCSYSStructure(&quot;05DBF3D7A637B92981E3EC7FD6ED858F&quot;)">
          <a:extLst>
            <a:ext uri="{FF2B5EF4-FFF2-40B4-BE49-F238E27FC236}">
              <a16:creationId xmlns:a16="http://schemas.microsoft.com/office/drawing/2014/main" id="{067947E1-A0C7-98A9-399D-5016DBC740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985507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57</xdr:row>
      <xdr:rowOff>25400</xdr:rowOff>
    </xdr:from>
    <xdr:to>
      <xdr:col>0</xdr:col>
      <xdr:colOff>2725420</xdr:colOff>
      <xdr:row>57</xdr:row>
      <xdr:rowOff>1239520</xdr:rowOff>
    </xdr:to>
    <xdr:pic>
      <xdr:nvPicPr>
        <xdr:cNvPr id="115" name="$A$58" descr="=JCSYSStructure(&quot;D0C5C994774925CA108B4CDC604D3DB0&quot;)">
          <a:extLst>
            <a:ext uri="{FF2B5EF4-FFF2-40B4-BE49-F238E27FC236}">
              <a16:creationId xmlns:a16="http://schemas.microsoft.com/office/drawing/2014/main" id="{3EB97434-C63E-A40A-4843-B1F1EA4B41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11200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58</xdr:row>
      <xdr:rowOff>25401</xdr:rowOff>
    </xdr:from>
    <xdr:to>
      <xdr:col>0</xdr:col>
      <xdr:colOff>2725420</xdr:colOff>
      <xdr:row>58</xdr:row>
      <xdr:rowOff>1239521</xdr:rowOff>
    </xdr:to>
    <xdr:pic>
      <xdr:nvPicPr>
        <xdr:cNvPr id="117" name="$A$59" descr="=JCSYSStructure(&quot;8BE95C15C7F02665402DB986EE30C273&quot;)">
          <a:extLst>
            <a:ext uri="{FF2B5EF4-FFF2-40B4-BE49-F238E27FC236}">
              <a16:creationId xmlns:a16="http://schemas.microsoft.com/office/drawing/2014/main" id="{DA4DF374-641B-7507-9D01-A2541AFC94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238492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59</xdr:row>
      <xdr:rowOff>25402</xdr:rowOff>
    </xdr:from>
    <xdr:to>
      <xdr:col>0</xdr:col>
      <xdr:colOff>2725420</xdr:colOff>
      <xdr:row>59</xdr:row>
      <xdr:rowOff>1239522</xdr:rowOff>
    </xdr:to>
    <xdr:pic>
      <xdr:nvPicPr>
        <xdr:cNvPr id="119" name="$A$60" descr="=JCSYSStructure(&quot;BB07E6991D51512EF1BD1540B7969A67&quot;)">
          <a:extLst>
            <a:ext uri="{FF2B5EF4-FFF2-40B4-BE49-F238E27FC236}">
              <a16:creationId xmlns:a16="http://schemas.microsoft.com/office/drawing/2014/main" id="{3664B0D5-DB40-1E61-ABF8-CC7A2CC4F9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36498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60</xdr:row>
      <xdr:rowOff>25398</xdr:rowOff>
    </xdr:from>
    <xdr:to>
      <xdr:col>0</xdr:col>
      <xdr:colOff>2725420</xdr:colOff>
      <xdr:row>60</xdr:row>
      <xdr:rowOff>1239518</xdr:rowOff>
    </xdr:to>
    <xdr:pic>
      <xdr:nvPicPr>
        <xdr:cNvPr id="121" name="$A$61" descr="=JCSYSStructure(&quot;61B4396F4CD90F881AE7B7BB633CEC89&quot;)">
          <a:extLst>
            <a:ext uri="{FF2B5EF4-FFF2-40B4-BE49-F238E27FC236}">
              <a16:creationId xmlns:a16="http://schemas.microsoft.com/office/drawing/2014/main" id="{01047B9B-4EB0-3389-B7D3-8B3F7A562C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49147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61</xdr:row>
      <xdr:rowOff>25399</xdr:rowOff>
    </xdr:from>
    <xdr:to>
      <xdr:col>0</xdr:col>
      <xdr:colOff>2725420</xdr:colOff>
      <xdr:row>61</xdr:row>
      <xdr:rowOff>1239519</xdr:rowOff>
    </xdr:to>
    <xdr:pic>
      <xdr:nvPicPr>
        <xdr:cNvPr id="123" name="$A$62" descr="=JCSYSStructure(&quot;E1A35493BD1C724317068BEEFE5555A8&quot;)">
          <a:extLst>
            <a:ext uri="{FF2B5EF4-FFF2-40B4-BE49-F238E27FC236}">
              <a16:creationId xmlns:a16="http://schemas.microsoft.com/office/drawing/2014/main" id="{E12BE57D-3173-BD63-CFA6-610FD1F948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617967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62</xdr:row>
      <xdr:rowOff>25400</xdr:rowOff>
    </xdr:from>
    <xdr:to>
      <xdr:col>0</xdr:col>
      <xdr:colOff>2725420</xdr:colOff>
      <xdr:row>62</xdr:row>
      <xdr:rowOff>1239520</xdr:rowOff>
    </xdr:to>
    <xdr:pic>
      <xdr:nvPicPr>
        <xdr:cNvPr id="125" name="$A$63" descr="=JCSYSStructure(&quot;AF01E3E189A59110440C7F749DEE6C61&quot;)">
          <a:extLst>
            <a:ext uri="{FF2B5EF4-FFF2-40B4-BE49-F238E27FC236}">
              <a16:creationId xmlns:a16="http://schemas.microsoft.com/office/drawing/2014/main" id="{460E4B0F-4C10-6404-747D-473F583926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74446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63</xdr:row>
      <xdr:rowOff>25401</xdr:rowOff>
    </xdr:from>
    <xdr:to>
      <xdr:col>0</xdr:col>
      <xdr:colOff>2725420</xdr:colOff>
      <xdr:row>63</xdr:row>
      <xdr:rowOff>1239521</xdr:rowOff>
    </xdr:to>
    <xdr:pic>
      <xdr:nvPicPr>
        <xdr:cNvPr id="127" name="$A$64" descr="=JCSYSStructure(&quot;C8E61DC5C0B420C82338D00AE5C03345&quot;)">
          <a:extLst>
            <a:ext uri="{FF2B5EF4-FFF2-40B4-BE49-F238E27FC236}">
              <a16:creationId xmlns:a16="http://schemas.microsoft.com/office/drawing/2014/main" id="{D781255F-1BAD-6CFF-7F0F-39EDDE3AFF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870952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64</xdr:row>
      <xdr:rowOff>25402</xdr:rowOff>
    </xdr:from>
    <xdr:to>
      <xdr:col>0</xdr:col>
      <xdr:colOff>2725420</xdr:colOff>
      <xdr:row>64</xdr:row>
      <xdr:rowOff>1239522</xdr:rowOff>
    </xdr:to>
    <xdr:pic>
      <xdr:nvPicPr>
        <xdr:cNvPr id="129" name="$A$65" descr="=JCSYSStructure(&quot;D909D22B7E7A435EA40C0C514BFF0A9B&quot;)">
          <a:extLst>
            <a:ext uri="{FF2B5EF4-FFF2-40B4-BE49-F238E27FC236}">
              <a16:creationId xmlns:a16="http://schemas.microsoft.com/office/drawing/2014/main" id="{5828EABC-7DC0-824E-E02E-DEC5445D8C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99744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65</xdr:row>
      <xdr:rowOff>25398</xdr:rowOff>
    </xdr:from>
    <xdr:to>
      <xdr:col>0</xdr:col>
      <xdr:colOff>2725420</xdr:colOff>
      <xdr:row>65</xdr:row>
      <xdr:rowOff>1239518</xdr:rowOff>
    </xdr:to>
    <xdr:pic>
      <xdr:nvPicPr>
        <xdr:cNvPr id="131" name="$A$66" descr="=JCSYSStructure(&quot;6030EC231FE5BCDC99B8FE912954F82D&quot;)">
          <a:extLst>
            <a:ext uri="{FF2B5EF4-FFF2-40B4-BE49-F238E27FC236}">
              <a16:creationId xmlns:a16="http://schemas.microsoft.com/office/drawing/2014/main" id="{2DB416E1-A4EB-056C-5F42-24571B10B4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12393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66</xdr:row>
      <xdr:rowOff>25399</xdr:rowOff>
    </xdr:from>
    <xdr:to>
      <xdr:col>0</xdr:col>
      <xdr:colOff>2725420</xdr:colOff>
      <xdr:row>66</xdr:row>
      <xdr:rowOff>1239519</xdr:rowOff>
    </xdr:to>
    <xdr:pic>
      <xdr:nvPicPr>
        <xdr:cNvPr id="133" name="$A$67" descr="=JCSYSStructure(&quot;BC99668DF7BF253E3290B6FD63B0C36B&quot;)">
          <a:extLst>
            <a:ext uri="{FF2B5EF4-FFF2-40B4-BE49-F238E27FC236}">
              <a16:creationId xmlns:a16="http://schemas.microsoft.com/office/drawing/2014/main" id="{EF575409-4FBA-2421-47E5-38F70A8B02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250427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67</xdr:row>
      <xdr:rowOff>25400</xdr:rowOff>
    </xdr:from>
    <xdr:to>
      <xdr:col>0</xdr:col>
      <xdr:colOff>2725420</xdr:colOff>
      <xdr:row>67</xdr:row>
      <xdr:rowOff>1239520</xdr:rowOff>
    </xdr:to>
    <xdr:pic>
      <xdr:nvPicPr>
        <xdr:cNvPr id="135" name="$A$68" descr="=JCSYSStructure(&quot;1C43B576183F64CC984AECF5E41CA48E&quot;)">
          <a:extLst>
            <a:ext uri="{FF2B5EF4-FFF2-40B4-BE49-F238E27FC236}">
              <a16:creationId xmlns:a16="http://schemas.microsoft.com/office/drawing/2014/main" id="{45C8872F-D666-B442-B094-F61DAF8E7D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37692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68</xdr:row>
      <xdr:rowOff>25401</xdr:rowOff>
    </xdr:from>
    <xdr:to>
      <xdr:col>0</xdr:col>
      <xdr:colOff>2725420</xdr:colOff>
      <xdr:row>68</xdr:row>
      <xdr:rowOff>1239521</xdr:rowOff>
    </xdr:to>
    <xdr:pic>
      <xdr:nvPicPr>
        <xdr:cNvPr id="137" name="$A$69" descr="=JCSYSStructure(&quot;781B372E9625A956C13353C0835F1BC8&quot;)">
          <a:extLst>
            <a:ext uri="{FF2B5EF4-FFF2-40B4-BE49-F238E27FC236}">
              <a16:creationId xmlns:a16="http://schemas.microsoft.com/office/drawing/2014/main" id="{0396C5DC-AA26-DF7D-CECB-F073FCD007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503412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69</xdr:row>
      <xdr:rowOff>25402</xdr:rowOff>
    </xdr:from>
    <xdr:to>
      <xdr:col>0</xdr:col>
      <xdr:colOff>2725420</xdr:colOff>
      <xdr:row>69</xdr:row>
      <xdr:rowOff>1239522</xdr:rowOff>
    </xdr:to>
    <xdr:pic>
      <xdr:nvPicPr>
        <xdr:cNvPr id="139" name="$A$70" descr="=JCSYSStructure(&quot;357AD4AC6F8AF30F35C4A9F222FDB1F8&quot;)">
          <a:extLst>
            <a:ext uri="{FF2B5EF4-FFF2-40B4-BE49-F238E27FC236}">
              <a16:creationId xmlns:a16="http://schemas.microsoft.com/office/drawing/2014/main" id="{2C537937-62F4-2B8D-7BD3-211463BC69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62990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70</xdr:row>
      <xdr:rowOff>25398</xdr:rowOff>
    </xdr:from>
    <xdr:to>
      <xdr:col>0</xdr:col>
      <xdr:colOff>2725420</xdr:colOff>
      <xdr:row>70</xdr:row>
      <xdr:rowOff>1239518</xdr:rowOff>
    </xdr:to>
    <xdr:pic>
      <xdr:nvPicPr>
        <xdr:cNvPr id="141" name="$A$71" descr="=JCSYSStructure(&quot;498F182BBED60717E78B31C23DC87F93&quot;)">
          <a:extLst>
            <a:ext uri="{FF2B5EF4-FFF2-40B4-BE49-F238E27FC236}">
              <a16:creationId xmlns:a16="http://schemas.microsoft.com/office/drawing/2014/main" id="{0D4FC372-E230-E429-4611-5D8AEFF0D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75639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71</xdr:row>
      <xdr:rowOff>25399</xdr:rowOff>
    </xdr:from>
    <xdr:to>
      <xdr:col>0</xdr:col>
      <xdr:colOff>2725420</xdr:colOff>
      <xdr:row>71</xdr:row>
      <xdr:rowOff>1239519</xdr:rowOff>
    </xdr:to>
    <xdr:pic>
      <xdr:nvPicPr>
        <xdr:cNvPr id="143" name="$A$72" descr="=JCSYSStructure(&quot;857C786848017182D6B0C6F8EFC87EE7&quot;)">
          <a:extLst>
            <a:ext uri="{FF2B5EF4-FFF2-40B4-BE49-F238E27FC236}">
              <a16:creationId xmlns:a16="http://schemas.microsoft.com/office/drawing/2014/main" id="{519CEEA8-DCD3-C05E-E535-89894CD4D5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882887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72</xdr:row>
      <xdr:rowOff>25400</xdr:rowOff>
    </xdr:from>
    <xdr:to>
      <xdr:col>0</xdr:col>
      <xdr:colOff>2725420</xdr:colOff>
      <xdr:row>72</xdr:row>
      <xdr:rowOff>1239520</xdr:rowOff>
    </xdr:to>
    <xdr:pic>
      <xdr:nvPicPr>
        <xdr:cNvPr id="145" name="$A$73" descr="=JCSYSStructure(&quot;B3F05D46441DCB3BE7789747FF39E487&quot;)">
          <a:extLst>
            <a:ext uri="{FF2B5EF4-FFF2-40B4-BE49-F238E27FC236}">
              <a16:creationId xmlns:a16="http://schemas.microsoft.com/office/drawing/2014/main" id="{96A3045B-5F56-5F8D-810D-975908EFA5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00938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73</xdr:row>
      <xdr:rowOff>25401</xdr:rowOff>
    </xdr:from>
    <xdr:to>
      <xdr:col>0</xdr:col>
      <xdr:colOff>2725420</xdr:colOff>
      <xdr:row>73</xdr:row>
      <xdr:rowOff>1239521</xdr:rowOff>
    </xdr:to>
    <xdr:pic>
      <xdr:nvPicPr>
        <xdr:cNvPr id="147" name="$A$74" descr="=JCSYSStructure(&quot;058C8864AFE85BC9650DBD441EFC8FD4&quot;)">
          <a:extLst>
            <a:ext uri="{FF2B5EF4-FFF2-40B4-BE49-F238E27FC236}">
              <a16:creationId xmlns:a16="http://schemas.microsoft.com/office/drawing/2014/main" id="{39A9D61B-B70F-1B1E-5B0B-18D9AB01E9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135872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74</xdr:row>
      <xdr:rowOff>25402</xdr:rowOff>
    </xdr:from>
    <xdr:to>
      <xdr:col>0</xdr:col>
      <xdr:colOff>2725420</xdr:colOff>
      <xdr:row>74</xdr:row>
      <xdr:rowOff>1239522</xdr:rowOff>
    </xdr:to>
    <xdr:pic>
      <xdr:nvPicPr>
        <xdr:cNvPr id="149" name="$A$75" descr="=JCSYSStructure(&quot;D0D29B991FC7CE6D340E60215FBB803F&quot;)">
          <a:extLst>
            <a:ext uri="{FF2B5EF4-FFF2-40B4-BE49-F238E27FC236}">
              <a16:creationId xmlns:a16="http://schemas.microsoft.com/office/drawing/2014/main" id="{66CBDDD7-27F4-4804-DC0F-82FA4AD95B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26236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75</xdr:row>
      <xdr:rowOff>25398</xdr:rowOff>
    </xdr:from>
    <xdr:to>
      <xdr:col>0</xdr:col>
      <xdr:colOff>2725420</xdr:colOff>
      <xdr:row>75</xdr:row>
      <xdr:rowOff>1239518</xdr:rowOff>
    </xdr:to>
    <xdr:pic>
      <xdr:nvPicPr>
        <xdr:cNvPr id="151" name="$A$76" descr="=JCSYSStructure(&quot;297F2D70E8BFC143C3F9250CF7F250B6&quot;)">
          <a:extLst>
            <a:ext uri="{FF2B5EF4-FFF2-40B4-BE49-F238E27FC236}">
              <a16:creationId xmlns:a16="http://schemas.microsoft.com/office/drawing/2014/main" id="{16081F44-9F43-4396-F723-BAC7528234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38885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76</xdr:row>
      <xdr:rowOff>25399</xdr:rowOff>
    </xdr:from>
    <xdr:to>
      <xdr:col>0</xdr:col>
      <xdr:colOff>2725420</xdr:colOff>
      <xdr:row>76</xdr:row>
      <xdr:rowOff>1239519</xdr:rowOff>
    </xdr:to>
    <xdr:pic>
      <xdr:nvPicPr>
        <xdr:cNvPr id="153" name="$A$77" descr="=JCSYSStructure(&quot;6E925187A7EA8B09775E415CA055B8E9&quot;)">
          <a:extLst>
            <a:ext uri="{FF2B5EF4-FFF2-40B4-BE49-F238E27FC236}">
              <a16:creationId xmlns:a16="http://schemas.microsoft.com/office/drawing/2014/main" id="{DDB86551-3E1F-88C7-243D-E14C38EB50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515347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77</xdr:row>
      <xdr:rowOff>25400</xdr:rowOff>
    </xdr:from>
    <xdr:to>
      <xdr:col>0</xdr:col>
      <xdr:colOff>2725420</xdr:colOff>
      <xdr:row>77</xdr:row>
      <xdr:rowOff>1239520</xdr:rowOff>
    </xdr:to>
    <xdr:pic>
      <xdr:nvPicPr>
        <xdr:cNvPr id="155" name="$A$78" descr="=JCSYSStructure(&quot;469A0B0170C9DA977CB3151ADFCC841D&quot;)">
          <a:extLst>
            <a:ext uri="{FF2B5EF4-FFF2-40B4-BE49-F238E27FC236}">
              <a16:creationId xmlns:a16="http://schemas.microsoft.com/office/drawing/2014/main" id="{FA992C7C-5244-030B-3530-336ACAF7E2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64184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78</xdr:row>
      <xdr:rowOff>25401</xdr:rowOff>
    </xdr:from>
    <xdr:to>
      <xdr:col>0</xdr:col>
      <xdr:colOff>2725420</xdr:colOff>
      <xdr:row>78</xdr:row>
      <xdr:rowOff>1239521</xdr:rowOff>
    </xdr:to>
    <xdr:pic>
      <xdr:nvPicPr>
        <xdr:cNvPr id="157" name="$A$79" descr="=JCSYSStructure(&quot;D36893D0CF93F02123D22DEA6F77E6AB&quot;)">
          <a:extLst>
            <a:ext uri="{FF2B5EF4-FFF2-40B4-BE49-F238E27FC236}">
              <a16:creationId xmlns:a16="http://schemas.microsoft.com/office/drawing/2014/main" id="{E5FF3A45-8441-C9A1-61F6-531ED3C77C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768332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79</xdr:row>
      <xdr:rowOff>25402</xdr:rowOff>
    </xdr:from>
    <xdr:to>
      <xdr:col>0</xdr:col>
      <xdr:colOff>2725420</xdr:colOff>
      <xdr:row>79</xdr:row>
      <xdr:rowOff>1239522</xdr:rowOff>
    </xdr:to>
    <xdr:pic>
      <xdr:nvPicPr>
        <xdr:cNvPr id="159" name="$A$80" descr="=JCSYSStructure(&quot;0AA9FBB07BD5D60BE5F58A012AA2F286&quot;)">
          <a:extLst>
            <a:ext uri="{FF2B5EF4-FFF2-40B4-BE49-F238E27FC236}">
              <a16:creationId xmlns:a16="http://schemas.microsoft.com/office/drawing/2014/main" id="{1FF679AA-8E6D-8554-6E64-2BEA1C2568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89482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80</xdr:row>
      <xdr:rowOff>25398</xdr:rowOff>
    </xdr:from>
    <xdr:to>
      <xdr:col>0</xdr:col>
      <xdr:colOff>2725420</xdr:colOff>
      <xdr:row>80</xdr:row>
      <xdr:rowOff>1239518</xdr:rowOff>
    </xdr:to>
    <xdr:pic>
      <xdr:nvPicPr>
        <xdr:cNvPr id="161" name="$A$81" descr="=JCSYSStructure(&quot;304B52DF3CB44ED1A0D3E2E9D4802D42&quot;)">
          <a:extLst>
            <a:ext uri="{FF2B5EF4-FFF2-40B4-BE49-F238E27FC236}">
              <a16:creationId xmlns:a16="http://schemas.microsoft.com/office/drawing/2014/main" id="{4A90D081-F669-D7D8-046C-CE1299A32E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02131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81</xdr:row>
      <xdr:rowOff>25399</xdr:rowOff>
    </xdr:from>
    <xdr:to>
      <xdr:col>0</xdr:col>
      <xdr:colOff>2725420</xdr:colOff>
      <xdr:row>81</xdr:row>
      <xdr:rowOff>1239519</xdr:rowOff>
    </xdr:to>
    <xdr:pic>
      <xdr:nvPicPr>
        <xdr:cNvPr id="163" name="$A$82" descr="=JCSYSStructure(&quot;B5D774FA2D1D3BF56B9280DB9D84ABC4&quot;)">
          <a:extLst>
            <a:ext uri="{FF2B5EF4-FFF2-40B4-BE49-F238E27FC236}">
              <a16:creationId xmlns:a16="http://schemas.microsoft.com/office/drawing/2014/main" id="{071C8118-F2DC-8067-DBB5-F6963FE713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1478079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82</xdr:row>
      <xdr:rowOff>25400</xdr:rowOff>
    </xdr:from>
    <xdr:to>
      <xdr:col>0</xdr:col>
      <xdr:colOff>2725420</xdr:colOff>
      <xdr:row>82</xdr:row>
      <xdr:rowOff>1239520</xdr:rowOff>
    </xdr:to>
    <xdr:pic>
      <xdr:nvPicPr>
        <xdr:cNvPr id="165" name="$A$83" descr="=JCSYSStructure(&quot;4F96AAB162044B7E0B78E6E7AAD1245F&quot;)">
          <a:extLst>
            <a:ext uri="{FF2B5EF4-FFF2-40B4-BE49-F238E27FC236}">
              <a16:creationId xmlns:a16="http://schemas.microsoft.com/office/drawing/2014/main" id="{C52D9EE0-99F5-68E9-EB8F-53BD2FA3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27430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83</xdr:row>
      <xdr:rowOff>25401</xdr:rowOff>
    </xdr:from>
    <xdr:to>
      <xdr:col>0</xdr:col>
      <xdr:colOff>2725420</xdr:colOff>
      <xdr:row>83</xdr:row>
      <xdr:rowOff>1239521</xdr:rowOff>
    </xdr:to>
    <xdr:pic>
      <xdr:nvPicPr>
        <xdr:cNvPr id="167" name="$A$84" descr="=JCSYSStructure(&quot;C5C07B64534BA32811BD7FC816BEDAFB&quot;)">
          <a:extLst>
            <a:ext uri="{FF2B5EF4-FFF2-40B4-BE49-F238E27FC236}">
              <a16:creationId xmlns:a16="http://schemas.microsoft.com/office/drawing/2014/main" id="{54AA3015-97FD-CEB7-BF49-0CA69B78F2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4007921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84</xdr:row>
      <xdr:rowOff>25402</xdr:rowOff>
    </xdr:from>
    <xdr:to>
      <xdr:col>0</xdr:col>
      <xdr:colOff>2725420</xdr:colOff>
      <xdr:row>84</xdr:row>
      <xdr:rowOff>1239522</xdr:rowOff>
    </xdr:to>
    <xdr:pic>
      <xdr:nvPicPr>
        <xdr:cNvPr id="169" name="$A$85" descr="=JCSYSStructure(&quot;DC59DD426E662131C8F71E3099975B6C&quot;)">
          <a:extLst>
            <a:ext uri="{FF2B5EF4-FFF2-40B4-BE49-F238E27FC236}">
              <a16:creationId xmlns:a16="http://schemas.microsoft.com/office/drawing/2014/main" id="{DE4E16D8-93D5-0780-F8B6-D226927D1E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52728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85</xdr:row>
      <xdr:rowOff>25398</xdr:rowOff>
    </xdr:from>
    <xdr:to>
      <xdr:col>0</xdr:col>
      <xdr:colOff>2725420</xdr:colOff>
      <xdr:row>85</xdr:row>
      <xdr:rowOff>1239518</xdr:rowOff>
    </xdr:to>
    <xdr:pic>
      <xdr:nvPicPr>
        <xdr:cNvPr id="171" name="$A$86" descr="=JCSYSStructure(&quot;0FD3CD3FF64834DEB8DA9A6AF53D6354&quot;)">
          <a:extLst>
            <a:ext uri="{FF2B5EF4-FFF2-40B4-BE49-F238E27FC236}">
              <a16:creationId xmlns:a16="http://schemas.microsoft.com/office/drawing/2014/main" id="{F2A97B51-1A5D-2FE3-61B3-BD495D57EA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65377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86</xdr:row>
      <xdr:rowOff>25405</xdr:rowOff>
    </xdr:from>
    <xdr:to>
      <xdr:col>0</xdr:col>
      <xdr:colOff>2725420</xdr:colOff>
      <xdr:row>86</xdr:row>
      <xdr:rowOff>1239525</xdr:rowOff>
    </xdr:to>
    <xdr:pic>
      <xdr:nvPicPr>
        <xdr:cNvPr id="173" name="$A$87" descr="=JCSYSStructure(&quot;1B0E54081AA1A44015ADFFA7F368417C&quot;)">
          <a:extLst>
            <a:ext uri="{FF2B5EF4-FFF2-40B4-BE49-F238E27FC236}">
              <a16:creationId xmlns:a16="http://schemas.microsoft.com/office/drawing/2014/main" id="{3D3BDAAD-730F-BEB8-3AF9-C220B32B8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78026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87</xdr:row>
      <xdr:rowOff>25400</xdr:rowOff>
    </xdr:from>
    <xdr:to>
      <xdr:col>0</xdr:col>
      <xdr:colOff>2725420</xdr:colOff>
      <xdr:row>87</xdr:row>
      <xdr:rowOff>1239520</xdr:rowOff>
    </xdr:to>
    <xdr:pic>
      <xdr:nvPicPr>
        <xdr:cNvPr id="175" name="$A$88" descr="=JCSYSStructure(&quot;73036F4CD4F7586E891371F2261FF0C4&quot;)">
          <a:extLst>
            <a:ext uri="{FF2B5EF4-FFF2-40B4-BE49-F238E27FC236}">
              <a16:creationId xmlns:a16="http://schemas.microsoft.com/office/drawing/2014/main" id="{26CEA26C-E089-3FE0-9A4B-44933B06B8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90676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88</xdr:row>
      <xdr:rowOff>25395</xdr:rowOff>
    </xdr:from>
    <xdr:to>
      <xdr:col>0</xdr:col>
      <xdr:colOff>2725420</xdr:colOff>
      <xdr:row>88</xdr:row>
      <xdr:rowOff>1239515</xdr:rowOff>
    </xdr:to>
    <xdr:pic>
      <xdr:nvPicPr>
        <xdr:cNvPr id="177" name="$A$89" descr="=JCSYSStructure(&quot;4F11F1F5972F420A29ECEFDC273864C3&quot;)">
          <a:extLst>
            <a:ext uri="{FF2B5EF4-FFF2-40B4-BE49-F238E27FC236}">
              <a16:creationId xmlns:a16="http://schemas.microsoft.com/office/drawing/2014/main" id="{44388F31-1518-20FF-B774-21B4380E22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03325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89</xdr:row>
      <xdr:rowOff>25402</xdr:rowOff>
    </xdr:from>
    <xdr:to>
      <xdr:col>0</xdr:col>
      <xdr:colOff>2725420</xdr:colOff>
      <xdr:row>89</xdr:row>
      <xdr:rowOff>1239522</xdr:rowOff>
    </xdr:to>
    <xdr:pic>
      <xdr:nvPicPr>
        <xdr:cNvPr id="179" name="$A$90" descr="=JCSYSStructure(&quot;904DF0136B19A9333D1B84C2FD59F905&quot;)">
          <a:extLst>
            <a:ext uri="{FF2B5EF4-FFF2-40B4-BE49-F238E27FC236}">
              <a16:creationId xmlns:a16="http://schemas.microsoft.com/office/drawing/2014/main" id="{6FB3D700-96D9-2776-B696-B675C71395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15974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90</xdr:row>
      <xdr:rowOff>25398</xdr:rowOff>
    </xdr:from>
    <xdr:to>
      <xdr:col>0</xdr:col>
      <xdr:colOff>2725420</xdr:colOff>
      <xdr:row>90</xdr:row>
      <xdr:rowOff>1239518</xdr:rowOff>
    </xdr:to>
    <xdr:pic>
      <xdr:nvPicPr>
        <xdr:cNvPr id="181" name="$A$91" descr="=JCSYSStructure(&quot;44CDF3F018E0FD3725B3CE197DC60905&quot;)">
          <a:extLst>
            <a:ext uri="{FF2B5EF4-FFF2-40B4-BE49-F238E27FC236}">
              <a16:creationId xmlns:a16="http://schemas.microsoft.com/office/drawing/2014/main" id="{2389A47B-2B02-C56D-2E33-CAE01634EB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28623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91</xdr:row>
      <xdr:rowOff>25405</xdr:rowOff>
    </xdr:from>
    <xdr:to>
      <xdr:col>0</xdr:col>
      <xdr:colOff>2725420</xdr:colOff>
      <xdr:row>91</xdr:row>
      <xdr:rowOff>1239525</xdr:rowOff>
    </xdr:to>
    <xdr:pic>
      <xdr:nvPicPr>
        <xdr:cNvPr id="183" name="$A$92" descr="=JCSYSStructure(&quot;04D0FD3970C0966978E7A8220D8F99C4&quot;)">
          <a:extLst>
            <a:ext uri="{FF2B5EF4-FFF2-40B4-BE49-F238E27FC236}">
              <a16:creationId xmlns:a16="http://schemas.microsoft.com/office/drawing/2014/main" id="{7D3DCE13-C115-9562-5360-563D5B217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41272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92</xdr:row>
      <xdr:rowOff>25400</xdr:rowOff>
    </xdr:from>
    <xdr:to>
      <xdr:col>0</xdr:col>
      <xdr:colOff>2725420</xdr:colOff>
      <xdr:row>92</xdr:row>
      <xdr:rowOff>1239520</xdr:rowOff>
    </xdr:to>
    <xdr:pic>
      <xdr:nvPicPr>
        <xdr:cNvPr id="185" name="$A$93" descr="=JCSYSStructure(&quot;4F7724076FA9FE78FA9735325FDBF63F&quot;)">
          <a:extLst>
            <a:ext uri="{FF2B5EF4-FFF2-40B4-BE49-F238E27FC236}">
              <a16:creationId xmlns:a16="http://schemas.microsoft.com/office/drawing/2014/main" id="{016A6BD4-224B-2479-7A11-0D11590F7F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53922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93</xdr:row>
      <xdr:rowOff>25395</xdr:rowOff>
    </xdr:from>
    <xdr:to>
      <xdr:col>0</xdr:col>
      <xdr:colOff>2725420</xdr:colOff>
      <xdr:row>93</xdr:row>
      <xdr:rowOff>1239515</xdr:rowOff>
    </xdr:to>
    <xdr:pic>
      <xdr:nvPicPr>
        <xdr:cNvPr id="187" name="$A$94" descr="=JCSYSStructure(&quot;DF169A361C18D239E9E5DEF670940992&quot;)">
          <a:extLst>
            <a:ext uri="{FF2B5EF4-FFF2-40B4-BE49-F238E27FC236}">
              <a16:creationId xmlns:a16="http://schemas.microsoft.com/office/drawing/2014/main" id="{0435948B-BF1C-F28F-081D-3D76B0F824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66571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94</xdr:row>
      <xdr:rowOff>25402</xdr:rowOff>
    </xdr:from>
    <xdr:to>
      <xdr:col>0</xdr:col>
      <xdr:colOff>2725420</xdr:colOff>
      <xdr:row>94</xdr:row>
      <xdr:rowOff>1239522</xdr:rowOff>
    </xdr:to>
    <xdr:pic>
      <xdr:nvPicPr>
        <xdr:cNvPr id="189" name="$A$95" descr="=JCSYSStructure(&quot;6B91656EF49421228BF5711CE9F04C7D&quot;)">
          <a:extLst>
            <a:ext uri="{FF2B5EF4-FFF2-40B4-BE49-F238E27FC236}">
              <a16:creationId xmlns:a16="http://schemas.microsoft.com/office/drawing/2014/main" id="{2727F087-5001-1BBD-5862-C1D182D431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79220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95</xdr:row>
      <xdr:rowOff>25398</xdr:rowOff>
    </xdr:from>
    <xdr:to>
      <xdr:col>0</xdr:col>
      <xdr:colOff>2725420</xdr:colOff>
      <xdr:row>95</xdr:row>
      <xdr:rowOff>1239518</xdr:rowOff>
    </xdr:to>
    <xdr:pic>
      <xdr:nvPicPr>
        <xdr:cNvPr id="191" name="$A$96" descr="=JCSYSStructure(&quot;DC14C91D322516DB0BB8D592C55D05BB&quot;)">
          <a:extLst>
            <a:ext uri="{FF2B5EF4-FFF2-40B4-BE49-F238E27FC236}">
              <a16:creationId xmlns:a16="http://schemas.microsoft.com/office/drawing/2014/main" id="{A7E70FB9-3461-C070-32AA-4EA5D977C6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91869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96</xdr:row>
      <xdr:rowOff>25405</xdr:rowOff>
    </xdr:from>
    <xdr:to>
      <xdr:col>0</xdr:col>
      <xdr:colOff>2725420</xdr:colOff>
      <xdr:row>96</xdr:row>
      <xdr:rowOff>1239525</xdr:rowOff>
    </xdr:to>
    <xdr:pic>
      <xdr:nvPicPr>
        <xdr:cNvPr id="193" name="$A$97" descr="=JCSYSStructure(&quot;8DBC690F4F7884179C38A845B54BFDC7&quot;)">
          <a:extLst>
            <a:ext uri="{FF2B5EF4-FFF2-40B4-BE49-F238E27FC236}">
              <a16:creationId xmlns:a16="http://schemas.microsoft.com/office/drawing/2014/main" id="{3C947A9C-19D0-0CBB-3872-B2A9AEBE21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04518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97</xdr:row>
      <xdr:rowOff>25400</xdr:rowOff>
    </xdr:from>
    <xdr:to>
      <xdr:col>0</xdr:col>
      <xdr:colOff>2725420</xdr:colOff>
      <xdr:row>97</xdr:row>
      <xdr:rowOff>1239520</xdr:rowOff>
    </xdr:to>
    <xdr:pic>
      <xdr:nvPicPr>
        <xdr:cNvPr id="195" name="$A$98" descr="=JCSYSStructure(&quot;EDCDCF6A05CBB145D0E62DB425E0542C&quot;)">
          <a:extLst>
            <a:ext uri="{FF2B5EF4-FFF2-40B4-BE49-F238E27FC236}">
              <a16:creationId xmlns:a16="http://schemas.microsoft.com/office/drawing/2014/main" id="{B5E98947-8BDF-5EDA-D937-6B9ABECB8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17168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98</xdr:row>
      <xdr:rowOff>25395</xdr:rowOff>
    </xdr:from>
    <xdr:to>
      <xdr:col>0</xdr:col>
      <xdr:colOff>2725420</xdr:colOff>
      <xdr:row>98</xdr:row>
      <xdr:rowOff>1239515</xdr:rowOff>
    </xdr:to>
    <xdr:pic>
      <xdr:nvPicPr>
        <xdr:cNvPr id="197" name="$A$99" descr="=JCSYSStructure(&quot;175B1ADEE03CA9C5F2CB3BE03D204A6F&quot;)">
          <a:extLst>
            <a:ext uri="{FF2B5EF4-FFF2-40B4-BE49-F238E27FC236}">
              <a16:creationId xmlns:a16="http://schemas.microsoft.com/office/drawing/2014/main" id="{DF2FDEB8-521E-0C73-DADB-99172FA157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29817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99</xdr:row>
      <xdr:rowOff>25402</xdr:rowOff>
    </xdr:from>
    <xdr:to>
      <xdr:col>0</xdr:col>
      <xdr:colOff>2725420</xdr:colOff>
      <xdr:row>99</xdr:row>
      <xdr:rowOff>1239522</xdr:rowOff>
    </xdr:to>
    <xdr:pic>
      <xdr:nvPicPr>
        <xdr:cNvPr id="199" name="$A$100" descr="=JCSYSStructure(&quot;2B85B316B34AF4BBCE5C7678DDDC7ACB&quot;)">
          <a:extLst>
            <a:ext uri="{FF2B5EF4-FFF2-40B4-BE49-F238E27FC236}">
              <a16:creationId xmlns:a16="http://schemas.microsoft.com/office/drawing/2014/main" id="{53DE0139-8FC5-268C-349E-B632A6EE56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42466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100</xdr:row>
      <xdr:rowOff>25398</xdr:rowOff>
    </xdr:from>
    <xdr:to>
      <xdr:col>0</xdr:col>
      <xdr:colOff>2725420</xdr:colOff>
      <xdr:row>100</xdr:row>
      <xdr:rowOff>1239518</xdr:rowOff>
    </xdr:to>
    <xdr:pic>
      <xdr:nvPicPr>
        <xdr:cNvPr id="201" name="$A$101" descr="=JCSYSStructure(&quot;70CBF255419962A3D3B72A9B7792D758&quot;)">
          <a:extLst>
            <a:ext uri="{FF2B5EF4-FFF2-40B4-BE49-F238E27FC236}">
              <a16:creationId xmlns:a16="http://schemas.microsoft.com/office/drawing/2014/main" id="{C5A5789E-2582-C9BF-11B2-096F676B44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55115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101</xdr:row>
      <xdr:rowOff>25405</xdr:rowOff>
    </xdr:from>
    <xdr:to>
      <xdr:col>0</xdr:col>
      <xdr:colOff>2725420</xdr:colOff>
      <xdr:row>101</xdr:row>
      <xdr:rowOff>1239525</xdr:rowOff>
    </xdr:to>
    <xdr:pic>
      <xdr:nvPicPr>
        <xdr:cNvPr id="203" name="$A$102" descr="=JCSYSStructure(&quot;872DA3CC61BF13D8B15B871331CE87A4&quot;)">
          <a:extLst>
            <a:ext uri="{FF2B5EF4-FFF2-40B4-BE49-F238E27FC236}">
              <a16:creationId xmlns:a16="http://schemas.microsoft.com/office/drawing/2014/main" id="{929BB9CC-23E1-CB07-5379-33EDADCA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67764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102</xdr:row>
      <xdr:rowOff>25400</xdr:rowOff>
    </xdr:from>
    <xdr:to>
      <xdr:col>0</xdr:col>
      <xdr:colOff>2725420</xdr:colOff>
      <xdr:row>102</xdr:row>
      <xdr:rowOff>1239520</xdr:rowOff>
    </xdr:to>
    <xdr:pic>
      <xdr:nvPicPr>
        <xdr:cNvPr id="205" name="$A$103" descr="=JCSYSStructure(&quot;91494C03672D7C78A917A9F7B0568157&quot;)">
          <a:extLst>
            <a:ext uri="{FF2B5EF4-FFF2-40B4-BE49-F238E27FC236}">
              <a16:creationId xmlns:a16="http://schemas.microsoft.com/office/drawing/2014/main" id="{8B31491A-6F80-91CB-762C-46AE1AE3E8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80414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103</xdr:row>
      <xdr:rowOff>25395</xdr:rowOff>
    </xdr:from>
    <xdr:to>
      <xdr:col>0</xdr:col>
      <xdr:colOff>2725420</xdr:colOff>
      <xdr:row>103</xdr:row>
      <xdr:rowOff>1239515</xdr:rowOff>
    </xdr:to>
    <xdr:pic>
      <xdr:nvPicPr>
        <xdr:cNvPr id="207" name="$A$104" descr="=JCSYSStructure(&quot;C12CB14EBF3929FDB11FEDE141E277D4&quot;)">
          <a:extLst>
            <a:ext uri="{FF2B5EF4-FFF2-40B4-BE49-F238E27FC236}">
              <a16:creationId xmlns:a16="http://schemas.microsoft.com/office/drawing/2014/main" id="{3051D8E8-D90D-FFCB-50EF-0E04A40C4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93063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104</xdr:row>
      <xdr:rowOff>25402</xdr:rowOff>
    </xdr:from>
    <xdr:to>
      <xdr:col>0</xdr:col>
      <xdr:colOff>2725420</xdr:colOff>
      <xdr:row>104</xdr:row>
      <xdr:rowOff>1239522</xdr:rowOff>
    </xdr:to>
    <xdr:pic>
      <xdr:nvPicPr>
        <xdr:cNvPr id="209" name="$A$105" descr="=JCSYSStructure(&quot;FC312A7AF454B30268411B57D544E3D4&quot;)">
          <a:extLst>
            <a:ext uri="{FF2B5EF4-FFF2-40B4-BE49-F238E27FC236}">
              <a16:creationId xmlns:a16="http://schemas.microsoft.com/office/drawing/2014/main" id="{704C6898-1221-BCA8-295A-838511FC52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05712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105</xdr:row>
      <xdr:rowOff>25398</xdr:rowOff>
    </xdr:from>
    <xdr:to>
      <xdr:col>0</xdr:col>
      <xdr:colOff>2725420</xdr:colOff>
      <xdr:row>105</xdr:row>
      <xdr:rowOff>1239518</xdr:rowOff>
    </xdr:to>
    <xdr:pic>
      <xdr:nvPicPr>
        <xdr:cNvPr id="211" name="$A$106" descr="=JCSYSStructure(&quot;66C8E65327DAAB4C8271D731C44A5C84&quot;)">
          <a:extLst>
            <a:ext uri="{FF2B5EF4-FFF2-40B4-BE49-F238E27FC236}">
              <a16:creationId xmlns:a16="http://schemas.microsoft.com/office/drawing/2014/main" id="{B1219618-990F-D853-E3AF-B35694C2DB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18361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106</xdr:row>
      <xdr:rowOff>25405</xdr:rowOff>
    </xdr:from>
    <xdr:to>
      <xdr:col>0</xdr:col>
      <xdr:colOff>2725420</xdr:colOff>
      <xdr:row>106</xdr:row>
      <xdr:rowOff>1239525</xdr:rowOff>
    </xdr:to>
    <xdr:pic>
      <xdr:nvPicPr>
        <xdr:cNvPr id="213" name="$A$107" descr="=JCSYSStructure(&quot;58DE8813ACAFC727EFDAD29A3DEC4554&quot;)">
          <a:extLst>
            <a:ext uri="{FF2B5EF4-FFF2-40B4-BE49-F238E27FC236}">
              <a16:creationId xmlns:a16="http://schemas.microsoft.com/office/drawing/2014/main" id="{FFF7A060-631A-A885-19AB-B5473EC6CC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31010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107</xdr:row>
      <xdr:rowOff>25400</xdr:rowOff>
    </xdr:from>
    <xdr:to>
      <xdr:col>0</xdr:col>
      <xdr:colOff>2725420</xdr:colOff>
      <xdr:row>107</xdr:row>
      <xdr:rowOff>1239520</xdr:rowOff>
    </xdr:to>
    <xdr:pic>
      <xdr:nvPicPr>
        <xdr:cNvPr id="215" name="$A$108" descr="=JCSYSStructure(&quot;430D6BE1ECF6D798971FFE56A149A86B&quot;)">
          <a:extLst>
            <a:ext uri="{FF2B5EF4-FFF2-40B4-BE49-F238E27FC236}">
              <a16:creationId xmlns:a16="http://schemas.microsoft.com/office/drawing/2014/main" id="{5C8CE077-BBAF-C04D-E3E4-91752BDD98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43660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108</xdr:row>
      <xdr:rowOff>25395</xdr:rowOff>
    </xdr:from>
    <xdr:to>
      <xdr:col>0</xdr:col>
      <xdr:colOff>2725420</xdr:colOff>
      <xdr:row>108</xdr:row>
      <xdr:rowOff>1239515</xdr:rowOff>
    </xdr:to>
    <xdr:pic>
      <xdr:nvPicPr>
        <xdr:cNvPr id="217" name="$A$109" descr="=JCSYSStructure(&quot;B889C6CDCB8655B8ACA73CB4BE5B72CF&quot;)">
          <a:extLst>
            <a:ext uri="{FF2B5EF4-FFF2-40B4-BE49-F238E27FC236}">
              <a16:creationId xmlns:a16="http://schemas.microsoft.com/office/drawing/2014/main" id="{DF03771C-85CF-3A4D-8215-8D5875DB5D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56309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109</xdr:row>
      <xdr:rowOff>25402</xdr:rowOff>
    </xdr:from>
    <xdr:to>
      <xdr:col>0</xdr:col>
      <xdr:colOff>2725420</xdr:colOff>
      <xdr:row>109</xdr:row>
      <xdr:rowOff>1239522</xdr:rowOff>
    </xdr:to>
    <xdr:pic>
      <xdr:nvPicPr>
        <xdr:cNvPr id="219" name="$A$110" descr="=JCSYSStructure(&quot;D456B798405BE52E2F674D8D520A145C&quot;)">
          <a:extLst>
            <a:ext uri="{FF2B5EF4-FFF2-40B4-BE49-F238E27FC236}">
              <a16:creationId xmlns:a16="http://schemas.microsoft.com/office/drawing/2014/main" id="{6EFCE395-B197-F577-2C74-92FE9FE865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68958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110</xdr:row>
      <xdr:rowOff>25398</xdr:rowOff>
    </xdr:from>
    <xdr:to>
      <xdr:col>0</xdr:col>
      <xdr:colOff>2725420</xdr:colOff>
      <xdr:row>110</xdr:row>
      <xdr:rowOff>1239518</xdr:rowOff>
    </xdr:to>
    <xdr:pic>
      <xdr:nvPicPr>
        <xdr:cNvPr id="221" name="$A$111" descr="=JCSYSStructure(&quot;D5B6BFAA7741F24413A427AF6D3A7DEF&quot;)">
          <a:extLst>
            <a:ext uri="{FF2B5EF4-FFF2-40B4-BE49-F238E27FC236}">
              <a16:creationId xmlns:a16="http://schemas.microsoft.com/office/drawing/2014/main" id="{2542C68E-5C6A-FFBA-BE52-68B44D65A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81607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111</xdr:row>
      <xdr:rowOff>25405</xdr:rowOff>
    </xdr:from>
    <xdr:to>
      <xdr:col>0</xdr:col>
      <xdr:colOff>2725420</xdr:colOff>
      <xdr:row>111</xdr:row>
      <xdr:rowOff>1239525</xdr:rowOff>
    </xdr:to>
    <xdr:pic>
      <xdr:nvPicPr>
        <xdr:cNvPr id="223" name="$A$112" descr="=JCSYSStructure(&quot;7FADF31BCE4CC3EE1C34715B835E97A6&quot;)">
          <a:extLst>
            <a:ext uri="{FF2B5EF4-FFF2-40B4-BE49-F238E27FC236}">
              <a16:creationId xmlns:a16="http://schemas.microsoft.com/office/drawing/2014/main" id="{267E9D75-7E3C-274D-D33B-3C902E8BF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94256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112</xdr:row>
      <xdr:rowOff>25400</xdr:rowOff>
    </xdr:from>
    <xdr:to>
      <xdr:col>0</xdr:col>
      <xdr:colOff>2725420</xdr:colOff>
      <xdr:row>112</xdr:row>
      <xdr:rowOff>1239520</xdr:rowOff>
    </xdr:to>
    <xdr:pic>
      <xdr:nvPicPr>
        <xdr:cNvPr id="225" name="$A$113" descr="=JCSYSStructure(&quot;A98CEE3E74BD005E48CC0A89EF59BA0A&quot;)">
          <a:extLst>
            <a:ext uri="{FF2B5EF4-FFF2-40B4-BE49-F238E27FC236}">
              <a16:creationId xmlns:a16="http://schemas.microsoft.com/office/drawing/2014/main" id="{EE677FFD-218D-9A83-80F9-9D933B1FC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06906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113</xdr:row>
      <xdr:rowOff>25395</xdr:rowOff>
    </xdr:from>
    <xdr:to>
      <xdr:col>0</xdr:col>
      <xdr:colOff>2725420</xdr:colOff>
      <xdr:row>113</xdr:row>
      <xdr:rowOff>1239515</xdr:rowOff>
    </xdr:to>
    <xdr:pic>
      <xdr:nvPicPr>
        <xdr:cNvPr id="227" name="$A$114" descr="=JCSYSStructure(&quot;6C9E37B72903C3BDFC0C1DDCE163AA03&quot;)">
          <a:extLst>
            <a:ext uri="{FF2B5EF4-FFF2-40B4-BE49-F238E27FC236}">
              <a16:creationId xmlns:a16="http://schemas.microsoft.com/office/drawing/2014/main" id="{BA1D7E28-FA3C-40EB-26BB-564A063B27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19555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114</xdr:row>
      <xdr:rowOff>25402</xdr:rowOff>
    </xdr:from>
    <xdr:to>
      <xdr:col>0</xdr:col>
      <xdr:colOff>2725420</xdr:colOff>
      <xdr:row>114</xdr:row>
      <xdr:rowOff>1239522</xdr:rowOff>
    </xdr:to>
    <xdr:pic>
      <xdr:nvPicPr>
        <xdr:cNvPr id="229" name="$A$115" descr="=JCSYSStructure(&quot;B4DE0B11EA78FF7213378206BEBB75B9&quot;)">
          <a:extLst>
            <a:ext uri="{FF2B5EF4-FFF2-40B4-BE49-F238E27FC236}">
              <a16:creationId xmlns:a16="http://schemas.microsoft.com/office/drawing/2014/main" id="{97FD31F9-8FA2-B693-6833-3A42DD52C0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32204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115</xdr:row>
      <xdr:rowOff>25398</xdr:rowOff>
    </xdr:from>
    <xdr:to>
      <xdr:col>0</xdr:col>
      <xdr:colOff>2725420</xdr:colOff>
      <xdr:row>115</xdr:row>
      <xdr:rowOff>1239518</xdr:rowOff>
    </xdr:to>
    <xdr:pic>
      <xdr:nvPicPr>
        <xdr:cNvPr id="231" name="$A$116" descr="=JCSYSStructure(&quot;5AAEABFBE77EBE836F267C27567DBA88&quot;)">
          <a:extLst>
            <a:ext uri="{FF2B5EF4-FFF2-40B4-BE49-F238E27FC236}">
              <a16:creationId xmlns:a16="http://schemas.microsoft.com/office/drawing/2014/main" id="{0D92E5DA-4CB0-41CC-602D-841046E62F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44853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116</xdr:row>
      <xdr:rowOff>25405</xdr:rowOff>
    </xdr:from>
    <xdr:to>
      <xdr:col>0</xdr:col>
      <xdr:colOff>2725420</xdr:colOff>
      <xdr:row>116</xdr:row>
      <xdr:rowOff>1239525</xdr:rowOff>
    </xdr:to>
    <xdr:pic>
      <xdr:nvPicPr>
        <xdr:cNvPr id="233" name="$A$117" descr="=JCSYSStructure(&quot;2C7AAD9A5D1BBAE41519AC98C16EF408&quot;)">
          <a:extLst>
            <a:ext uri="{FF2B5EF4-FFF2-40B4-BE49-F238E27FC236}">
              <a16:creationId xmlns:a16="http://schemas.microsoft.com/office/drawing/2014/main" id="{48ECE0B8-1767-3B9B-4829-A9A583823E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57502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117</xdr:row>
      <xdr:rowOff>25400</xdr:rowOff>
    </xdr:from>
    <xdr:to>
      <xdr:col>0</xdr:col>
      <xdr:colOff>2725420</xdr:colOff>
      <xdr:row>117</xdr:row>
      <xdr:rowOff>1239520</xdr:rowOff>
    </xdr:to>
    <xdr:pic>
      <xdr:nvPicPr>
        <xdr:cNvPr id="235" name="$A$118" descr="=JCSYSStructure(&quot;072D156E7FE3D9BC35115AFC5B475E04&quot;)">
          <a:extLst>
            <a:ext uri="{FF2B5EF4-FFF2-40B4-BE49-F238E27FC236}">
              <a16:creationId xmlns:a16="http://schemas.microsoft.com/office/drawing/2014/main" id="{9BE7DDE8-48B3-B47D-EAF6-17050C2598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70152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118</xdr:row>
      <xdr:rowOff>25395</xdr:rowOff>
    </xdr:from>
    <xdr:to>
      <xdr:col>0</xdr:col>
      <xdr:colOff>2725420</xdr:colOff>
      <xdr:row>118</xdr:row>
      <xdr:rowOff>1239515</xdr:rowOff>
    </xdr:to>
    <xdr:pic>
      <xdr:nvPicPr>
        <xdr:cNvPr id="237" name="$A$119" descr="=JCSYSStructure(&quot;9BC11AF58E8FCE65287F8F2E4DA95B4A&quot;)">
          <a:extLst>
            <a:ext uri="{FF2B5EF4-FFF2-40B4-BE49-F238E27FC236}">
              <a16:creationId xmlns:a16="http://schemas.microsoft.com/office/drawing/2014/main" id="{EA55DCA1-F4C4-1C75-E45C-528EAA0B6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82801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119</xdr:row>
      <xdr:rowOff>25402</xdr:rowOff>
    </xdr:from>
    <xdr:to>
      <xdr:col>0</xdr:col>
      <xdr:colOff>2725420</xdr:colOff>
      <xdr:row>119</xdr:row>
      <xdr:rowOff>1239522</xdr:rowOff>
    </xdr:to>
    <xdr:pic>
      <xdr:nvPicPr>
        <xdr:cNvPr id="239" name="$A$120" descr="=JCSYSStructure(&quot;D3F499D92CFD239B6566DB8E574A5612&quot;)">
          <a:extLst>
            <a:ext uri="{FF2B5EF4-FFF2-40B4-BE49-F238E27FC236}">
              <a16:creationId xmlns:a16="http://schemas.microsoft.com/office/drawing/2014/main" id="{D57DC07B-110A-3566-5D4D-AC0C27699F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95450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120</xdr:row>
      <xdr:rowOff>25398</xdr:rowOff>
    </xdr:from>
    <xdr:to>
      <xdr:col>0</xdr:col>
      <xdr:colOff>2725420</xdr:colOff>
      <xdr:row>120</xdr:row>
      <xdr:rowOff>1239518</xdr:rowOff>
    </xdr:to>
    <xdr:pic>
      <xdr:nvPicPr>
        <xdr:cNvPr id="241" name="$A$121" descr="=JCSYSStructure(&quot;2DE9A92F3EB8F1C09BF7D37866094759&quot;)">
          <a:extLst>
            <a:ext uri="{FF2B5EF4-FFF2-40B4-BE49-F238E27FC236}">
              <a16:creationId xmlns:a16="http://schemas.microsoft.com/office/drawing/2014/main" id="{EEFE628B-9EA6-7901-41B6-2BC5F9054D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08099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121</xdr:row>
      <xdr:rowOff>25405</xdr:rowOff>
    </xdr:from>
    <xdr:to>
      <xdr:col>0</xdr:col>
      <xdr:colOff>2725420</xdr:colOff>
      <xdr:row>121</xdr:row>
      <xdr:rowOff>1239525</xdr:rowOff>
    </xdr:to>
    <xdr:pic>
      <xdr:nvPicPr>
        <xdr:cNvPr id="243" name="$A$122" descr="=JCSYSStructure(&quot;766F50448EA255D5A803E2E846CDBB6F&quot;)">
          <a:extLst>
            <a:ext uri="{FF2B5EF4-FFF2-40B4-BE49-F238E27FC236}">
              <a16:creationId xmlns:a16="http://schemas.microsoft.com/office/drawing/2014/main" id="{FA6EE857-306A-78D4-13AA-E86F0DA64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20748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122</xdr:row>
      <xdr:rowOff>25400</xdr:rowOff>
    </xdr:from>
    <xdr:to>
      <xdr:col>0</xdr:col>
      <xdr:colOff>2725420</xdr:colOff>
      <xdr:row>122</xdr:row>
      <xdr:rowOff>1239520</xdr:rowOff>
    </xdr:to>
    <xdr:pic>
      <xdr:nvPicPr>
        <xdr:cNvPr id="245" name="$A$123" descr="=JCSYSStructure(&quot;54262D0B4FA520CCD9AC6C75D52BA869&quot;)">
          <a:extLst>
            <a:ext uri="{FF2B5EF4-FFF2-40B4-BE49-F238E27FC236}">
              <a16:creationId xmlns:a16="http://schemas.microsoft.com/office/drawing/2014/main" id="{13869086-03B4-8B28-8F96-05C215992C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33398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123</xdr:row>
      <xdr:rowOff>25395</xdr:rowOff>
    </xdr:from>
    <xdr:to>
      <xdr:col>0</xdr:col>
      <xdr:colOff>2725420</xdr:colOff>
      <xdr:row>123</xdr:row>
      <xdr:rowOff>1239515</xdr:rowOff>
    </xdr:to>
    <xdr:pic>
      <xdr:nvPicPr>
        <xdr:cNvPr id="247" name="$A$124" descr="=JCSYSStructure(&quot;21DC79B9FB899CDDC60CC43049E80666&quot;)">
          <a:extLst>
            <a:ext uri="{FF2B5EF4-FFF2-40B4-BE49-F238E27FC236}">
              <a16:creationId xmlns:a16="http://schemas.microsoft.com/office/drawing/2014/main" id="{32EEAC93-60A1-4EA5-5BE4-825E69A555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46047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124</xdr:row>
      <xdr:rowOff>25402</xdr:rowOff>
    </xdr:from>
    <xdr:to>
      <xdr:col>0</xdr:col>
      <xdr:colOff>2725420</xdr:colOff>
      <xdr:row>124</xdr:row>
      <xdr:rowOff>1239522</xdr:rowOff>
    </xdr:to>
    <xdr:pic>
      <xdr:nvPicPr>
        <xdr:cNvPr id="249" name="$A$125" descr="=JCSYSStructure(&quot;2F8097764913B4147B2A608BACE56DBC&quot;)">
          <a:extLst>
            <a:ext uri="{FF2B5EF4-FFF2-40B4-BE49-F238E27FC236}">
              <a16:creationId xmlns:a16="http://schemas.microsoft.com/office/drawing/2014/main" id="{ECE2F81D-C2AD-A029-39AF-431538D35E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58696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125</xdr:row>
      <xdr:rowOff>25398</xdr:rowOff>
    </xdr:from>
    <xdr:to>
      <xdr:col>0</xdr:col>
      <xdr:colOff>2725420</xdr:colOff>
      <xdr:row>125</xdr:row>
      <xdr:rowOff>1239518</xdr:rowOff>
    </xdr:to>
    <xdr:pic>
      <xdr:nvPicPr>
        <xdr:cNvPr id="251" name="$A$126" descr="=JCSYSStructure(&quot;66EAAEEC218B33864E543B7D8D3B0487&quot;)">
          <a:extLst>
            <a:ext uri="{FF2B5EF4-FFF2-40B4-BE49-F238E27FC236}">
              <a16:creationId xmlns:a16="http://schemas.microsoft.com/office/drawing/2014/main" id="{ED84AC4F-2CE5-ED57-F393-5B014D970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71345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126</xdr:row>
      <xdr:rowOff>25405</xdr:rowOff>
    </xdr:from>
    <xdr:to>
      <xdr:col>0</xdr:col>
      <xdr:colOff>2725420</xdr:colOff>
      <xdr:row>126</xdr:row>
      <xdr:rowOff>1239525</xdr:rowOff>
    </xdr:to>
    <xdr:pic>
      <xdr:nvPicPr>
        <xdr:cNvPr id="253" name="$A$127" descr="=JCSYSStructure(&quot;2F75F6DE68206740527EC94733249A0D&quot;)">
          <a:extLst>
            <a:ext uri="{FF2B5EF4-FFF2-40B4-BE49-F238E27FC236}">
              <a16:creationId xmlns:a16="http://schemas.microsoft.com/office/drawing/2014/main" id="{D68B2BB4-A73E-FA80-CDC6-6CA1938A57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83994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127</xdr:row>
      <xdr:rowOff>25400</xdr:rowOff>
    </xdr:from>
    <xdr:to>
      <xdr:col>0</xdr:col>
      <xdr:colOff>2725420</xdr:colOff>
      <xdr:row>127</xdr:row>
      <xdr:rowOff>1239520</xdr:rowOff>
    </xdr:to>
    <xdr:pic>
      <xdr:nvPicPr>
        <xdr:cNvPr id="255" name="$A$128" descr="=JCSYSStructure(&quot;8AB3A8B4C8E702A181D00EA10959F728&quot;)">
          <a:extLst>
            <a:ext uri="{FF2B5EF4-FFF2-40B4-BE49-F238E27FC236}">
              <a16:creationId xmlns:a16="http://schemas.microsoft.com/office/drawing/2014/main" id="{46C7045A-2191-9BBB-9656-61C3A5E132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96644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128</xdr:row>
      <xdr:rowOff>25395</xdr:rowOff>
    </xdr:from>
    <xdr:to>
      <xdr:col>0</xdr:col>
      <xdr:colOff>2725420</xdr:colOff>
      <xdr:row>128</xdr:row>
      <xdr:rowOff>1239515</xdr:rowOff>
    </xdr:to>
    <xdr:pic>
      <xdr:nvPicPr>
        <xdr:cNvPr id="257" name="$A$129" descr="=JCSYSStructure(&quot;CD64A273EB74D8758D8E79960FEB4399&quot;)">
          <a:extLst>
            <a:ext uri="{FF2B5EF4-FFF2-40B4-BE49-F238E27FC236}">
              <a16:creationId xmlns:a16="http://schemas.microsoft.com/office/drawing/2014/main" id="{7AA8DD0F-CE22-37E6-6528-7FF8883799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609293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129</xdr:row>
      <xdr:rowOff>25402</xdr:rowOff>
    </xdr:from>
    <xdr:to>
      <xdr:col>0</xdr:col>
      <xdr:colOff>2725420</xdr:colOff>
      <xdr:row>129</xdr:row>
      <xdr:rowOff>1239522</xdr:rowOff>
    </xdr:to>
    <xdr:pic>
      <xdr:nvPicPr>
        <xdr:cNvPr id="259" name="$A$130" descr="=JCSYSStructure(&quot;FCF16F188681E36ECA58CDDEB0281A7C&quot;)">
          <a:extLst>
            <a:ext uri="{FF2B5EF4-FFF2-40B4-BE49-F238E27FC236}">
              <a16:creationId xmlns:a16="http://schemas.microsoft.com/office/drawing/2014/main" id="{67F2F710-A7C1-05B8-E827-CAF48E4CEE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621942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130</xdr:row>
      <xdr:rowOff>25398</xdr:rowOff>
    </xdr:from>
    <xdr:to>
      <xdr:col>0</xdr:col>
      <xdr:colOff>2725420</xdr:colOff>
      <xdr:row>130</xdr:row>
      <xdr:rowOff>1239518</xdr:rowOff>
    </xdr:to>
    <xdr:pic>
      <xdr:nvPicPr>
        <xdr:cNvPr id="261" name="$A$131" descr="=JCSYSStructure(&quot;0C9E473D91ACD0D7F6974EFC6B6EB087&quot;)">
          <a:extLst>
            <a:ext uri="{FF2B5EF4-FFF2-40B4-BE49-F238E27FC236}">
              <a16:creationId xmlns:a16="http://schemas.microsoft.com/office/drawing/2014/main" id="{B93D0D4F-07C2-A8CC-9A68-1620946114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634591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131</xdr:row>
      <xdr:rowOff>25405</xdr:rowOff>
    </xdr:from>
    <xdr:to>
      <xdr:col>0</xdr:col>
      <xdr:colOff>2725420</xdr:colOff>
      <xdr:row>131</xdr:row>
      <xdr:rowOff>1239525</xdr:rowOff>
    </xdr:to>
    <xdr:pic>
      <xdr:nvPicPr>
        <xdr:cNvPr id="263" name="$A$132" descr="=JCSYSStructure(&quot;B47891A9F36111113F0972BAE29B515F&quot;)">
          <a:extLst>
            <a:ext uri="{FF2B5EF4-FFF2-40B4-BE49-F238E27FC236}">
              <a16:creationId xmlns:a16="http://schemas.microsoft.com/office/drawing/2014/main" id="{E5E774B9-633B-BE85-3009-4412E7A1B6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647240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132</xdr:row>
      <xdr:rowOff>25400</xdr:rowOff>
    </xdr:from>
    <xdr:to>
      <xdr:col>0</xdr:col>
      <xdr:colOff>2725420</xdr:colOff>
      <xdr:row>132</xdr:row>
      <xdr:rowOff>1239520</xdr:rowOff>
    </xdr:to>
    <xdr:pic>
      <xdr:nvPicPr>
        <xdr:cNvPr id="265" name="$A$133" descr="=JCSYSStructure(&quot;4A745F5FF6224D5A81F30EDE1D3409C7&quot;)">
          <a:extLst>
            <a:ext uri="{FF2B5EF4-FFF2-40B4-BE49-F238E27FC236}">
              <a16:creationId xmlns:a16="http://schemas.microsoft.com/office/drawing/2014/main" id="{5CDEC554-F715-2CB6-CA76-9CD18A88EB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659890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133</xdr:row>
      <xdr:rowOff>25395</xdr:rowOff>
    </xdr:from>
    <xdr:to>
      <xdr:col>0</xdr:col>
      <xdr:colOff>2725420</xdr:colOff>
      <xdr:row>133</xdr:row>
      <xdr:rowOff>1239515</xdr:rowOff>
    </xdr:to>
    <xdr:pic>
      <xdr:nvPicPr>
        <xdr:cNvPr id="267" name="$A$134" descr="=JCSYSStructure(&quot;E48D43AA90EF7A40396672A8433335F3&quot;)">
          <a:extLst>
            <a:ext uri="{FF2B5EF4-FFF2-40B4-BE49-F238E27FC236}">
              <a16:creationId xmlns:a16="http://schemas.microsoft.com/office/drawing/2014/main" id="{338EFBD5-9EF0-C5CF-B53C-9007810AB3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672539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134</xdr:row>
      <xdr:rowOff>25402</xdr:rowOff>
    </xdr:from>
    <xdr:to>
      <xdr:col>0</xdr:col>
      <xdr:colOff>2725420</xdr:colOff>
      <xdr:row>134</xdr:row>
      <xdr:rowOff>1239522</xdr:rowOff>
    </xdr:to>
    <xdr:pic>
      <xdr:nvPicPr>
        <xdr:cNvPr id="269" name="$A$135" descr="=JCSYSStructure(&quot;43F1A314A7B6B279D1DFE77A3C8A509F&quot;)">
          <a:extLst>
            <a:ext uri="{FF2B5EF4-FFF2-40B4-BE49-F238E27FC236}">
              <a16:creationId xmlns:a16="http://schemas.microsoft.com/office/drawing/2014/main" id="{97024725-584F-AD61-E0F9-94231ED96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685188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135</xdr:row>
      <xdr:rowOff>25398</xdr:rowOff>
    </xdr:from>
    <xdr:to>
      <xdr:col>0</xdr:col>
      <xdr:colOff>2725420</xdr:colOff>
      <xdr:row>135</xdr:row>
      <xdr:rowOff>1239518</xdr:rowOff>
    </xdr:to>
    <xdr:pic>
      <xdr:nvPicPr>
        <xdr:cNvPr id="271" name="$A$136" descr="=JCSYSStructure(&quot;5B907E79A49C22E883169F2EAB8C5069&quot;)">
          <a:extLst>
            <a:ext uri="{FF2B5EF4-FFF2-40B4-BE49-F238E27FC236}">
              <a16:creationId xmlns:a16="http://schemas.microsoft.com/office/drawing/2014/main" id="{891444EC-5911-D127-2977-D30F18CAE2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697837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136</xdr:row>
      <xdr:rowOff>25405</xdr:rowOff>
    </xdr:from>
    <xdr:to>
      <xdr:col>0</xdr:col>
      <xdr:colOff>2725420</xdr:colOff>
      <xdr:row>136</xdr:row>
      <xdr:rowOff>1239525</xdr:rowOff>
    </xdr:to>
    <xdr:pic>
      <xdr:nvPicPr>
        <xdr:cNvPr id="273" name="$A$137" descr="=JCSYSStructure(&quot;14488F64EB58898BAF22D25B5E3EBD62&quot;)">
          <a:extLst>
            <a:ext uri="{FF2B5EF4-FFF2-40B4-BE49-F238E27FC236}">
              <a16:creationId xmlns:a16="http://schemas.microsoft.com/office/drawing/2014/main" id="{8722C40E-5D2D-D007-A1AA-396BC5A483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10486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137</xdr:row>
      <xdr:rowOff>25400</xdr:rowOff>
    </xdr:from>
    <xdr:to>
      <xdr:col>0</xdr:col>
      <xdr:colOff>2725420</xdr:colOff>
      <xdr:row>137</xdr:row>
      <xdr:rowOff>1239520</xdr:rowOff>
    </xdr:to>
    <xdr:pic>
      <xdr:nvPicPr>
        <xdr:cNvPr id="275" name="$A$138" descr="=JCSYSStructure(&quot;D5577AFC6A8F602C9F2FB45E2186B638&quot;)">
          <a:extLst>
            <a:ext uri="{FF2B5EF4-FFF2-40B4-BE49-F238E27FC236}">
              <a16:creationId xmlns:a16="http://schemas.microsoft.com/office/drawing/2014/main" id="{961A9F57-7BAC-04F6-B3BD-6482891C6C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23136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138</xdr:row>
      <xdr:rowOff>25395</xdr:rowOff>
    </xdr:from>
    <xdr:to>
      <xdr:col>0</xdr:col>
      <xdr:colOff>2725420</xdr:colOff>
      <xdr:row>138</xdr:row>
      <xdr:rowOff>1239515</xdr:rowOff>
    </xdr:to>
    <xdr:pic>
      <xdr:nvPicPr>
        <xdr:cNvPr id="277" name="$A$139" descr="=JCSYSStructure(&quot;4888FA750FEADACE4E41033221FAAFF7&quot;)">
          <a:extLst>
            <a:ext uri="{FF2B5EF4-FFF2-40B4-BE49-F238E27FC236}">
              <a16:creationId xmlns:a16="http://schemas.microsoft.com/office/drawing/2014/main" id="{326B39B0-2E4F-11A3-24D1-039C37742C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35785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139</xdr:row>
      <xdr:rowOff>25402</xdr:rowOff>
    </xdr:from>
    <xdr:to>
      <xdr:col>0</xdr:col>
      <xdr:colOff>2725420</xdr:colOff>
      <xdr:row>139</xdr:row>
      <xdr:rowOff>1239522</xdr:rowOff>
    </xdr:to>
    <xdr:pic>
      <xdr:nvPicPr>
        <xdr:cNvPr id="279" name="$A$140" descr="=JCSYSStructure(&quot;3448F51862178D0ACEC2408B5E1075ED&quot;)">
          <a:extLst>
            <a:ext uri="{FF2B5EF4-FFF2-40B4-BE49-F238E27FC236}">
              <a16:creationId xmlns:a16="http://schemas.microsoft.com/office/drawing/2014/main" id="{21C1CACF-B560-BB2B-1056-C5E5AA27A2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48434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140</xdr:row>
      <xdr:rowOff>25398</xdr:rowOff>
    </xdr:from>
    <xdr:to>
      <xdr:col>0</xdr:col>
      <xdr:colOff>2725420</xdr:colOff>
      <xdr:row>140</xdr:row>
      <xdr:rowOff>1239518</xdr:rowOff>
    </xdr:to>
    <xdr:pic>
      <xdr:nvPicPr>
        <xdr:cNvPr id="281" name="$A$141" descr="=JCSYSStructure(&quot;8D93A473EFD72807BE3E2BA3B1C1B5A9&quot;)">
          <a:extLst>
            <a:ext uri="{FF2B5EF4-FFF2-40B4-BE49-F238E27FC236}">
              <a16:creationId xmlns:a16="http://schemas.microsoft.com/office/drawing/2014/main" id="{B985DC46-1AAE-A884-2DE1-CC5D592BA9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61083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141</xdr:row>
      <xdr:rowOff>25405</xdr:rowOff>
    </xdr:from>
    <xdr:to>
      <xdr:col>0</xdr:col>
      <xdr:colOff>2725420</xdr:colOff>
      <xdr:row>141</xdr:row>
      <xdr:rowOff>1239525</xdr:rowOff>
    </xdr:to>
    <xdr:pic>
      <xdr:nvPicPr>
        <xdr:cNvPr id="283" name="$A$142" descr="=JCSYSStructure(&quot;FCBD1ACE39CE7FE4888DDECC9BEEF32A&quot;)">
          <a:extLst>
            <a:ext uri="{FF2B5EF4-FFF2-40B4-BE49-F238E27FC236}">
              <a16:creationId xmlns:a16="http://schemas.microsoft.com/office/drawing/2014/main" id="{543256A9-3B3E-39DC-FFDC-2FB16E7C03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73732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142</xdr:row>
      <xdr:rowOff>25400</xdr:rowOff>
    </xdr:from>
    <xdr:to>
      <xdr:col>0</xdr:col>
      <xdr:colOff>2725420</xdr:colOff>
      <xdr:row>142</xdr:row>
      <xdr:rowOff>1239520</xdr:rowOff>
    </xdr:to>
    <xdr:pic>
      <xdr:nvPicPr>
        <xdr:cNvPr id="285" name="$A$143" descr="=JCSYSStructure(&quot;B31B51ADE519C125EC6F2573A0455CD4&quot;)">
          <a:extLst>
            <a:ext uri="{FF2B5EF4-FFF2-40B4-BE49-F238E27FC236}">
              <a16:creationId xmlns:a16="http://schemas.microsoft.com/office/drawing/2014/main" id="{34205326-2AA9-6382-CB2F-5A8C8538B6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86382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143</xdr:row>
      <xdr:rowOff>25395</xdr:rowOff>
    </xdr:from>
    <xdr:to>
      <xdr:col>0</xdr:col>
      <xdr:colOff>2725420</xdr:colOff>
      <xdr:row>143</xdr:row>
      <xdr:rowOff>1239515</xdr:rowOff>
    </xdr:to>
    <xdr:pic>
      <xdr:nvPicPr>
        <xdr:cNvPr id="287" name="$A$144" descr="=JCSYSStructure(&quot;5009399BA11622FEBA30604E57B85C6B&quot;)">
          <a:extLst>
            <a:ext uri="{FF2B5EF4-FFF2-40B4-BE49-F238E27FC236}">
              <a16:creationId xmlns:a16="http://schemas.microsoft.com/office/drawing/2014/main" id="{E66C2B6E-F48A-8F84-189F-EFEF56AE4F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99031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144</xdr:row>
      <xdr:rowOff>25402</xdr:rowOff>
    </xdr:from>
    <xdr:to>
      <xdr:col>0</xdr:col>
      <xdr:colOff>2725420</xdr:colOff>
      <xdr:row>144</xdr:row>
      <xdr:rowOff>1239522</xdr:rowOff>
    </xdr:to>
    <xdr:pic>
      <xdr:nvPicPr>
        <xdr:cNvPr id="289" name="$A$145" descr="=JCSYSStructure(&quot;7D96C238B4A6C763ADEA269341A83728&quot;)">
          <a:extLst>
            <a:ext uri="{FF2B5EF4-FFF2-40B4-BE49-F238E27FC236}">
              <a16:creationId xmlns:a16="http://schemas.microsoft.com/office/drawing/2014/main" id="{046F2E37-EA60-B761-C5F4-AE2D4A8388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811680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145</xdr:row>
      <xdr:rowOff>25398</xdr:rowOff>
    </xdr:from>
    <xdr:to>
      <xdr:col>0</xdr:col>
      <xdr:colOff>2725420</xdr:colOff>
      <xdr:row>145</xdr:row>
      <xdr:rowOff>1239518</xdr:rowOff>
    </xdr:to>
    <xdr:pic>
      <xdr:nvPicPr>
        <xdr:cNvPr id="291" name="$A$146" descr="=JCSYSStructure(&quot;CB6B5823FF567D2067A8818600BD0964&quot;)">
          <a:extLst>
            <a:ext uri="{FF2B5EF4-FFF2-40B4-BE49-F238E27FC236}">
              <a16:creationId xmlns:a16="http://schemas.microsoft.com/office/drawing/2014/main" id="{C1A2A406-3ED4-A76D-6638-F96312AB26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824329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146</xdr:row>
      <xdr:rowOff>25405</xdr:rowOff>
    </xdr:from>
    <xdr:to>
      <xdr:col>0</xdr:col>
      <xdr:colOff>2725420</xdr:colOff>
      <xdr:row>146</xdr:row>
      <xdr:rowOff>1239525</xdr:rowOff>
    </xdr:to>
    <xdr:pic>
      <xdr:nvPicPr>
        <xdr:cNvPr id="293" name="$A$147" descr="=JCSYSStructure(&quot;94F5915D1BA5585FBDAE55996DA11435&quot;)">
          <a:extLst>
            <a:ext uri="{FF2B5EF4-FFF2-40B4-BE49-F238E27FC236}">
              <a16:creationId xmlns:a16="http://schemas.microsoft.com/office/drawing/2014/main" id="{88096298-60C0-D1DB-17DB-9FBDA59892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836978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147</xdr:row>
      <xdr:rowOff>25400</xdr:rowOff>
    </xdr:from>
    <xdr:to>
      <xdr:col>0</xdr:col>
      <xdr:colOff>2725420</xdr:colOff>
      <xdr:row>147</xdr:row>
      <xdr:rowOff>1239520</xdr:rowOff>
    </xdr:to>
    <xdr:pic>
      <xdr:nvPicPr>
        <xdr:cNvPr id="295" name="$A$148" descr="=JCSYSStructure(&quot;F1492A1CE85F0DCA77A31EDF26E7608F&quot;)">
          <a:extLst>
            <a:ext uri="{FF2B5EF4-FFF2-40B4-BE49-F238E27FC236}">
              <a16:creationId xmlns:a16="http://schemas.microsoft.com/office/drawing/2014/main" id="{76907E11-E578-B1D5-AA94-DED18E78DE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849628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148</xdr:row>
      <xdr:rowOff>25395</xdr:rowOff>
    </xdr:from>
    <xdr:to>
      <xdr:col>0</xdr:col>
      <xdr:colOff>2725420</xdr:colOff>
      <xdr:row>148</xdr:row>
      <xdr:rowOff>1239515</xdr:rowOff>
    </xdr:to>
    <xdr:pic>
      <xdr:nvPicPr>
        <xdr:cNvPr id="297" name="$A$149" descr="=JCSYSStructure(&quot;32D49CDD1DC3F9B58C77A2C5FE522392&quot;)">
          <a:extLst>
            <a:ext uri="{FF2B5EF4-FFF2-40B4-BE49-F238E27FC236}">
              <a16:creationId xmlns:a16="http://schemas.microsoft.com/office/drawing/2014/main" id="{960A5A92-7722-9B7F-91A8-4BBBEB8E4E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862277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149</xdr:row>
      <xdr:rowOff>25402</xdr:rowOff>
    </xdr:from>
    <xdr:to>
      <xdr:col>0</xdr:col>
      <xdr:colOff>2725420</xdr:colOff>
      <xdr:row>149</xdr:row>
      <xdr:rowOff>1239522</xdr:rowOff>
    </xdr:to>
    <xdr:pic>
      <xdr:nvPicPr>
        <xdr:cNvPr id="299" name="$A$150" descr="=JCSYSStructure(&quot;837540D60A36533810E8CCB4B0C2D2E6&quot;)">
          <a:extLst>
            <a:ext uri="{FF2B5EF4-FFF2-40B4-BE49-F238E27FC236}">
              <a16:creationId xmlns:a16="http://schemas.microsoft.com/office/drawing/2014/main" id="{AD79F55D-BC9C-B4F1-50E1-B8B99E873E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874926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150</xdr:row>
      <xdr:rowOff>25398</xdr:rowOff>
    </xdr:from>
    <xdr:to>
      <xdr:col>0</xdr:col>
      <xdr:colOff>2725420</xdr:colOff>
      <xdr:row>150</xdr:row>
      <xdr:rowOff>1239518</xdr:rowOff>
    </xdr:to>
    <xdr:pic>
      <xdr:nvPicPr>
        <xdr:cNvPr id="301" name="$A$151" descr="=JCSYSStructure(&quot;C54F8BAB3CDB70ADFF3AC32B8CDB56B3&quot;)">
          <a:extLst>
            <a:ext uri="{FF2B5EF4-FFF2-40B4-BE49-F238E27FC236}">
              <a16:creationId xmlns:a16="http://schemas.microsoft.com/office/drawing/2014/main" id="{6AE01E15-5503-F302-A53B-193C9B093D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887575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151</xdr:row>
      <xdr:rowOff>25405</xdr:rowOff>
    </xdr:from>
    <xdr:to>
      <xdr:col>0</xdr:col>
      <xdr:colOff>2725420</xdr:colOff>
      <xdr:row>151</xdr:row>
      <xdr:rowOff>1239525</xdr:rowOff>
    </xdr:to>
    <xdr:pic>
      <xdr:nvPicPr>
        <xdr:cNvPr id="303" name="$A$152" descr="=JCSYSStructure(&quot;8A7CA006DD94204AFC00F32E4A05DFDA&quot;)">
          <a:extLst>
            <a:ext uri="{FF2B5EF4-FFF2-40B4-BE49-F238E27FC236}">
              <a16:creationId xmlns:a16="http://schemas.microsoft.com/office/drawing/2014/main" id="{B3D533DB-318D-7DD5-BD44-7BDF7A674A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900224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152</xdr:row>
      <xdr:rowOff>25400</xdr:rowOff>
    </xdr:from>
    <xdr:to>
      <xdr:col>0</xdr:col>
      <xdr:colOff>2725420</xdr:colOff>
      <xdr:row>152</xdr:row>
      <xdr:rowOff>1239520</xdr:rowOff>
    </xdr:to>
    <xdr:pic>
      <xdr:nvPicPr>
        <xdr:cNvPr id="305" name="$A$153" descr="=JCSYSStructure(&quot;1CF657BE99CEA27F83ECF713E33A5465&quot;)">
          <a:extLst>
            <a:ext uri="{FF2B5EF4-FFF2-40B4-BE49-F238E27FC236}">
              <a16:creationId xmlns:a16="http://schemas.microsoft.com/office/drawing/2014/main" id="{AC7058F7-9226-5D64-BF28-9A8C8F1A2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912874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153</xdr:row>
      <xdr:rowOff>25395</xdr:rowOff>
    </xdr:from>
    <xdr:to>
      <xdr:col>0</xdr:col>
      <xdr:colOff>2725420</xdr:colOff>
      <xdr:row>153</xdr:row>
      <xdr:rowOff>1239515</xdr:rowOff>
    </xdr:to>
    <xdr:pic>
      <xdr:nvPicPr>
        <xdr:cNvPr id="307" name="$A$154" descr="=JCSYSStructure(&quot;7B54A21DB7C0A14D0F294E5DA1549306&quot;)">
          <a:extLst>
            <a:ext uri="{FF2B5EF4-FFF2-40B4-BE49-F238E27FC236}">
              <a16:creationId xmlns:a16="http://schemas.microsoft.com/office/drawing/2014/main" id="{7A557383-69BE-EF5B-E439-2825A89531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925523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154</xdr:row>
      <xdr:rowOff>25402</xdr:rowOff>
    </xdr:from>
    <xdr:to>
      <xdr:col>0</xdr:col>
      <xdr:colOff>2725420</xdr:colOff>
      <xdr:row>154</xdr:row>
      <xdr:rowOff>1239522</xdr:rowOff>
    </xdr:to>
    <xdr:pic>
      <xdr:nvPicPr>
        <xdr:cNvPr id="309" name="$A$155" descr="=JCSYSStructure(&quot;F747A2A775DB52626096015C43A29D74&quot;)">
          <a:extLst>
            <a:ext uri="{FF2B5EF4-FFF2-40B4-BE49-F238E27FC236}">
              <a16:creationId xmlns:a16="http://schemas.microsoft.com/office/drawing/2014/main" id="{9F022681-84E1-7697-C44A-CFCCE71E23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938172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155</xdr:row>
      <xdr:rowOff>25398</xdr:rowOff>
    </xdr:from>
    <xdr:to>
      <xdr:col>0</xdr:col>
      <xdr:colOff>2725420</xdr:colOff>
      <xdr:row>155</xdr:row>
      <xdr:rowOff>1239518</xdr:rowOff>
    </xdr:to>
    <xdr:pic>
      <xdr:nvPicPr>
        <xdr:cNvPr id="311" name="$A$156" descr="=JCSYSStructure(&quot;56A23E39F2EAA264808E7103A8F51F2E&quot;)">
          <a:extLst>
            <a:ext uri="{FF2B5EF4-FFF2-40B4-BE49-F238E27FC236}">
              <a16:creationId xmlns:a16="http://schemas.microsoft.com/office/drawing/2014/main" id="{373AA666-CE70-41F0-93B6-BF9FC92991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950821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156</xdr:row>
      <xdr:rowOff>25405</xdr:rowOff>
    </xdr:from>
    <xdr:to>
      <xdr:col>0</xdr:col>
      <xdr:colOff>2725420</xdr:colOff>
      <xdr:row>156</xdr:row>
      <xdr:rowOff>1239525</xdr:rowOff>
    </xdr:to>
    <xdr:pic>
      <xdr:nvPicPr>
        <xdr:cNvPr id="313" name="$A$157" descr="=JCSYSStructure(&quot;F499C200329109E21D18B3D9B5CD6370&quot;)">
          <a:extLst>
            <a:ext uri="{FF2B5EF4-FFF2-40B4-BE49-F238E27FC236}">
              <a16:creationId xmlns:a16="http://schemas.microsoft.com/office/drawing/2014/main" id="{DE6AA100-7FA3-3ECC-4CA5-48FECB8927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963470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157</xdr:row>
      <xdr:rowOff>25400</xdr:rowOff>
    </xdr:from>
    <xdr:to>
      <xdr:col>0</xdr:col>
      <xdr:colOff>2725420</xdr:colOff>
      <xdr:row>157</xdr:row>
      <xdr:rowOff>1239520</xdr:rowOff>
    </xdr:to>
    <xdr:pic>
      <xdr:nvPicPr>
        <xdr:cNvPr id="315" name="$A$158" descr="=JCSYSStructure(&quot;7CFEA77CD58EE5298203EFB95B379520&quot;)">
          <a:extLst>
            <a:ext uri="{FF2B5EF4-FFF2-40B4-BE49-F238E27FC236}">
              <a16:creationId xmlns:a16="http://schemas.microsoft.com/office/drawing/2014/main" id="{8D4737B7-80BC-9614-B5CD-E2D30E48B9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976120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158</xdr:row>
      <xdr:rowOff>25395</xdr:rowOff>
    </xdr:from>
    <xdr:to>
      <xdr:col>0</xdr:col>
      <xdr:colOff>2725420</xdr:colOff>
      <xdr:row>158</xdr:row>
      <xdr:rowOff>1239515</xdr:rowOff>
    </xdr:to>
    <xdr:pic>
      <xdr:nvPicPr>
        <xdr:cNvPr id="317" name="$A$159" descr="=JCSYSStructure(&quot;70FE6CC0013B6671B7D431CE88437B37&quot;)">
          <a:extLst>
            <a:ext uri="{FF2B5EF4-FFF2-40B4-BE49-F238E27FC236}">
              <a16:creationId xmlns:a16="http://schemas.microsoft.com/office/drawing/2014/main" id="{7FD4ED0C-AD79-F04B-929E-D4D190DBC6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988769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159</xdr:row>
      <xdr:rowOff>25402</xdr:rowOff>
    </xdr:from>
    <xdr:to>
      <xdr:col>0</xdr:col>
      <xdr:colOff>2725420</xdr:colOff>
      <xdr:row>159</xdr:row>
      <xdr:rowOff>1239522</xdr:rowOff>
    </xdr:to>
    <xdr:pic>
      <xdr:nvPicPr>
        <xdr:cNvPr id="319" name="$A$160" descr="=JCSYSStructure(&quot;7BB94E890FFF861E3AF228AF798E5A5D&quot;)">
          <a:extLst>
            <a:ext uri="{FF2B5EF4-FFF2-40B4-BE49-F238E27FC236}">
              <a16:creationId xmlns:a16="http://schemas.microsoft.com/office/drawing/2014/main" id="{D1B79B20-E6E1-345D-DDFC-74869F998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001418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160</xdr:row>
      <xdr:rowOff>25398</xdr:rowOff>
    </xdr:from>
    <xdr:to>
      <xdr:col>0</xdr:col>
      <xdr:colOff>2725420</xdr:colOff>
      <xdr:row>160</xdr:row>
      <xdr:rowOff>1239518</xdr:rowOff>
    </xdr:to>
    <xdr:pic>
      <xdr:nvPicPr>
        <xdr:cNvPr id="321" name="$A$161" descr="=JCSYSStructure(&quot;43C92E985C23B8790EF704847FB24E2D&quot;)">
          <a:extLst>
            <a:ext uri="{FF2B5EF4-FFF2-40B4-BE49-F238E27FC236}">
              <a16:creationId xmlns:a16="http://schemas.microsoft.com/office/drawing/2014/main" id="{1B275177-1437-C88F-1C51-F5ACF91EE5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014067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161</xdr:row>
      <xdr:rowOff>25405</xdr:rowOff>
    </xdr:from>
    <xdr:to>
      <xdr:col>0</xdr:col>
      <xdr:colOff>2725420</xdr:colOff>
      <xdr:row>161</xdr:row>
      <xdr:rowOff>1239525</xdr:rowOff>
    </xdr:to>
    <xdr:pic>
      <xdr:nvPicPr>
        <xdr:cNvPr id="323" name="$A$162" descr="=JCSYSStructure(&quot;ABF4225C2DBD56AD3B0E1A06AA1E6DC3&quot;)">
          <a:extLst>
            <a:ext uri="{FF2B5EF4-FFF2-40B4-BE49-F238E27FC236}">
              <a16:creationId xmlns:a16="http://schemas.microsoft.com/office/drawing/2014/main" id="{777EF23A-38A5-3D46-4176-5C8A6A1E94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026716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162</xdr:row>
      <xdr:rowOff>25400</xdr:rowOff>
    </xdr:from>
    <xdr:to>
      <xdr:col>0</xdr:col>
      <xdr:colOff>2725420</xdr:colOff>
      <xdr:row>162</xdr:row>
      <xdr:rowOff>1239520</xdr:rowOff>
    </xdr:to>
    <xdr:pic>
      <xdr:nvPicPr>
        <xdr:cNvPr id="325" name="$A$163" descr="=JCSYSStructure(&quot;10CA0194F40C41A8619A9CBE98CC2F8D&quot;)">
          <a:extLst>
            <a:ext uri="{FF2B5EF4-FFF2-40B4-BE49-F238E27FC236}">
              <a16:creationId xmlns:a16="http://schemas.microsoft.com/office/drawing/2014/main" id="{06B6FACB-3873-06BF-7750-54FAD272AD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039366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163</xdr:row>
      <xdr:rowOff>25395</xdr:rowOff>
    </xdr:from>
    <xdr:to>
      <xdr:col>0</xdr:col>
      <xdr:colOff>2725420</xdr:colOff>
      <xdr:row>163</xdr:row>
      <xdr:rowOff>1239515</xdr:rowOff>
    </xdr:to>
    <xdr:pic>
      <xdr:nvPicPr>
        <xdr:cNvPr id="327" name="$A$164" descr="=JCSYSStructure(&quot;686CF56759D2ED8B1633C597ACCDF094&quot;)">
          <a:extLst>
            <a:ext uri="{FF2B5EF4-FFF2-40B4-BE49-F238E27FC236}">
              <a16:creationId xmlns:a16="http://schemas.microsoft.com/office/drawing/2014/main" id="{3715198F-CF59-3BDA-20E0-021DD419A4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052015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164</xdr:row>
      <xdr:rowOff>25402</xdr:rowOff>
    </xdr:from>
    <xdr:to>
      <xdr:col>0</xdr:col>
      <xdr:colOff>2725420</xdr:colOff>
      <xdr:row>164</xdr:row>
      <xdr:rowOff>1239522</xdr:rowOff>
    </xdr:to>
    <xdr:pic>
      <xdr:nvPicPr>
        <xdr:cNvPr id="329" name="$A$165" descr="=JCSYSStructure(&quot;5C730C33DF63FE14CEEB4DD7927BEE55&quot;)">
          <a:extLst>
            <a:ext uri="{FF2B5EF4-FFF2-40B4-BE49-F238E27FC236}">
              <a16:creationId xmlns:a16="http://schemas.microsoft.com/office/drawing/2014/main" id="{9E19D31D-00DC-B0C5-7C0C-C04C1A6980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06466442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165</xdr:row>
      <xdr:rowOff>25398</xdr:rowOff>
    </xdr:from>
    <xdr:to>
      <xdr:col>0</xdr:col>
      <xdr:colOff>2725420</xdr:colOff>
      <xdr:row>165</xdr:row>
      <xdr:rowOff>1239518</xdr:rowOff>
    </xdr:to>
    <xdr:pic>
      <xdr:nvPicPr>
        <xdr:cNvPr id="331" name="$A$166" descr="=JCSYSStructure(&quot;5F163FAE38D85A8BD5D8422F00682F23&quot;)">
          <a:extLst>
            <a:ext uri="{FF2B5EF4-FFF2-40B4-BE49-F238E27FC236}">
              <a16:creationId xmlns:a16="http://schemas.microsoft.com/office/drawing/2014/main" id="{5893DC68-61D7-2BB7-4D58-5E08D6F60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07731358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166</xdr:row>
      <xdr:rowOff>25405</xdr:rowOff>
    </xdr:from>
    <xdr:to>
      <xdr:col>0</xdr:col>
      <xdr:colOff>2725420</xdr:colOff>
      <xdr:row>166</xdr:row>
      <xdr:rowOff>1239525</xdr:rowOff>
    </xdr:to>
    <xdr:pic>
      <xdr:nvPicPr>
        <xdr:cNvPr id="333" name="$A$167" descr="=JCSYSStructure(&quot;304E4089468834D8D1CEE531BBFC675D&quot;)">
          <a:extLst>
            <a:ext uri="{FF2B5EF4-FFF2-40B4-BE49-F238E27FC236}">
              <a16:creationId xmlns:a16="http://schemas.microsoft.com/office/drawing/2014/main" id="{47D4C671-44E3-CA1D-1BC1-C9508CF300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089962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167</xdr:row>
      <xdr:rowOff>25400</xdr:rowOff>
    </xdr:from>
    <xdr:to>
      <xdr:col>0</xdr:col>
      <xdr:colOff>2725420</xdr:colOff>
      <xdr:row>167</xdr:row>
      <xdr:rowOff>1239520</xdr:rowOff>
    </xdr:to>
    <xdr:pic>
      <xdr:nvPicPr>
        <xdr:cNvPr id="335" name="$A$168" descr="=JCSYSStructure(&quot;E258E4CFA7AB9A844811C5C2951AFA38&quot;)">
          <a:extLst>
            <a:ext uri="{FF2B5EF4-FFF2-40B4-BE49-F238E27FC236}">
              <a16:creationId xmlns:a16="http://schemas.microsoft.com/office/drawing/2014/main" id="{A14198D2-91DC-D1A1-4A8E-71E8289394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102612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168</xdr:row>
      <xdr:rowOff>25395</xdr:rowOff>
    </xdr:from>
    <xdr:to>
      <xdr:col>0</xdr:col>
      <xdr:colOff>2725420</xdr:colOff>
      <xdr:row>168</xdr:row>
      <xdr:rowOff>1239515</xdr:rowOff>
    </xdr:to>
    <xdr:pic>
      <xdr:nvPicPr>
        <xdr:cNvPr id="337" name="$A$169" descr="=JCSYSStructure(&quot;0F404D3EAE12346006CCA5A90122A347&quot;)">
          <a:extLst>
            <a:ext uri="{FF2B5EF4-FFF2-40B4-BE49-F238E27FC236}">
              <a16:creationId xmlns:a16="http://schemas.microsoft.com/office/drawing/2014/main" id="{92A233A5-38A8-6BA4-4604-90BBEECE97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115261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169</xdr:row>
      <xdr:rowOff>25390</xdr:rowOff>
    </xdr:from>
    <xdr:to>
      <xdr:col>0</xdr:col>
      <xdr:colOff>2725420</xdr:colOff>
      <xdr:row>169</xdr:row>
      <xdr:rowOff>1239510</xdr:rowOff>
    </xdr:to>
    <xdr:pic>
      <xdr:nvPicPr>
        <xdr:cNvPr id="339" name="$A$170" descr="=JCSYSStructure(&quot;52013F1242C2031A86A14B813EE08612&quot;)">
          <a:extLst>
            <a:ext uri="{FF2B5EF4-FFF2-40B4-BE49-F238E27FC236}">
              <a16:creationId xmlns:a16="http://schemas.microsoft.com/office/drawing/2014/main" id="{B01BAE0C-9DB4-00EB-AA60-E0D6B3BDF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127910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170</xdr:row>
      <xdr:rowOff>25410</xdr:rowOff>
    </xdr:from>
    <xdr:to>
      <xdr:col>0</xdr:col>
      <xdr:colOff>2725420</xdr:colOff>
      <xdr:row>170</xdr:row>
      <xdr:rowOff>1239530</xdr:rowOff>
    </xdr:to>
    <xdr:pic>
      <xdr:nvPicPr>
        <xdr:cNvPr id="341" name="$A$171" descr="=JCSYSStructure(&quot;72386AF99A73457BF1DDE1104A6B5BED&quot;)">
          <a:extLst>
            <a:ext uri="{FF2B5EF4-FFF2-40B4-BE49-F238E27FC236}">
              <a16:creationId xmlns:a16="http://schemas.microsoft.com/office/drawing/2014/main" id="{9B777B55-5C54-5F6C-3346-5682FA2AFA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140559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171</xdr:row>
      <xdr:rowOff>25405</xdr:rowOff>
    </xdr:from>
    <xdr:to>
      <xdr:col>0</xdr:col>
      <xdr:colOff>2725420</xdr:colOff>
      <xdr:row>171</xdr:row>
      <xdr:rowOff>1239525</xdr:rowOff>
    </xdr:to>
    <xdr:pic>
      <xdr:nvPicPr>
        <xdr:cNvPr id="343" name="$A$172" descr="=JCSYSStructure(&quot;F9E4C148718410D58C00682B05353FE9&quot;)">
          <a:extLst>
            <a:ext uri="{FF2B5EF4-FFF2-40B4-BE49-F238E27FC236}">
              <a16:creationId xmlns:a16="http://schemas.microsoft.com/office/drawing/2014/main" id="{F2F504B7-81A8-63BB-E547-F11639640A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153208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172</xdr:row>
      <xdr:rowOff>25400</xdr:rowOff>
    </xdr:from>
    <xdr:to>
      <xdr:col>0</xdr:col>
      <xdr:colOff>2725420</xdr:colOff>
      <xdr:row>172</xdr:row>
      <xdr:rowOff>1239520</xdr:rowOff>
    </xdr:to>
    <xdr:pic>
      <xdr:nvPicPr>
        <xdr:cNvPr id="345" name="$A$173" descr="=JCSYSStructure(&quot;57440A4C2147302813D4D54DF0199C14&quot;)">
          <a:extLst>
            <a:ext uri="{FF2B5EF4-FFF2-40B4-BE49-F238E27FC236}">
              <a16:creationId xmlns:a16="http://schemas.microsoft.com/office/drawing/2014/main" id="{912EC78D-D3E9-CBF0-4BB1-038ABD2020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165858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173</xdr:row>
      <xdr:rowOff>25395</xdr:rowOff>
    </xdr:from>
    <xdr:to>
      <xdr:col>0</xdr:col>
      <xdr:colOff>2725420</xdr:colOff>
      <xdr:row>173</xdr:row>
      <xdr:rowOff>1239515</xdr:rowOff>
    </xdr:to>
    <xdr:pic>
      <xdr:nvPicPr>
        <xdr:cNvPr id="347" name="$A$174" descr="=JCSYSStructure(&quot;FF64D3109A718C6767C369F52DCA0B0C&quot;)">
          <a:extLst>
            <a:ext uri="{FF2B5EF4-FFF2-40B4-BE49-F238E27FC236}">
              <a16:creationId xmlns:a16="http://schemas.microsoft.com/office/drawing/2014/main" id="{1B37BA44-3A9A-4360-0BBC-0C0A95272F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178507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174</xdr:row>
      <xdr:rowOff>25390</xdr:rowOff>
    </xdr:from>
    <xdr:to>
      <xdr:col>0</xdr:col>
      <xdr:colOff>2725420</xdr:colOff>
      <xdr:row>174</xdr:row>
      <xdr:rowOff>1239510</xdr:rowOff>
    </xdr:to>
    <xdr:pic>
      <xdr:nvPicPr>
        <xdr:cNvPr id="349" name="$A$175" descr="=JCSYSStructure(&quot;907C6AEBC5E125690A76A4BE9C30311D&quot;)">
          <a:extLst>
            <a:ext uri="{FF2B5EF4-FFF2-40B4-BE49-F238E27FC236}">
              <a16:creationId xmlns:a16="http://schemas.microsoft.com/office/drawing/2014/main" id="{AD3200F2-F28E-9606-2247-6A587B381E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191156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175</xdr:row>
      <xdr:rowOff>25410</xdr:rowOff>
    </xdr:from>
    <xdr:to>
      <xdr:col>0</xdr:col>
      <xdr:colOff>2725420</xdr:colOff>
      <xdr:row>175</xdr:row>
      <xdr:rowOff>1239530</xdr:rowOff>
    </xdr:to>
    <xdr:pic>
      <xdr:nvPicPr>
        <xdr:cNvPr id="351" name="$A$176" descr="=JCSYSStructure(&quot;8B97EAC657F0491EDB97FAEED1AC4295&quot;)">
          <a:extLst>
            <a:ext uri="{FF2B5EF4-FFF2-40B4-BE49-F238E27FC236}">
              <a16:creationId xmlns:a16="http://schemas.microsoft.com/office/drawing/2014/main" id="{90FA3FC2-CE69-518D-838B-EF847BE495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203805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176</xdr:row>
      <xdr:rowOff>25405</xdr:rowOff>
    </xdr:from>
    <xdr:to>
      <xdr:col>0</xdr:col>
      <xdr:colOff>2725420</xdr:colOff>
      <xdr:row>176</xdr:row>
      <xdr:rowOff>1239525</xdr:rowOff>
    </xdr:to>
    <xdr:pic>
      <xdr:nvPicPr>
        <xdr:cNvPr id="353" name="$A$177" descr="=JCSYSStructure(&quot;BCC9FC315DFDCE6F8210238F2BDB6176&quot;)">
          <a:extLst>
            <a:ext uri="{FF2B5EF4-FFF2-40B4-BE49-F238E27FC236}">
              <a16:creationId xmlns:a16="http://schemas.microsoft.com/office/drawing/2014/main" id="{BC0E12BE-F5A9-1861-E078-3F50F6161D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216454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177</xdr:row>
      <xdr:rowOff>25400</xdr:rowOff>
    </xdr:from>
    <xdr:to>
      <xdr:col>0</xdr:col>
      <xdr:colOff>2725420</xdr:colOff>
      <xdr:row>177</xdr:row>
      <xdr:rowOff>1239520</xdr:rowOff>
    </xdr:to>
    <xdr:pic>
      <xdr:nvPicPr>
        <xdr:cNvPr id="355" name="$A$178" descr="=JCSYSStructure(&quot;71F7402A3818D2898A41101AFB70E1E4&quot;)">
          <a:extLst>
            <a:ext uri="{FF2B5EF4-FFF2-40B4-BE49-F238E27FC236}">
              <a16:creationId xmlns:a16="http://schemas.microsoft.com/office/drawing/2014/main" id="{3A669D71-216E-5B78-F393-69F97A8FE1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229104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178</xdr:row>
      <xdr:rowOff>25395</xdr:rowOff>
    </xdr:from>
    <xdr:to>
      <xdr:col>0</xdr:col>
      <xdr:colOff>2725420</xdr:colOff>
      <xdr:row>178</xdr:row>
      <xdr:rowOff>1239515</xdr:rowOff>
    </xdr:to>
    <xdr:pic>
      <xdr:nvPicPr>
        <xdr:cNvPr id="357" name="$A$179" descr="=JCSYSStructure(&quot;20A331939ED4F4A098E919371F1A5323&quot;)">
          <a:extLst>
            <a:ext uri="{FF2B5EF4-FFF2-40B4-BE49-F238E27FC236}">
              <a16:creationId xmlns:a16="http://schemas.microsoft.com/office/drawing/2014/main" id="{9F5F29DB-47F7-C4BF-8095-B925427BF6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241753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179</xdr:row>
      <xdr:rowOff>25390</xdr:rowOff>
    </xdr:from>
    <xdr:to>
      <xdr:col>0</xdr:col>
      <xdr:colOff>2725420</xdr:colOff>
      <xdr:row>179</xdr:row>
      <xdr:rowOff>1239510</xdr:rowOff>
    </xdr:to>
    <xdr:pic>
      <xdr:nvPicPr>
        <xdr:cNvPr id="359" name="$A$180" descr="=JCSYSStructure(&quot;67DA76F2A60DB9BA0879C1E1924421EB&quot;)">
          <a:extLst>
            <a:ext uri="{FF2B5EF4-FFF2-40B4-BE49-F238E27FC236}">
              <a16:creationId xmlns:a16="http://schemas.microsoft.com/office/drawing/2014/main" id="{617D9F11-8483-E032-18A6-0F0BE5978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254402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180</xdr:row>
      <xdr:rowOff>25410</xdr:rowOff>
    </xdr:from>
    <xdr:to>
      <xdr:col>0</xdr:col>
      <xdr:colOff>2725420</xdr:colOff>
      <xdr:row>180</xdr:row>
      <xdr:rowOff>1239530</xdr:rowOff>
    </xdr:to>
    <xdr:pic>
      <xdr:nvPicPr>
        <xdr:cNvPr id="361" name="$A$181" descr="=JCSYSStructure(&quot;7239DCA65066FB8F3A12B0F76A9245F2&quot;)">
          <a:extLst>
            <a:ext uri="{FF2B5EF4-FFF2-40B4-BE49-F238E27FC236}">
              <a16:creationId xmlns:a16="http://schemas.microsoft.com/office/drawing/2014/main" id="{0CAC32E6-CCF5-EFD2-018D-145CF60032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267051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181</xdr:row>
      <xdr:rowOff>25405</xdr:rowOff>
    </xdr:from>
    <xdr:to>
      <xdr:col>0</xdr:col>
      <xdr:colOff>2725420</xdr:colOff>
      <xdr:row>181</xdr:row>
      <xdr:rowOff>1239525</xdr:rowOff>
    </xdr:to>
    <xdr:pic>
      <xdr:nvPicPr>
        <xdr:cNvPr id="363" name="$A$182" descr="=JCSYSStructure(&quot;314D6B011CF174BE59DAA50D8C028B9A&quot;)">
          <a:extLst>
            <a:ext uri="{FF2B5EF4-FFF2-40B4-BE49-F238E27FC236}">
              <a16:creationId xmlns:a16="http://schemas.microsoft.com/office/drawing/2014/main" id="{F61DED7F-31A7-2147-6FC6-9C73096DF9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279700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182</xdr:row>
      <xdr:rowOff>25400</xdr:rowOff>
    </xdr:from>
    <xdr:to>
      <xdr:col>0</xdr:col>
      <xdr:colOff>2725420</xdr:colOff>
      <xdr:row>182</xdr:row>
      <xdr:rowOff>1239520</xdr:rowOff>
    </xdr:to>
    <xdr:pic>
      <xdr:nvPicPr>
        <xdr:cNvPr id="365" name="$A$183" descr="=JCSYSStructure(&quot;1A5345CE39FC8767AAE24B7C38C62DD6&quot;)">
          <a:extLst>
            <a:ext uri="{FF2B5EF4-FFF2-40B4-BE49-F238E27FC236}">
              <a16:creationId xmlns:a16="http://schemas.microsoft.com/office/drawing/2014/main" id="{25648D3E-2045-8E17-0649-8146353AD8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292350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183</xdr:row>
      <xdr:rowOff>25395</xdr:rowOff>
    </xdr:from>
    <xdr:to>
      <xdr:col>0</xdr:col>
      <xdr:colOff>2725420</xdr:colOff>
      <xdr:row>183</xdr:row>
      <xdr:rowOff>1239515</xdr:rowOff>
    </xdr:to>
    <xdr:pic>
      <xdr:nvPicPr>
        <xdr:cNvPr id="367" name="$A$184" descr="=JCSYSStructure(&quot;AD94937E942A127E6010EE4698DBAEF2&quot;)">
          <a:extLst>
            <a:ext uri="{FF2B5EF4-FFF2-40B4-BE49-F238E27FC236}">
              <a16:creationId xmlns:a16="http://schemas.microsoft.com/office/drawing/2014/main" id="{B94B4B97-7170-4FF4-6733-829A6C31E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304999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184</xdr:row>
      <xdr:rowOff>25390</xdr:rowOff>
    </xdr:from>
    <xdr:to>
      <xdr:col>0</xdr:col>
      <xdr:colOff>2725420</xdr:colOff>
      <xdr:row>184</xdr:row>
      <xdr:rowOff>1239510</xdr:rowOff>
    </xdr:to>
    <xdr:pic>
      <xdr:nvPicPr>
        <xdr:cNvPr id="369" name="$A$185" descr="=JCSYSStructure(&quot;D04A7A19B02FE0980012798AEC62E96D&quot;)">
          <a:extLst>
            <a:ext uri="{FF2B5EF4-FFF2-40B4-BE49-F238E27FC236}">
              <a16:creationId xmlns:a16="http://schemas.microsoft.com/office/drawing/2014/main" id="{8FB5D2E5-2B81-9C6C-5549-27A99323C5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317648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185</xdr:row>
      <xdr:rowOff>25410</xdr:rowOff>
    </xdr:from>
    <xdr:to>
      <xdr:col>0</xdr:col>
      <xdr:colOff>2725420</xdr:colOff>
      <xdr:row>185</xdr:row>
      <xdr:rowOff>1239530</xdr:rowOff>
    </xdr:to>
    <xdr:pic>
      <xdr:nvPicPr>
        <xdr:cNvPr id="371" name="$A$186" descr="=JCSYSStructure(&quot;8DFB66F5594864B05C853D648D6DFCEC&quot;)">
          <a:extLst>
            <a:ext uri="{FF2B5EF4-FFF2-40B4-BE49-F238E27FC236}">
              <a16:creationId xmlns:a16="http://schemas.microsoft.com/office/drawing/2014/main" id="{3BB581BE-5E58-450D-2320-2EE3DA849E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330297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186</xdr:row>
      <xdr:rowOff>25405</xdr:rowOff>
    </xdr:from>
    <xdr:to>
      <xdr:col>0</xdr:col>
      <xdr:colOff>2725420</xdr:colOff>
      <xdr:row>186</xdr:row>
      <xdr:rowOff>1239525</xdr:rowOff>
    </xdr:to>
    <xdr:pic>
      <xdr:nvPicPr>
        <xdr:cNvPr id="373" name="$A$187" descr="=JCSYSStructure(&quot;42F58A0C9C6FEFEBDEE709D69034CC60&quot;)">
          <a:extLst>
            <a:ext uri="{FF2B5EF4-FFF2-40B4-BE49-F238E27FC236}">
              <a16:creationId xmlns:a16="http://schemas.microsoft.com/office/drawing/2014/main" id="{1DEF3B43-2907-9AE5-2DDA-D078909592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342946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187</xdr:row>
      <xdr:rowOff>25400</xdr:rowOff>
    </xdr:from>
    <xdr:to>
      <xdr:col>0</xdr:col>
      <xdr:colOff>2725420</xdr:colOff>
      <xdr:row>187</xdr:row>
      <xdr:rowOff>1239520</xdr:rowOff>
    </xdr:to>
    <xdr:pic>
      <xdr:nvPicPr>
        <xdr:cNvPr id="375" name="$A$188" descr="=JCSYSStructure(&quot;D646F30CD6F35ACD14411B5E90D846E3&quot;)">
          <a:extLst>
            <a:ext uri="{FF2B5EF4-FFF2-40B4-BE49-F238E27FC236}">
              <a16:creationId xmlns:a16="http://schemas.microsoft.com/office/drawing/2014/main" id="{49EB202D-514C-F84A-B434-F4083215C0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355596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188</xdr:row>
      <xdr:rowOff>25395</xdr:rowOff>
    </xdr:from>
    <xdr:to>
      <xdr:col>0</xdr:col>
      <xdr:colOff>2725420</xdr:colOff>
      <xdr:row>188</xdr:row>
      <xdr:rowOff>1239515</xdr:rowOff>
    </xdr:to>
    <xdr:pic>
      <xdr:nvPicPr>
        <xdr:cNvPr id="377" name="$A$189" descr="=JCSYSStructure(&quot;4BA6EE07F467C3756A5B8342C654DE99&quot;)">
          <a:extLst>
            <a:ext uri="{FF2B5EF4-FFF2-40B4-BE49-F238E27FC236}">
              <a16:creationId xmlns:a16="http://schemas.microsoft.com/office/drawing/2014/main" id="{E710CFFE-C418-0790-9E05-6CE0A4C98E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368245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189</xdr:row>
      <xdr:rowOff>25390</xdr:rowOff>
    </xdr:from>
    <xdr:to>
      <xdr:col>0</xdr:col>
      <xdr:colOff>2725420</xdr:colOff>
      <xdr:row>189</xdr:row>
      <xdr:rowOff>1239510</xdr:rowOff>
    </xdr:to>
    <xdr:pic>
      <xdr:nvPicPr>
        <xdr:cNvPr id="379" name="$A$190" descr="=JCSYSStructure(&quot;48722F8DFCE7CDD55CCFD06347E15117&quot;)">
          <a:extLst>
            <a:ext uri="{FF2B5EF4-FFF2-40B4-BE49-F238E27FC236}">
              <a16:creationId xmlns:a16="http://schemas.microsoft.com/office/drawing/2014/main" id="{68F847B3-C877-E22C-6173-142538B2C7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380894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190</xdr:row>
      <xdr:rowOff>25410</xdr:rowOff>
    </xdr:from>
    <xdr:to>
      <xdr:col>0</xdr:col>
      <xdr:colOff>2725420</xdr:colOff>
      <xdr:row>190</xdr:row>
      <xdr:rowOff>1239530</xdr:rowOff>
    </xdr:to>
    <xdr:pic>
      <xdr:nvPicPr>
        <xdr:cNvPr id="381" name="$A$191" descr="=JCSYSStructure(&quot;0455FF25249A52DCDE37F25007E4EF2A&quot;)">
          <a:extLst>
            <a:ext uri="{FF2B5EF4-FFF2-40B4-BE49-F238E27FC236}">
              <a16:creationId xmlns:a16="http://schemas.microsoft.com/office/drawing/2014/main" id="{C23B4704-AB44-0F11-BF5F-563391BAF9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393543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191</xdr:row>
      <xdr:rowOff>25405</xdr:rowOff>
    </xdr:from>
    <xdr:to>
      <xdr:col>0</xdr:col>
      <xdr:colOff>2725420</xdr:colOff>
      <xdr:row>191</xdr:row>
      <xdr:rowOff>1239525</xdr:rowOff>
    </xdr:to>
    <xdr:pic>
      <xdr:nvPicPr>
        <xdr:cNvPr id="383" name="$A$192" descr="=JCSYSStructure(&quot;1B13D0A0D18D05FAEED7C6349F137CA7&quot;)">
          <a:extLst>
            <a:ext uri="{FF2B5EF4-FFF2-40B4-BE49-F238E27FC236}">
              <a16:creationId xmlns:a16="http://schemas.microsoft.com/office/drawing/2014/main" id="{F14FF1A0-C65D-D474-8A49-AC56773C2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406192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192</xdr:row>
      <xdr:rowOff>25400</xdr:rowOff>
    </xdr:from>
    <xdr:to>
      <xdr:col>0</xdr:col>
      <xdr:colOff>2725420</xdr:colOff>
      <xdr:row>192</xdr:row>
      <xdr:rowOff>1239520</xdr:rowOff>
    </xdr:to>
    <xdr:pic>
      <xdr:nvPicPr>
        <xdr:cNvPr id="385" name="$A$193" descr="=JCSYSStructure(&quot;19F98319194A3E2C47D10B4924148ECD&quot;)">
          <a:extLst>
            <a:ext uri="{FF2B5EF4-FFF2-40B4-BE49-F238E27FC236}">
              <a16:creationId xmlns:a16="http://schemas.microsoft.com/office/drawing/2014/main" id="{98B385AB-5734-7A1C-BE40-2ADF8DE5D8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418842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193</xdr:row>
      <xdr:rowOff>25395</xdr:rowOff>
    </xdr:from>
    <xdr:to>
      <xdr:col>0</xdr:col>
      <xdr:colOff>2725420</xdr:colOff>
      <xdr:row>193</xdr:row>
      <xdr:rowOff>1239515</xdr:rowOff>
    </xdr:to>
    <xdr:pic>
      <xdr:nvPicPr>
        <xdr:cNvPr id="387" name="$A$194" descr="=JCSYSStructure(&quot;D7D4342FA0C81B5C47F436605CD949FE&quot;)">
          <a:extLst>
            <a:ext uri="{FF2B5EF4-FFF2-40B4-BE49-F238E27FC236}">
              <a16:creationId xmlns:a16="http://schemas.microsoft.com/office/drawing/2014/main" id="{6A16649C-1AA6-C613-7582-FB6686D21E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431491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194</xdr:row>
      <xdr:rowOff>25390</xdr:rowOff>
    </xdr:from>
    <xdr:to>
      <xdr:col>0</xdr:col>
      <xdr:colOff>2725420</xdr:colOff>
      <xdr:row>194</xdr:row>
      <xdr:rowOff>1239510</xdr:rowOff>
    </xdr:to>
    <xdr:pic>
      <xdr:nvPicPr>
        <xdr:cNvPr id="389" name="$A$195" descr="=JCSYSStructure(&quot;C5BCFF9445B8A7C6769B7D21274D7771&quot;)">
          <a:extLst>
            <a:ext uri="{FF2B5EF4-FFF2-40B4-BE49-F238E27FC236}">
              <a16:creationId xmlns:a16="http://schemas.microsoft.com/office/drawing/2014/main" id="{3F7CC29C-8CE9-E630-899E-8D59DF123C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444140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195</xdr:row>
      <xdr:rowOff>25410</xdr:rowOff>
    </xdr:from>
    <xdr:to>
      <xdr:col>0</xdr:col>
      <xdr:colOff>2725420</xdr:colOff>
      <xdr:row>195</xdr:row>
      <xdr:rowOff>1239530</xdr:rowOff>
    </xdr:to>
    <xdr:pic>
      <xdr:nvPicPr>
        <xdr:cNvPr id="391" name="$A$196" descr="=JCSYSStructure(&quot;44FFDCA8D7F055C6EFC5ECCA7B2918E2&quot;)">
          <a:extLst>
            <a:ext uri="{FF2B5EF4-FFF2-40B4-BE49-F238E27FC236}">
              <a16:creationId xmlns:a16="http://schemas.microsoft.com/office/drawing/2014/main" id="{268A18A0-E51A-8467-3468-7DA5A7FECB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456789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196</xdr:row>
      <xdr:rowOff>25405</xdr:rowOff>
    </xdr:from>
    <xdr:to>
      <xdr:col>0</xdr:col>
      <xdr:colOff>2725420</xdr:colOff>
      <xdr:row>196</xdr:row>
      <xdr:rowOff>1239525</xdr:rowOff>
    </xdr:to>
    <xdr:pic>
      <xdr:nvPicPr>
        <xdr:cNvPr id="393" name="$A$197" descr="=JCSYSStructure(&quot;A7E6F492A0EF0FA861C2616538BEDF6A&quot;)">
          <a:extLst>
            <a:ext uri="{FF2B5EF4-FFF2-40B4-BE49-F238E27FC236}">
              <a16:creationId xmlns:a16="http://schemas.microsoft.com/office/drawing/2014/main" id="{C8840E11-534E-F382-305E-7A3136EC23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469438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197</xdr:row>
      <xdr:rowOff>25400</xdr:rowOff>
    </xdr:from>
    <xdr:to>
      <xdr:col>0</xdr:col>
      <xdr:colOff>2725420</xdr:colOff>
      <xdr:row>197</xdr:row>
      <xdr:rowOff>1239520</xdr:rowOff>
    </xdr:to>
    <xdr:pic>
      <xdr:nvPicPr>
        <xdr:cNvPr id="395" name="$A$198" descr="=JCSYSStructure(&quot;03C70DF022B8EA8483E214D72BE1173F&quot;)">
          <a:extLst>
            <a:ext uri="{FF2B5EF4-FFF2-40B4-BE49-F238E27FC236}">
              <a16:creationId xmlns:a16="http://schemas.microsoft.com/office/drawing/2014/main" id="{126785A3-E6A3-84D3-D0C9-DBEF0D7B33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482088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198</xdr:row>
      <xdr:rowOff>25395</xdr:rowOff>
    </xdr:from>
    <xdr:to>
      <xdr:col>0</xdr:col>
      <xdr:colOff>2725420</xdr:colOff>
      <xdr:row>198</xdr:row>
      <xdr:rowOff>1239515</xdr:rowOff>
    </xdr:to>
    <xdr:pic>
      <xdr:nvPicPr>
        <xdr:cNvPr id="397" name="$A$199" descr="=JCSYSStructure(&quot;7013B754CE67236CDD08927466D04AE0&quot;)">
          <a:extLst>
            <a:ext uri="{FF2B5EF4-FFF2-40B4-BE49-F238E27FC236}">
              <a16:creationId xmlns:a16="http://schemas.microsoft.com/office/drawing/2014/main" id="{9B25C11C-EA90-3A0A-F178-4CAB1B3850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494737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199</xdr:row>
      <xdr:rowOff>25390</xdr:rowOff>
    </xdr:from>
    <xdr:to>
      <xdr:col>0</xdr:col>
      <xdr:colOff>2725420</xdr:colOff>
      <xdr:row>199</xdr:row>
      <xdr:rowOff>1239510</xdr:rowOff>
    </xdr:to>
    <xdr:pic>
      <xdr:nvPicPr>
        <xdr:cNvPr id="399" name="$A$200" descr="=JCSYSStructure(&quot;5F7A449DEEE27013F0E2F4B24D58AB9D&quot;)">
          <a:extLst>
            <a:ext uri="{FF2B5EF4-FFF2-40B4-BE49-F238E27FC236}">
              <a16:creationId xmlns:a16="http://schemas.microsoft.com/office/drawing/2014/main" id="{E97CFAE3-6349-4F4B-C2A2-5B1D98871C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507386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200</xdr:row>
      <xdr:rowOff>25410</xdr:rowOff>
    </xdr:from>
    <xdr:to>
      <xdr:col>0</xdr:col>
      <xdr:colOff>2725420</xdr:colOff>
      <xdr:row>200</xdr:row>
      <xdr:rowOff>1239530</xdr:rowOff>
    </xdr:to>
    <xdr:pic>
      <xdr:nvPicPr>
        <xdr:cNvPr id="401" name="$A$201" descr="=JCSYSStructure(&quot;908B72A87C85FA555AC37F1ECC7400A9&quot;)">
          <a:extLst>
            <a:ext uri="{FF2B5EF4-FFF2-40B4-BE49-F238E27FC236}">
              <a16:creationId xmlns:a16="http://schemas.microsoft.com/office/drawing/2014/main" id="{F090AD65-1CE2-F025-B09F-0F84A348C4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520035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201</xdr:row>
      <xdr:rowOff>25405</xdr:rowOff>
    </xdr:from>
    <xdr:to>
      <xdr:col>0</xdr:col>
      <xdr:colOff>2725420</xdr:colOff>
      <xdr:row>201</xdr:row>
      <xdr:rowOff>1239525</xdr:rowOff>
    </xdr:to>
    <xdr:pic>
      <xdr:nvPicPr>
        <xdr:cNvPr id="403" name="$A$202" descr="=JCSYSStructure(&quot;131449DBB958CABC7BD4791099DB8F3D&quot;)">
          <a:extLst>
            <a:ext uri="{FF2B5EF4-FFF2-40B4-BE49-F238E27FC236}">
              <a16:creationId xmlns:a16="http://schemas.microsoft.com/office/drawing/2014/main" id="{788DD375-C188-E895-3C35-5E0F29F9C4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532684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202</xdr:row>
      <xdr:rowOff>25400</xdr:rowOff>
    </xdr:from>
    <xdr:to>
      <xdr:col>0</xdr:col>
      <xdr:colOff>2725420</xdr:colOff>
      <xdr:row>202</xdr:row>
      <xdr:rowOff>1239520</xdr:rowOff>
    </xdr:to>
    <xdr:pic>
      <xdr:nvPicPr>
        <xdr:cNvPr id="405" name="$A$203" descr="=JCSYSStructure(&quot;A2F2E338B8D86742025013FC723E8103&quot;)">
          <a:extLst>
            <a:ext uri="{FF2B5EF4-FFF2-40B4-BE49-F238E27FC236}">
              <a16:creationId xmlns:a16="http://schemas.microsoft.com/office/drawing/2014/main" id="{DE95888E-8968-2732-D627-BA68703382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545334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203</xdr:row>
      <xdr:rowOff>25395</xdr:rowOff>
    </xdr:from>
    <xdr:to>
      <xdr:col>0</xdr:col>
      <xdr:colOff>2725420</xdr:colOff>
      <xdr:row>203</xdr:row>
      <xdr:rowOff>1239515</xdr:rowOff>
    </xdr:to>
    <xdr:pic>
      <xdr:nvPicPr>
        <xdr:cNvPr id="407" name="$A$204" descr="=JCSYSStructure(&quot;BEFF5B9F6D1D25316844166E4A450E27&quot;)">
          <a:extLst>
            <a:ext uri="{FF2B5EF4-FFF2-40B4-BE49-F238E27FC236}">
              <a16:creationId xmlns:a16="http://schemas.microsoft.com/office/drawing/2014/main" id="{F7BF3A28-AD25-0DC1-D0A1-CBF292337C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557983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204</xdr:row>
      <xdr:rowOff>25390</xdr:rowOff>
    </xdr:from>
    <xdr:to>
      <xdr:col>0</xdr:col>
      <xdr:colOff>2725420</xdr:colOff>
      <xdr:row>204</xdr:row>
      <xdr:rowOff>1239510</xdr:rowOff>
    </xdr:to>
    <xdr:pic>
      <xdr:nvPicPr>
        <xdr:cNvPr id="409" name="$A$205" descr="=JCSYSStructure(&quot;81E5ED2EC8F1616DDEE40BF3B5E67C35&quot;)">
          <a:extLst>
            <a:ext uri="{FF2B5EF4-FFF2-40B4-BE49-F238E27FC236}">
              <a16:creationId xmlns:a16="http://schemas.microsoft.com/office/drawing/2014/main" id="{C987E1D9-89FE-3308-0508-7861A23F7A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570632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205</xdr:row>
      <xdr:rowOff>25410</xdr:rowOff>
    </xdr:from>
    <xdr:to>
      <xdr:col>0</xdr:col>
      <xdr:colOff>2725420</xdr:colOff>
      <xdr:row>205</xdr:row>
      <xdr:rowOff>1239530</xdr:rowOff>
    </xdr:to>
    <xdr:pic>
      <xdr:nvPicPr>
        <xdr:cNvPr id="411" name="$A$206" descr="=JCSYSStructure(&quot;FB9369AAEAD0437279339C58BA55F98B&quot;)">
          <a:extLst>
            <a:ext uri="{FF2B5EF4-FFF2-40B4-BE49-F238E27FC236}">
              <a16:creationId xmlns:a16="http://schemas.microsoft.com/office/drawing/2014/main" id="{348D13BE-E9C2-106C-FE2D-FDB10DC23E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583281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206</xdr:row>
      <xdr:rowOff>25405</xdr:rowOff>
    </xdr:from>
    <xdr:to>
      <xdr:col>0</xdr:col>
      <xdr:colOff>2725420</xdr:colOff>
      <xdr:row>206</xdr:row>
      <xdr:rowOff>1239525</xdr:rowOff>
    </xdr:to>
    <xdr:pic>
      <xdr:nvPicPr>
        <xdr:cNvPr id="413" name="$A$207" descr="=JCSYSStructure(&quot;4F40FA0E499E575C540040657FC60994&quot;)">
          <a:extLst>
            <a:ext uri="{FF2B5EF4-FFF2-40B4-BE49-F238E27FC236}">
              <a16:creationId xmlns:a16="http://schemas.microsoft.com/office/drawing/2014/main" id="{DB294B74-DE56-4FE3-6700-8608BF3CD1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595930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207</xdr:row>
      <xdr:rowOff>25400</xdr:rowOff>
    </xdr:from>
    <xdr:to>
      <xdr:col>0</xdr:col>
      <xdr:colOff>2725420</xdr:colOff>
      <xdr:row>207</xdr:row>
      <xdr:rowOff>1239520</xdr:rowOff>
    </xdr:to>
    <xdr:pic>
      <xdr:nvPicPr>
        <xdr:cNvPr id="415" name="$A$208" descr="=JCSYSStructure(&quot;0FFB2833C6709F348CE0F5E9F736444E&quot;)">
          <a:extLst>
            <a:ext uri="{FF2B5EF4-FFF2-40B4-BE49-F238E27FC236}">
              <a16:creationId xmlns:a16="http://schemas.microsoft.com/office/drawing/2014/main" id="{FFEB11C8-08A5-9E7C-FEF3-3C01399D92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608580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208</xdr:row>
      <xdr:rowOff>25395</xdr:rowOff>
    </xdr:from>
    <xdr:to>
      <xdr:col>0</xdr:col>
      <xdr:colOff>2725420</xdr:colOff>
      <xdr:row>208</xdr:row>
      <xdr:rowOff>1239515</xdr:rowOff>
    </xdr:to>
    <xdr:pic>
      <xdr:nvPicPr>
        <xdr:cNvPr id="417" name="$A$209" descr="=JCSYSStructure(&quot;047CE1E63086EF99086A1F8DBB5BFAA5&quot;)">
          <a:extLst>
            <a:ext uri="{FF2B5EF4-FFF2-40B4-BE49-F238E27FC236}">
              <a16:creationId xmlns:a16="http://schemas.microsoft.com/office/drawing/2014/main" id="{A51EBDF1-AE25-57B8-B3CA-6E3F992E9A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621229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209</xdr:row>
      <xdr:rowOff>25390</xdr:rowOff>
    </xdr:from>
    <xdr:to>
      <xdr:col>0</xdr:col>
      <xdr:colOff>2725420</xdr:colOff>
      <xdr:row>209</xdr:row>
      <xdr:rowOff>1239510</xdr:rowOff>
    </xdr:to>
    <xdr:pic>
      <xdr:nvPicPr>
        <xdr:cNvPr id="419" name="$A$210" descr="=JCSYSStructure(&quot;F2BF870CAC4FE134D5D4899C5BCB00D6&quot;)">
          <a:extLst>
            <a:ext uri="{FF2B5EF4-FFF2-40B4-BE49-F238E27FC236}">
              <a16:creationId xmlns:a16="http://schemas.microsoft.com/office/drawing/2014/main" id="{1F7CFA04-315F-3398-0CBC-41F9E51FFD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633878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210</xdr:row>
      <xdr:rowOff>25410</xdr:rowOff>
    </xdr:from>
    <xdr:to>
      <xdr:col>0</xdr:col>
      <xdr:colOff>2725420</xdr:colOff>
      <xdr:row>210</xdr:row>
      <xdr:rowOff>1239530</xdr:rowOff>
    </xdr:to>
    <xdr:pic>
      <xdr:nvPicPr>
        <xdr:cNvPr id="421" name="$A$211" descr="=JCSYSStructure(&quot;FE353D9904B19F4C089BC1CB2BD02D94&quot;)">
          <a:extLst>
            <a:ext uri="{FF2B5EF4-FFF2-40B4-BE49-F238E27FC236}">
              <a16:creationId xmlns:a16="http://schemas.microsoft.com/office/drawing/2014/main" id="{1DFAEA5A-C73F-5EE0-CC9F-B6C9612FDD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646527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211</xdr:row>
      <xdr:rowOff>25405</xdr:rowOff>
    </xdr:from>
    <xdr:to>
      <xdr:col>0</xdr:col>
      <xdr:colOff>2725420</xdr:colOff>
      <xdr:row>211</xdr:row>
      <xdr:rowOff>1239525</xdr:rowOff>
    </xdr:to>
    <xdr:pic>
      <xdr:nvPicPr>
        <xdr:cNvPr id="423" name="$A$212" descr="=JCSYSStructure(&quot;080C743C8A140EB1CDA530EBC9C95684&quot;)">
          <a:extLst>
            <a:ext uri="{FF2B5EF4-FFF2-40B4-BE49-F238E27FC236}">
              <a16:creationId xmlns:a16="http://schemas.microsoft.com/office/drawing/2014/main" id="{06F83749-0A3A-57D6-D86A-FFD403BA6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659176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212</xdr:row>
      <xdr:rowOff>25400</xdr:rowOff>
    </xdr:from>
    <xdr:to>
      <xdr:col>0</xdr:col>
      <xdr:colOff>2725420</xdr:colOff>
      <xdr:row>212</xdr:row>
      <xdr:rowOff>1239520</xdr:rowOff>
    </xdr:to>
    <xdr:pic>
      <xdr:nvPicPr>
        <xdr:cNvPr id="425" name="$A$213" descr="=JCSYSStructure(&quot;F2D2ACC41826ED5940816795A87BDE2E&quot;)">
          <a:extLst>
            <a:ext uri="{FF2B5EF4-FFF2-40B4-BE49-F238E27FC236}">
              <a16:creationId xmlns:a16="http://schemas.microsoft.com/office/drawing/2014/main" id="{21BFC91A-164D-BEA3-2A8D-783C9147F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671826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213</xdr:row>
      <xdr:rowOff>25395</xdr:rowOff>
    </xdr:from>
    <xdr:to>
      <xdr:col>0</xdr:col>
      <xdr:colOff>2725420</xdr:colOff>
      <xdr:row>213</xdr:row>
      <xdr:rowOff>1239515</xdr:rowOff>
    </xdr:to>
    <xdr:pic>
      <xdr:nvPicPr>
        <xdr:cNvPr id="427" name="$A$214" descr="=JCSYSStructure(&quot;0FE8F102481FF05EE878A845E748779D&quot;)">
          <a:extLst>
            <a:ext uri="{FF2B5EF4-FFF2-40B4-BE49-F238E27FC236}">
              <a16:creationId xmlns:a16="http://schemas.microsoft.com/office/drawing/2014/main" id="{3AF4135D-B218-C328-78E7-339B1379CC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684475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214</xdr:row>
      <xdr:rowOff>25390</xdr:rowOff>
    </xdr:from>
    <xdr:to>
      <xdr:col>0</xdr:col>
      <xdr:colOff>2725420</xdr:colOff>
      <xdr:row>214</xdr:row>
      <xdr:rowOff>1239510</xdr:rowOff>
    </xdr:to>
    <xdr:pic>
      <xdr:nvPicPr>
        <xdr:cNvPr id="429" name="$A$215" descr="=JCSYSStructure(&quot;FCC6FB69EFE312E442FF53A52CD3A8E7&quot;)">
          <a:extLst>
            <a:ext uri="{FF2B5EF4-FFF2-40B4-BE49-F238E27FC236}">
              <a16:creationId xmlns:a16="http://schemas.microsoft.com/office/drawing/2014/main" id="{236AE9F5-F678-C4B9-2F7F-B280558512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697124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215</xdr:row>
      <xdr:rowOff>25410</xdr:rowOff>
    </xdr:from>
    <xdr:to>
      <xdr:col>0</xdr:col>
      <xdr:colOff>2725420</xdr:colOff>
      <xdr:row>215</xdr:row>
      <xdr:rowOff>1239530</xdr:rowOff>
    </xdr:to>
    <xdr:pic>
      <xdr:nvPicPr>
        <xdr:cNvPr id="431" name="$A$216" descr="=JCSYSStructure(&quot;55B8D7947B1AEBC3F1934C9C81BFFD46&quot;)">
          <a:extLst>
            <a:ext uri="{FF2B5EF4-FFF2-40B4-BE49-F238E27FC236}">
              <a16:creationId xmlns:a16="http://schemas.microsoft.com/office/drawing/2014/main" id="{4CF35F84-6DC9-94AB-7ECC-5677BF7398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709773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216</xdr:row>
      <xdr:rowOff>25405</xdr:rowOff>
    </xdr:from>
    <xdr:to>
      <xdr:col>0</xdr:col>
      <xdr:colOff>2725420</xdr:colOff>
      <xdr:row>216</xdr:row>
      <xdr:rowOff>1239525</xdr:rowOff>
    </xdr:to>
    <xdr:pic>
      <xdr:nvPicPr>
        <xdr:cNvPr id="433" name="$A$217" descr="=JCSYSStructure(&quot;6E701D71BD49148CBBFE363093FAB534&quot;)">
          <a:extLst>
            <a:ext uri="{FF2B5EF4-FFF2-40B4-BE49-F238E27FC236}">
              <a16:creationId xmlns:a16="http://schemas.microsoft.com/office/drawing/2014/main" id="{270C371C-3C7F-82DE-1B2E-341AFB6D14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722422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217</xdr:row>
      <xdr:rowOff>25400</xdr:rowOff>
    </xdr:from>
    <xdr:to>
      <xdr:col>0</xdr:col>
      <xdr:colOff>2725420</xdr:colOff>
      <xdr:row>217</xdr:row>
      <xdr:rowOff>1239520</xdr:rowOff>
    </xdr:to>
    <xdr:pic>
      <xdr:nvPicPr>
        <xdr:cNvPr id="435" name="$A$218" descr="=JCSYSStructure(&quot;E6EC6EC724E96B284F85782666DE6DE3&quot;)">
          <a:extLst>
            <a:ext uri="{FF2B5EF4-FFF2-40B4-BE49-F238E27FC236}">
              <a16:creationId xmlns:a16="http://schemas.microsoft.com/office/drawing/2014/main" id="{C2936122-7AAD-E9E5-2E38-4CEAAEEB19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735072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218</xdr:row>
      <xdr:rowOff>25395</xdr:rowOff>
    </xdr:from>
    <xdr:to>
      <xdr:col>0</xdr:col>
      <xdr:colOff>2725420</xdr:colOff>
      <xdr:row>218</xdr:row>
      <xdr:rowOff>1239515</xdr:rowOff>
    </xdr:to>
    <xdr:pic>
      <xdr:nvPicPr>
        <xdr:cNvPr id="437" name="$A$219" descr="=JCSYSStructure(&quot;4FCC3BFA1E6A615E706D913FA89ECFAB&quot;)">
          <a:extLst>
            <a:ext uri="{FF2B5EF4-FFF2-40B4-BE49-F238E27FC236}">
              <a16:creationId xmlns:a16="http://schemas.microsoft.com/office/drawing/2014/main" id="{1E149D65-E1DE-7484-3B94-B5BE07579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747721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219</xdr:row>
      <xdr:rowOff>25390</xdr:rowOff>
    </xdr:from>
    <xdr:to>
      <xdr:col>0</xdr:col>
      <xdr:colOff>2725420</xdr:colOff>
      <xdr:row>219</xdr:row>
      <xdr:rowOff>1239510</xdr:rowOff>
    </xdr:to>
    <xdr:pic>
      <xdr:nvPicPr>
        <xdr:cNvPr id="439" name="$A$220" descr="=JCSYSStructure(&quot;197455A0EB2FDBFFB4167664D90DF1BE&quot;)">
          <a:extLst>
            <a:ext uri="{FF2B5EF4-FFF2-40B4-BE49-F238E27FC236}">
              <a16:creationId xmlns:a16="http://schemas.microsoft.com/office/drawing/2014/main" id="{601328E4-7FA2-5B3B-F6B9-278C591F9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760370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220</xdr:row>
      <xdr:rowOff>25410</xdr:rowOff>
    </xdr:from>
    <xdr:to>
      <xdr:col>0</xdr:col>
      <xdr:colOff>2725420</xdr:colOff>
      <xdr:row>220</xdr:row>
      <xdr:rowOff>1239530</xdr:rowOff>
    </xdr:to>
    <xdr:pic>
      <xdr:nvPicPr>
        <xdr:cNvPr id="441" name="$A$221" descr="=JCSYSStructure(&quot;5A4DA603D0788D4A2EFB67C2240117D1&quot;)">
          <a:extLst>
            <a:ext uri="{FF2B5EF4-FFF2-40B4-BE49-F238E27FC236}">
              <a16:creationId xmlns:a16="http://schemas.microsoft.com/office/drawing/2014/main" id="{B8868FDD-3FCA-462F-360E-BD2ED5A308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773019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221</xdr:row>
      <xdr:rowOff>25405</xdr:rowOff>
    </xdr:from>
    <xdr:to>
      <xdr:col>0</xdr:col>
      <xdr:colOff>2725420</xdr:colOff>
      <xdr:row>221</xdr:row>
      <xdr:rowOff>1239525</xdr:rowOff>
    </xdr:to>
    <xdr:pic>
      <xdr:nvPicPr>
        <xdr:cNvPr id="443" name="$A$222" descr="=JCSYSStructure(&quot;29604F9A5447A10324EB151EA6764970&quot;)">
          <a:extLst>
            <a:ext uri="{FF2B5EF4-FFF2-40B4-BE49-F238E27FC236}">
              <a16:creationId xmlns:a16="http://schemas.microsoft.com/office/drawing/2014/main" id="{699DBEDE-F2C0-45B5-7FEB-34427EBD52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785668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222</xdr:row>
      <xdr:rowOff>25400</xdr:rowOff>
    </xdr:from>
    <xdr:to>
      <xdr:col>0</xdr:col>
      <xdr:colOff>2725420</xdr:colOff>
      <xdr:row>222</xdr:row>
      <xdr:rowOff>1239520</xdr:rowOff>
    </xdr:to>
    <xdr:pic>
      <xdr:nvPicPr>
        <xdr:cNvPr id="445" name="$A$223" descr="=JCSYSStructure(&quot;D4469C139D56110F6554DD3B3FE271CC&quot;)">
          <a:extLst>
            <a:ext uri="{FF2B5EF4-FFF2-40B4-BE49-F238E27FC236}">
              <a16:creationId xmlns:a16="http://schemas.microsoft.com/office/drawing/2014/main" id="{AE36F7CB-EBDB-76EA-80A3-6B028DD76D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798318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223</xdr:row>
      <xdr:rowOff>25395</xdr:rowOff>
    </xdr:from>
    <xdr:to>
      <xdr:col>0</xdr:col>
      <xdr:colOff>2725420</xdr:colOff>
      <xdr:row>223</xdr:row>
      <xdr:rowOff>1239515</xdr:rowOff>
    </xdr:to>
    <xdr:pic>
      <xdr:nvPicPr>
        <xdr:cNvPr id="447" name="$A$224" descr="=JCSYSStructure(&quot;9D82D171D0B9040A30A3CEA78C0E86D7&quot;)">
          <a:extLst>
            <a:ext uri="{FF2B5EF4-FFF2-40B4-BE49-F238E27FC236}">
              <a16:creationId xmlns:a16="http://schemas.microsoft.com/office/drawing/2014/main" id="{CFDE93F2-6D35-08C1-AAE0-E583039535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810967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224</xdr:row>
      <xdr:rowOff>25390</xdr:rowOff>
    </xdr:from>
    <xdr:to>
      <xdr:col>0</xdr:col>
      <xdr:colOff>2725420</xdr:colOff>
      <xdr:row>224</xdr:row>
      <xdr:rowOff>1239510</xdr:rowOff>
    </xdr:to>
    <xdr:pic>
      <xdr:nvPicPr>
        <xdr:cNvPr id="449" name="$A$225" descr="=JCSYSStructure(&quot;9A0E0B7D39A4291119BDAF1D3C7FBBAA&quot;)">
          <a:extLst>
            <a:ext uri="{FF2B5EF4-FFF2-40B4-BE49-F238E27FC236}">
              <a16:creationId xmlns:a16="http://schemas.microsoft.com/office/drawing/2014/main" id="{DEDE4086-4F2D-DDFB-61FE-137D455D7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823616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225</xdr:row>
      <xdr:rowOff>25410</xdr:rowOff>
    </xdr:from>
    <xdr:to>
      <xdr:col>0</xdr:col>
      <xdr:colOff>2725420</xdr:colOff>
      <xdr:row>225</xdr:row>
      <xdr:rowOff>1239530</xdr:rowOff>
    </xdr:to>
    <xdr:pic>
      <xdr:nvPicPr>
        <xdr:cNvPr id="451" name="$A$226" descr="=JCSYSStructure(&quot;16B0AB123AFE70ED34494DE3270D779B&quot;)">
          <a:extLst>
            <a:ext uri="{FF2B5EF4-FFF2-40B4-BE49-F238E27FC236}">
              <a16:creationId xmlns:a16="http://schemas.microsoft.com/office/drawing/2014/main" id="{C0BA3C23-7277-3530-BA48-CBC3F8BB8F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836265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226</xdr:row>
      <xdr:rowOff>25405</xdr:rowOff>
    </xdr:from>
    <xdr:to>
      <xdr:col>0</xdr:col>
      <xdr:colOff>2725420</xdr:colOff>
      <xdr:row>226</xdr:row>
      <xdr:rowOff>1239525</xdr:rowOff>
    </xdr:to>
    <xdr:pic>
      <xdr:nvPicPr>
        <xdr:cNvPr id="453" name="$A$227" descr="=JCSYSStructure(&quot;A2642FD1F145A07ABFB4C36CFD21BEEF&quot;)">
          <a:extLst>
            <a:ext uri="{FF2B5EF4-FFF2-40B4-BE49-F238E27FC236}">
              <a16:creationId xmlns:a16="http://schemas.microsoft.com/office/drawing/2014/main" id="{4DD5CF30-3FA5-A827-8A7B-835F4C2345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848914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227</xdr:row>
      <xdr:rowOff>25400</xdr:rowOff>
    </xdr:from>
    <xdr:to>
      <xdr:col>0</xdr:col>
      <xdr:colOff>2725420</xdr:colOff>
      <xdr:row>227</xdr:row>
      <xdr:rowOff>1239520</xdr:rowOff>
    </xdr:to>
    <xdr:pic>
      <xdr:nvPicPr>
        <xdr:cNvPr id="455" name="$A$228" descr="=JCSYSStructure(&quot;D7DA528FEF59E0408D5161E9DD95AA78&quot;)">
          <a:extLst>
            <a:ext uri="{FF2B5EF4-FFF2-40B4-BE49-F238E27FC236}">
              <a16:creationId xmlns:a16="http://schemas.microsoft.com/office/drawing/2014/main" id="{C0292F90-C9E4-D7EA-B5A5-ED05C125B7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861564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228</xdr:row>
      <xdr:rowOff>25395</xdr:rowOff>
    </xdr:from>
    <xdr:to>
      <xdr:col>0</xdr:col>
      <xdr:colOff>2725420</xdr:colOff>
      <xdr:row>228</xdr:row>
      <xdr:rowOff>1239515</xdr:rowOff>
    </xdr:to>
    <xdr:pic>
      <xdr:nvPicPr>
        <xdr:cNvPr id="457" name="$A$229" descr="=JCSYSStructure(&quot;B94DA9D086EF81DEF472A1CA2F866455&quot;)">
          <a:extLst>
            <a:ext uri="{FF2B5EF4-FFF2-40B4-BE49-F238E27FC236}">
              <a16:creationId xmlns:a16="http://schemas.microsoft.com/office/drawing/2014/main" id="{53269E99-4D83-8018-4AF5-53177F1F17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874213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229</xdr:row>
      <xdr:rowOff>25390</xdr:rowOff>
    </xdr:from>
    <xdr:to>
      <xdr:col>0</xdr:col>
      <xdr:colOff>2725420</xdr:colOff>
      <xdr:row>229</xdr:row>
      <xdr:rowOff>1239510</xdr:rowOff>
    </xdr:to>
    <xdr:pic>
      <xdr:nvPicPr>
        <xdr:cNvPr id="459" name="$A$230" descr="=JCSYSStructure(&quot;A15E1D945CC88E8048D929F35DBE5F30&quot;)">
          <a:extLst>
            <a:ext uri="{FF2B5EF4-FFF2-40B4-BE49-F238E27FC236}">
              <a16:creationId xmlns:a16="http://schemas.microsoft.com/office/drawing/2014/main" id="{DD0FB16F-B3C5-5337-3DF7-CBE2044F4A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886862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230</xdr:row>
      <xdr:rowOff>25410</xdr:rowOff>
    </xdr:from>
    <xdr:to>
      <xdr:col>0</xdr:col>
      <xdr:colOff>2725420</xdr:colOff>
      <xdr:row>230</xdr:row>
      <xdr:rowOff>1239530</xdr:rowOff>
    </xdr:to>
    <xdr:pic>
      <xdr:nvPicPr>
        <xdr:cNvPr id="461" name="$A$231" descr="=JCSYSStructure(&quot;2E97B520913FC87866DCA2C58EAFAF8A&quot;)">
          <a:extLst>
            <a:ext uri="{FF2B5EF4-FFF2-40B4-BE49-F238E27FC236}">
              <a16:creationId xmlns:a16="http://schemas.microsoft.com/office/drawing/2014/main" id="{38473827-6595-8C75-8D56-12E165AD72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899511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231</xdr:row>
      <xdr:rowOff>25405</xdr:rowOff>
    </xdr:from>
    <xdr:to>
      <xdr:col>0</xdr:col>
      <xdr:colOff>2725420</xdr:colOff>
      <xdr:row>231</xdr:row>
      <xdr:rowOff>1239525</xdr:rowOff>
    </xdr:to>
    <xdr:pic>
      <xdr:nvPicPr>
        <xdr:cNvPr id="463" name="$A$232" descr="=JCSYSStructure(&quot;FF12D165E919E772F7A5818A45683E53&quot;)">
          <a:extLst>
            <a:ext uri="{FF2B5EF4-FFF2-40B4-BE49-F238E27FC236}">
              <a16:creationId xmlns:a16="http://schemas.microsoft.com/office/drawing/2014/main" id="{C8FCF21D-F029-0181-11D0-939316511D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912160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232</xdr:row>
      <xdr:rowOff>25400</xdr:rowOff>
    </xdr:from>
    <xdr:to>
      <xdr:col>0</xdr:col>
      <xdr:colOff>2725420</xdr:colOff>
      <xdr:row>232</xdr:row>
      <xdr:rowOff>1239520</xdr:rowOff>
    </xdr:to>
    <xdr:pic>
      <xdr:nvPicPr>
        <xdr:cNvPr id="465" name="$A$233" descr="=JCSYSStructure(&quot;DCF1ADF861993F467D2400F109F601F4&quot;)">
          <a:extLst>
            <a:ext uri="{FF2B5EF4-FFF2-40B4-BE49-F238E27FC236}">
              <a16:creationId xmlns:a16="http://schemas.microsoft.com/office/drawing/2014/main" id="{93FBB01D-8B00-AB10-6DFD-C98F31CA0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924810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233</xdr:row>
      <xdr:rowOff>25395</xdr:rowOff>
    </xdr:from>
    <xdr:to>
      <xdr:col>0</xdr:col>
      <xdr:colOff>2725420</xdr:colOff>
      <xdr:row>233</xdr:row>
      <xdr:rowOff>1239515</xdr:rowOff>
    </xdr:to>
    <xdr:pic>
      <xdr:nvPicPr>
        <xdr:cNvPr id="467" name="$A$234" descr="=JCSYSStructure(&quot;35AC83C8549CA30965357329F1F96FD9&quot;)">
          <a:extLst>
            <a:ext uri="{FF2B5EF4-FFF2-40B4-BE49-F238E27FC236}">
              <a16:creationId xmlns:a16="http://schemas.microsoft.com/office/drawing/2014/main" id="{901E35D3-F63F-86D4-DB2D-D34D451209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937459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234</xdr:row>
      <xdr:rowOff>25390</xdr:rowOff>
    </xdr:from>
    <xdr:to>
      <xdr:col>0</xdr:col>
      <xdr:colOff>2725420</xdr:colOff>
      <xdr:row>234</xdr:row>
      <xdr:rowOff>1239510</xdr:rowOff>
    </xdr:to>
    <xdr:pic>
      <xdr:nvPicPr>
        <xdr:cNvPr id="469" name="$A$235" descr="=JCSYSStructure(&quot;6554969FA2E88D8C22F81D880FA3A001&quot;)">
          <a:extLst>
            <a:ext uri="{FF2B5EF4-FFF2-40B4-BE49-F238E27FC236}">
              <a16:creationId xmlns:a16="http://schemas.microsoft.com/office/drawing/2014/main" id="{40C44118-431D-794C-6BC2-BB9295A23D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950108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235</xdr:row>
      <xdr:rowOff>25410</xdr:rowOff>
    </xdr:from>
    <xdr:to>
      <xdr:col>0</xdr:col>
      <xdr:colOff>2725420</xdr:colOff>
      <xdr:row>235</xdr:row>
      <xdr:rowOff>1239530</xdr:rowOff>
    </xdr:to>
    <xdr:pic>
      <xdr:nvPicPr>
        <xdr:cNvPr id="471" name="$A$236" descr="=JCSYSStructure(&quot;99784FAFDFE67C148C87ABE4BE170164&quot;)">
          <a:extLst>
            <a:ext uri="{FF2B5EF4-FFF2-40B4-BE49-F238E27FC236}">
              <a16:creationId xmlns:a16="http://schemas.microsoft.com/office/drawing/2014/main" id="{6E77CFD3-D745-B890-41F7-AB9365D79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962757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236</xdr:row>
      <xdr:rowOff>25405</xdr:rowOff>
    </xdr:from>
    <xdr:to>
      <xdr:col>0</xdr:col>
      <xdr:colOff>2725420</xdr:colOff>
      <xdr:row>236</xdr:row>
      <xdr:rowOff>1239525</xdr:rowOff>
    </xdr:to>
    <xdr:pic>
      <xdr:nvPicPr>
        <xdr:cNvPr id="473" name="$A$237" descr="=JCSYSStructure(&quot;38B3AB0A82564192A6583863B7284503&quot;)">
          <a:extLst>
            <a:ext uri="{FF2B5EF4-FFF2-40B4-BE49-F238E27FC236}">
              <a16:creationId xmlns:a16="http://schemas.microsoft.com/office/drawing/2014/main" id="{5F0A4C2A-6045-464E-821D-FD870A7373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975406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237</xdr:row>
      <xdr:rowOff>25400</xdr:rowOff>
    </xdr:from>
    <xdr:to>
      <xdr:col>0</xdr:col>
      <xdr:colOff>2725420</xdr:colOff>
      <xdr:row>237</xdr:row>
      <xdr:rowOff>1239520</xdr:rowOff>
    </xdr:to>
    <xdr:pic>
      <xdr:nvPicPr>
        <xdr:cNvPr id="475" name="$A$238" descr="=JCSYSStructure(&quot;9FDFBB298D41B7B1A002A652B2A88393&quot;)">
          <a:extLst>
            <a:ext uri="{FF2B5EF4-FFF2-40B4-BE49-F238E27FC236}">
              <a16:creationId xmlns:a16="http://schemas.microsoft.com/office/drawing/2014/main" id="{F8E65869-25CB-E721-E64E-BE4BEC1DF7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988056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238</xdr:row>
      <xdr:rowOff>25395</xdr:rowOff>
    </xdr:from>
    <xdr:to>
      <xdr:col>0</xdr:col>
      <xdr:colOff>2725420</xdr:colOff>
      <xdr:row>238</xdr:row>
      <xdr:rowOff>1239515</xdr:rowOff>
    </xdr:to>
    <xdr:pic>
      <xdr:nvPicPr>
        <xdr:cNvPr id="477" name="$A$239" descr="=JCSYSStructure(&quot;9CC9FE94FEEC2B4328449CEBF33566E2&quot;)">
          <a:extLst>
            <a:ext uri="{FF2B5EF4-FFF2-40B4-BE49-F238E27FC236}">
              <a16:creationId xmlns:a16="http://schemas.microsoft.com/office/drawing/2014/main" id="{73B81438-45B3-A413-4E85-8704A9901D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000705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239</xdr:row>
      <xdr:rowOff>25390</xdr:rowOff>
    </xdr:from>
    <xdr:to>
      <xdr:col>0</xdr:col>
      <xdr:colOff>2725420</xdr:colOff>
      <xdr:row>239</xdr:row>
      <xdr:rowOff>1239510</xdr:rowOff>
    </xdr:to>
    <xdr:pic>
      <xdr:nvPicPr>
        <xdr:cNvPr id="479" name="$A$240" descr="=JCSYSStructure(&quot;788510B10DC958D240C9B698B1E61CDE&quot;)">
          <a:extLst>
            <a:ext uri="{FF2B5EF4-FFF2-40B4-BE49-F238E27FC236}">
              <a16:creationId xmlns:a16="http://schemas.microsoft.com/office/drawing/2014/main" id="{742DC517-F5DA-6C8F-91EA-B3B16C1830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013354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240</xdr:row>
      <xdr:rowOff>25410</xdr:rowOff>
    </xdr:from>
    <xdr:to>
      <xdr:col>0</xdr:col>
      <xdr:colOff>2725420</xdr:colOff>
      <xdr:row>240</xdr:row>
      <xdr:rowOff>1239530</xdr:rowOff>
    </xdr:to>
    <xdr:pic>
      <xdr:nvPicPr>
        <xdr:cNvPr id="481" name="$A$241" descr="=JCSYSStructure(&quot;C48649D149633DE72597CEF1462F6386&quot;)">
          <a:extLst>
            <a:ext uri="{FF2B5EF4-FFF2-40B4-BE49-F238E27FC236}">
              <a16:creationId xmlns:a16="http://schemas.microsoft.com/office/drawing/2014/main" id="{CA5CCB17-1BD1-2B9E-B128-71A073FBED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026003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241</xdr:row>
      <xdr:rowOff>25405</xdr:rowOff>
    </xdr:from>
    <xdr:to>
      <xdr:col>0</xdr:col>
      <xdr:colOff>2725420</xdr:colOff>
      <xdr:row>241</xdr:row>
      <xdr:rowOff>1239525</xdr:rowOff>
    </xdr:to>
    <xdr:pic>
      <xdr:nvPicPr>
        <xdr:cNvPr id="483" name="$A$242" descr="=JCSYSStructure(&quot;DC0CB3BB945E68BA14E4E4F344BD4F92&quot;)">
          <a:extLst>
            <a:ext uri="{FF2B5EF4-FFF2-40B4-BE49-F238E27FC236}">
              <a16:creationId xmlns:a16="http://schemas.microsoft.com/office/drawing/2014/main" id="{5B487151-6AAF-8F5B-D7A4-F27719714D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038652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242</xdr:row>
      <xdr:rowOff>25400</xdr:rowOff>
    </xdr:from>
    <xdr:to>
      <xdr:col>0</xdr:col>
      <xdr:colOff>2725420</xdr:colOff>
      <xdr:row>242</xdr:row>
      <xdr:rowOff>1239520</xdr:rowOff>
    </xdr:to>
    <xdr:pic>
      <xdr:nvPicPr>
        <xdr:cNvPr id="485" name="$A$243" descr="=JCSYSStructure(&quot;53AC5830408BAE94E33D230A2A2911E8&quot;)">
          <a:extLst>
            <a:ext uri="{FF2B5EF4-FFF2-40B4-BE49-F238E27FC236}">
              <a16:creationId xmlns:a16="http://schemas.microsoft.com/office/drawing/2014/main" id="{13E7B1D8-239D-E069-D78B-3FAFD76F4C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051302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243</xdr:row>
      <xdr:rowOff>25395</xdr:rowOff>
    </xdr:from>
    <xdr:to>
      <xdr:col>0</xdr:col>
      <xdr:colOff>2725420</xdr:colOff>
      <xdr:row>243</xdr:row>
      <xdr:rowOff>1239515</xdr:rowOff>
    </xdr:to>
    <xdr:pic>
      <xdr:nvPicPr>
        <xdr:cNvPr id="487" name="$A$244" descr="=JCSYSStructure(&quot;6E1E6046FC7586B1324328881E3CCEE1&quot;)">
          <a:extLst>
            <a:ext uri="{FF2B5EF4-FFF2-40B4-BE49-F238E27FC236}">
              <a16:creationId xmlns:a16="http://schemas.microsoft.com/office/drawing/2014/main" id="{226A0D96-25BD-022C-8E72-D4ACCB6412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063951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244</xdr:row>
      <xdr:rowOff>25390</xdr:rowOff>
    </xdr:from>
    <xdr:to>
      <xdr:col>0</xdr:col>
      <xdr:colOff>2725420</xdr:colOff>
      <xdr:row>244</xdr:row>
      <xdr:rowOff>1239510</xdr:rowOff>
    </xdr:to>
    <xdr:pic>
      <xdr:nvPicPr>
        <xdr:cNvPr id="489" name="$A$245" descr="=JCSYSStructure(&quot;667E0013177B1F906F4DBCE24FA8A96F&quot;)">
          <a:extLst>
            <a:ext uri="{FF2B5EF4-FFF2-40B4-BE49-F238E27FC236}">
              <a16:creationId xmlns:a16="http://schemas.microsoft.com/office/drawing/2014/main" id="{9D727E83-CE88-0102-14CF-B9CA8C6EE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076600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245</xdr:row>
      <xdr:rowOff>25410</xdr:rowOff>
    </xdr:from>
    <xdr:to>
      <xdr:col>0</xdr:col>
      <xdr:colOff>2725420</xdr:colOff>
      <xdr:row>245</xdr:row>
      <xdr:rowOff>1239530</xdr:rowOff>
    </xdr:to>
    <xdr:pic>
      <xdr:nvPicPr>
        <xdr:cNvPr id="491" name="$A$246" descr="=JCSYSStructure(&quot;D5FBED28DA592E54CD07FEE8226A319A&quot;)">
          <a:extLst>
            <a:ext uri="{FF2B5EF4-FFF2-40B4-BE49-F238E27FC236}">
              <a16:creationId xmlns:a16="http://schemas.microsoft.com/office/drawing/2014/main" id="{72AEE7BF-471A-9B81-8956-8CC2002907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089249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246</xdr:row>
      <xdr:rowOff>25405</xdr:rowOff>
    </xdr:from>
    <xdr:to>
      <xdr:col>0</xdr:col>
      <xdr:colOff>2725420</xdr:colOff>
      <xdr:row>246</xdr:row>
      <xdr:rowOff>1239525</xdr:rowOff>
    </xdr:to>
    <xdr:pic>
      <xdr:nvPicPr>
        <xdr:cNvPr id="493" name="$A$247" descr="=JCSYSStructure(&quot;0FE4A32271A0B44DE29A8DFBC1336CA8&quot;)">
          <a:extLst>
            <a:ext uri="{FF2B5EF4-FFF2-40B4-BE49-F238E27FC236}">
              <a16:creationId xmlns:a16="http://schemas.microsoft.com/office/drawing/2014/main" id="{2F3CD635-2EC4-24BA-4552-A01A329E91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101898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247</xdr:row>
      <xdr:rowOff>25400</xdr:rowOff>
    </xdr:from>
    <xdr:to>
      <xdr:col>0</xdr:col>
      <xdr:colOff>2725420</xdr:colOff>
      <xdr:row>247</xdr:row>
      <xdr:rowOff>1239520</xdr:rowOff>
    </xdr:to>
    <xdr:pic>
      <xdr:nvPicPr>
        <xdr:cNvPr id="495" name="$A$248" descr="=JCSYSStructure(&quot;928F950A800599E26E3905E9296E389D&quot;)">
          <a:extLst>
            <a:ext uri="{FF2B5EF4-FFF2-40B4-BE49-F238E27FC236}">
              <a16:creationId xmlns:a16="http://schemas.microsoft.com/office/drawing/2014/main" id="{CB07E795-62B0-F903-4E55-1408D4F6DF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114548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248</xdr:row>
      <xdr:rowOff>25395</xdr:rowOff>
    </xdr:from>
    <xdr:to>
      <xdr:col>0</xdr:col>
      <xdr:colOff>2725420</xdr:colOff>
      <xdr:row>248</xdr:row>
      <xdr:rowOff>1239515</xdr:rowOff>
    </xdr:to>
    <xdr:pic>
      <xdr:nvPicPr>
        <xdr:cNvPr id="497" name="$A$249" descr="=JCSYSStructure(&quot;656B3F4EA4434F2BBB8EF41097E0F484&quot;)">
          <a:extLst>
            <a:ext uri="{FF2B5EF4-FFF2-40B4-BE49-F238E27FC236}">
              <a16:creationId xmlns:a16="http://schemas.microsoft.com/office/drawing/2014/main" id="{2D45A041-D999-9D01-9CE1-BF0150F0E2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127197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249</xdr:row>
      <xdr:rowOff>25390</xdr:rowOff>
    </xdr:from>
    <xdr:to>
      <xdr:col>0</xdr:col>
      <xdr:colOff>2725420</xdr:colOff>
      <xdr:row>249</xdr:row>
      <xdr:rowOff>1239510</xdr:rowOff>
    </xdr:to>
    <xdr:pic>
      <xdr:nvPicPr>
        <xdr:cNvPr id="499" name="$A$250" descr="=JCSYSStructure(&quot;60663F401E1BF796A3752E41A4B6E8B9&quot;)">
          <a:extLst>
            <a:ext uri="{FF2B5EF4-FFF2-40B4-BE49-F238E27FC236}">
              <a16:creationId xmlns:a16="http://schemas.microsoft.com/office/drawing/2014/main" id="{114DA638-FA8A-D8B3-0836-123E5AE5DB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139846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250</xdr:row>
      <xdr:rowOff>25410</xdr:rowOff>
    </xdr:from>
    <xdr:to>
      <xdr:col>0</xdr:col>
      <xdr:colOff>2725420</xdr:colOff>
      <xdr:row>250</xdr:row>
      <xdr:rowOff>1239530</xdr:rowOff>
    </xdr:to>
    <xdr:pic>
      <xdr:nvPicPr>
        <xdr:cNvPr id="501" name="$A$251" descr="=JCSYSStructure(&quot;26D4FE08EC7CF491D7D7BE9681900E32&quot;)">
          <a:extLst>
            <a:ext uri="{FF2B5EF4-FFF2-40B4-BE49-F238E27FC236}">
              <a16:creationId xmlns:a16="http://schemas.microsoft.com/office/drawing/2014/main" id="{D152C711-13A5-9A3B-20C3-6341C99B74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152495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251</xdr:row>
      <xdr:rowOff>25405</xdr:rowOff>
    </xdr:from>
    <xdr:to>
      <xdr:col>0</xdr:col>
      <xdr:colOff>2725420</xdr:colOff>
      <xdr:row>251</xdr:row>
      <xdr:rowOff>1239525</xdr:rowOff>
    </xdr:to>
    <xdr:pic>
      <xdr:nvPicPr>
        <xdr:cNvPr id="503" name="$A$252" descr="=JCSYSStructure(&quot;09A47CA26D96068C3F2B6177AE936172&quot;)">
          <a:extLst>
            <a:ext uri="{FF2B5EF4-FFF2-40B4-BE49-F238E27FC236}">
              <a16:creationId xmlns:a16="http://schemas.microsoft.com/office/drawing/2014/main" id="{794CD5EC-994C-FFCF-4F7A-CBA240F208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165144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252</xdr:row>
      <xdr:rowOff>25400</xdr:rowOff>
    </xdr:from>
    <xdr:to>
      <xdr:col>0</xdr:col>
      <xdr:colOff>2725420</xdr:colOff>
      <xdr:row>252</xdr:row>
      <xdr:rowOff>1239520</xdr:rowOff>
    </xdr:to>
    <xdr:pic>
      <xdr:nvPicPr>
        <xdr:cNvPr id="505" name="$A$253" descr="=JCSYSStructure(&quot;2E7E6B3222906A4D921190EDC6A9F5AC&quot;)">
          <a:extLst>
            <a:ext uri="{FF2B5EF4-FFF2-40B4-BE49-F238E27FC236}">
              <a16:creationId xmlns:a16="http://schemas.microsoft.com/office/drawing/2014/main" id="{C98643AA-471D-993C-B3EC-932B67984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177794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253</xdr:row>
      <xdr:rowOff>25395</xdr:rowOff>
    </xdr:from>
    <xdr:to>
      <xdr:col>0</xdr:col>
      <xdr:colOff>2725420</xdr:colOff>
      <xdr:row>253</xdr:row>
      <xdr:rowOff>1239515</xdr:rowOff>
    </xdr:to>
    <xdr:pic>
      <xdr:nvPicPr>
        <xdr:cNvPr id="507" name="$A$254" descr="=JCSYSStructure(&quot;606D0825B945FEE0091B061D4523B365&quot;)">
          <a:extLst>
            <a:ext uri="{FF2B5EF4-FFF2-40B4-BE49-F238E27FC236}">
              <a16:creationId xmlns:a16="http://schemas.microsoft.com/office/drawing/2014/main" id="{5E51C344-7D59-D3FA-4433-A1E00ABAD6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190443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254</xdr:row>
      <xdr:rowOff>25390</xdr:rowOff>
    </xdr:from>
    <xdr:to>
      <xdr:col>0</xdr:col>
      <xdr:colOff>2725420</xdr:colOff>
      <xdr:row>254</xdr:row>
      <xdr:rowOff>1239510</xdr:rowOff>
    </xdr:to>
    <xdr:pic>
      <xdr:nvPicPr>
        <xdr:cNvPr id="509" name="$A$255" descr="=JCSYSStructure(&quot;A51F1A345EE53B37CA3A2ECF6DCFD6A6&quot;)">
          <a:extLst>
            <a:ext uri="{FF2B5EF4-FFF2-40B4-BE49-F238E27FC236}">
              <a16:creationId xmlns:a16="http://schemas.microsoft.com/office/drawing/2014/main" id="{97A95162-BFC6-73BD-50BF-1C2B90A613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203092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255</xdr:row>
      <xdr:rowOff>25410</xdr:rowOff>
    </xdr:from>
    <xdr:to>
      <xdr:col>0</xdr:col>
      <xdr:colOff>2725420</xdr:colOff>
      <xdr:row>255</xdr:row>
      <xdr:rowOff>1239530</xdr:rowOff>
    </xdr:to>
    <xdr:pic>
      <xdr:nvPicPr>
        <xdr:cNvPr id="511" name="$A$256" descr="=JCSYSStructure(&quot;09BC53AF0B06B58A8A15798DFA6DAA6F&quot;)">
          <a:extLst>
            <a:ext uri="{FF2B5EF4-FFF2-40B4-BE49-F238E27FC236}">
              <a16:creationId xmlns:a16="http://schemas.microsoft.com/office/drawing/2014/main" id="{D75C6E4F-4E8E-CDC3-F279-83A72B43C4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215741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256</xdr:row>
      <xdr:rowOff>25405</xdr:rowOff>
    </xdr:from>
    <xdr:to>
      <xdr:col>0</xdr:col>
      <xdr:colOff>2725420</xdr:colOff>
      <xdr:row>256</xdr:row>
      <xdr:rowOff>1239525</xdr:rowOff>
    </xdr:to>
    <xdr:pic>
      <xdr:nvPicPr>
        <xdr:cNvPr id="513" name="$A$257" descr="=JCSYSStructure(&quot;FA4750904298B8C8FADE3FF7C548E574&quot;)">
          <a:extLst>
            <a:ext uri="{FF2B5EF4-FFF2-40B4-BE49-F238E27FC236}">
              <a16:creationId xmlns:a16="http://schemas.microsoft.com/office/drawing/2014/main" id="{33484457-34A5-5167-AAF3-383F12A2F1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228390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257</xdr:row>
      <xdr:rowOff>25400</xdr:rowOff>
    </xdr:from>
    <xdr:to>
      <xdr:col>0</xdr:col>
      <xdr:colOff>2725420</xdr:colOff>
      <xdr:row>257</xdr:row>
      <xdr:rowOff>1239520</xdr:rowOff>
    </xdr:to>
    <xdr:pic>
      <xdr:nvPicPr>
        <xdr:cNvPr id="515" name="$A$258" descr="=JCSYSStructure(&quot;D7E5358ED8AFE7F25E4BF2BA6976B9CF&quot;)">
          <a:extLst>
            <a:ext uri="{FF2B5EF4-FFF2-40B4-BE49-F238E27FC236}">
              <a16:creationId xmlns:a16="http://schemas.microsoft.com/office/drawing/2014/main" id="{D84B0C96-87DA-8DEE-22D0-EA09851868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241040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258</xdr:row>
      <xdr:rowOff>25395</xdr:rowOff>
    </xdr:from>
    <xdr:to>
      <xdr:col>0</xdr:col>
      <xdr:colOff>2725420</xdr:colOff>
      <xdr:row>258</xdr:row>
      <xdr:rowOff>1239515</xdr:rowOff>
    </xdr:to>
    <xdr:pic>
      <xdr:nvPicPr>
        <xdr:cNvPr id="517" name="$A$259" descr="=JCSYSStructure(&quot;02B3BF5B27786988A1B07B0F56F20687&quot;)">
          <a:extLst>
            <a:ext uri="{FF2B5EF4-FFF2-40B4-BE49-F238E27FC236}">
              <a16:creationId xmlns:a16="http://schemas.microsoft.com/office/drawing/2014/main" id="{D2135806-6DA0-BD99-8BD4-B8A240E365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253689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259</xdr:row>
      <xdr:rowOff>25390</xdr:rowOff>
    </xdr:from>
    <xdr:to>
      <xdr:col>0</xdr:col>
      <xdr:colOff>2725420</xdr:colOff>
      <xdr:row>259</xdr:row>
      <xdr:rowOff>1239510</xdr:rowOff>
    </xdr:to>
    <xdr:pic>
      <xdr:nvPicPr>
        <xdr:cNvPr id="519" name="$A$260" descr="=JCSYSStructure(&quot;88919622AC012D2F5A35BB2CB8F04F90&quot;)">
          <a:extLst>
            <a:ext uri="{FF2B5EF4-FFF2-40B4-BE49-F238E27FC236}">
              <a16:creationId xmlns:a16="http://schemas.microsoft.com/office/drawing/2014/main" id="{33DB3FC5-AA6A-9FB7-EAEE-0801F3B576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266338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260</xdr:row>
      <xdr:rowOff>25410</xdr:rowOff>
    </xdr:from>
    <xdr:to>
      <xdr:col>0</xdr:col>
      <xdr:colOff>2725420</xdr:colOff>
      <xdr:row>260</xdr:row>
      <xdr:rowOff>1239530</xdr:rowOff>
    </xdr:to>
    <xdr:pic>
      <xdr:nvPicPr>
        <xdr:cNvPr id="521" name="$A$261" descr="=JCSYSStructure(&quot;FEAB2A95590E1A3A43AC4C907A1ACAF6&quot;)">
          <a:extLst>
            <a:ext uri="{FF2B5EF4-FFF2-40B4-BE49-F238E27FC236}">
              <a16:creationId xmlns:a16="http://schemas.microsoft.com/office/drawing/2014/main" id="{00701B88-AD79-56BC-AF0C-6E56BF1B34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278987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261</xdr:row>
      <xdr:rowOff>25405</xdr:rowOff>
    </xdr:from>
    <xdr:to>
      <xdr:col>0</xdr:col>
      <xdr:colOff>2725420</xdr:colOff>
      <xdr:row>261</xdr:row>
      <xdr:rowOff>1239525</xdr:rowOff>
    </xdr:to>
    <xdr:pic>
      <xdr:nvPicPr>
        <xdr:cNvPr id="523" name="$A$262" descr="=JCSYSStructure(&quot;7E5115FF27014D5BC078BCE4DE1E5171&quot;)">
          <a:extLst>
            <a:ext uri="{FF2B5EF4-FFF2-40B4-BE49-F238E27FC236}">
              <a16:creationId xmlns:a16="http://schemas.microsoft.com/office/drawing/2014/main" id="{FE55D926-BC44-5C64-9B37-06616D369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291636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262</xdr:row>
      <xdr:rowOff>25400</xdr:rowOff>
    </xdr:from>
    <xdr:to>
      <xdr:col>0</xdr:col>
      <xdr:colOff>2725420</xdr:colOff>
      <xdr:row>262</xdr:row>
      <xdr:rowOff>1239520</xdr:rowOff>
    </xdr:to>
    <xdr:pic>
      <xdr:nvPicPr>
        <xdr:cNvPr id="525" name="$A$263" descr="=JCSYSStructure(&quot;FD54000C3D3DB1D746558F0E9B95C77F&quot;)">
          <a:extLst>
            <a:ext uri="{FF2B5EF4-FFF2-40B4-BE49-F238E27FC236}">
              <a16:creationId xmlns:a16="http://schemas.microsoft.com/office/drawing/2014/main" id="{FE0FB25A-DE87-CED2-78FB-26DF331802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304286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263</xdr:row>
      <xdr:rowOff>25395</xdr:rowOff>
    </xdr:from>
    <xdr:to>
      <xdr:col>0</xdr:col>
      <xdr:colOff>2725420</xdr:colOff>
      <xdr:row>263</xdr:row>
      <xdr:rowOff>1239515</xdr:rowOff>
    </xdr:to>
    <xdr:pic>
      <xdr:nvPicPr>
        <xdr:cNvPr id="527" name="$A$264" descr="=JCSYSStructure(&quot;87D44B3A247D5785B9DFCAB47E607ABD&quot;)">
          <a:extLst>
            <a:ext uri="{FF2B5EF4-FFF2-40B4-BE49-F238E27FC236}">
              <a16:creationId xmlns:a16="http://schemas.microsoft.com/office/drawing/2014/main" id="{90D755F9-2B38-E995-7AD5-A2554F8B6A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316935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264</xdr:row>
      <xdr:rowOff>25390</xdr:rowOff>
    </xdr:from>
    <xdr:to>
      <xdr:col>0</xdr:col>
      <xdr:colOff>2725420</xdr:colOff>
      <xdr:row>264</xdr:row>
      <xdr:rowOff>1239510</xdr:rowOff>
    </xdr:to>
    <xdr:pic>
      <xdr:nvPicPr>
        <xdr:cNvPr id="529" name="$A$265" descr="=JCSYSStructure(&quot;80151BF72A1D0C3E77D18964CE43E587&quot;)">
          <a:extLst>
            <a:ext uri="{FF2B5EF4-FFF2-40B4-BE49-F238E27FC236}">
              <a16:creationId xmlns:a16="http://schemas.microsoft.com/office/drawing/2014/main" id="{EC61F3CB-3AEE-926B-8107-E867DA530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329584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265</xdr:row>
      <xdr:rowOff>25410</xdr:rowOff>
    </xdr:from>
    <xdr:to>
      <xdr:col>0</xdr:col>
      <xdr:colOff>2725420</xdr:colOff>
      <xdr:row>265</xdr:row>
      <xdr:rowOff>1239530</xdr:rowOff>
    </xdr:to>
    <xdr:pic>
      <xdr:nvPicPr>
        <xdr:cNvPr id="531" name="$A$266" descr="=JCSYSStructure(&quot;9FE975532E60B2159DFE48487CBD4230&quot;)">
          <a:extLst>
            <a:ext uri="{FF2B5EF4-FFF2-40B4-BE49-F238E27FC236}">
              <a16:creationId xmlns:a16="http://schemas.microsoft.com/office/drawing/2014/main" id="{3B5B013A-49D1-6892-E6DE-8333F797E8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342233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266</xdr:row>
      <xdr:rowOff>25405</xdr:rowOff>
    </xdr:from>
    <xdr:to>
      <xdr:col>0</xdr:col>
      <xdr:colOff>2725420</xdr:colOff>
      <xdr:row>266</xdr:row>
      <xdr:rowOff>1239525</xdr:rowOff>
    </xdr:to>
    <xdr:pic>
      <xdr:nvPicPr>
        <xdr:cNvPr id="533" name="$A$267" descr="=JCSYSStructure(&quot;CB66039EC1F46DEFCDB183F3ACE5EC74&quot;)">
          <a:extLst>
            <a:ext uri="{FF2B5EF4-FFF2-40B4-BE49-F238E27FC236}">
              <a16:creationId xmlns:a16="http://schemas.microsoft.com/office/drawing/2014/main" id="{A88B2FC3-C0D8-CF0F-4CC0-830343260D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354882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267</xdr:row>
      <xdr:rowOff>25400</xdr:rowOff>
    </xdr:from>
    <xdr:to>
      <xdr:col>0</xdr:col>
      <xdr:colOff>2725420</xdr:colOff>
      <xdr:row>267</xdr:row>
      <xdr:rowOff>1239520</xdr:rowOff>
    </xdr:to>
    <xdr:pic>
      <xdr:nvPicPr>
        <xdr:cNvPr id="535" name="$A$268" descr="=JCSYSStructure(&quot;288CB329FAF5849B2E63130C36C1C4B5&quot;)">
          <a:extLst>
            <a:ext uri="{FF2B5EF4-FFF2-40B4-BE49-F238E27FC236}">
              <a16:creationId xmlns:a16="http://schemas.microsoft.com/office/drawing/2014/main" id="{026251B3-1D24-CFBC-FCCE-539F1BBE0F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367532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268</xdr:row>
      <xdr:rowOff>25395</xdr:rowOff>
    </xdr:from>
    <xdr:to>
      <xdr:col>0</xdr:col>
      <xdr:colOff>2725420</xdr:colOff>
      <xdr:row>268</xdr:row>
      <xdr:rowOff>1239515</xdr:rowOff>
    </xdr:to>
    <xdr:pic>
      <xdr:nvPicPr>
        <xdr:cNvPr id="537" name="$A$269" descr="=JCSYSStructure(&quot;E298EB47CB837C29ABFECEEB9F0E37F1&quot;)">
          <a:extLst>
            <a:ext uri="{FF2B5EF4-FFF2-40B4-BE49-F238E27FC236}">
              <a16:creationId xmlns:a16="http://schemas.microsoft.com/office/drawing/2014/main" id="{423B7177-B6D2-0980-E27A-67BC961CD8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380181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269</xdr:row>
      <xdr:rowOff>25390</xdr:rowOff>
    </xdr:from>
    <xdr:to>
      <xdr:col>0</xdr:col>
      <xdr:colOff>2725420</xdr:colOff>
      <xdr:row>269</xdr:row>
      <xdr:rowOff>1239510</xdr:rowOff>
    </xdr:to>
    <xdr:pic>
      <xdr:nvPicPr>
        <xdr:cNvPr id="539" name="$A$270" descr="=JCSYSStructure(&quot;2B423C60222F9EF0AA346293B3072CDA&quot;)">
          <a:extLst>
            <a:ext uri="{FF2B5EF4-FFF2-40B4-BE49-F238E27FC236}">
              <a16:creationId xmlns:a16="http://schemas.microsoft.com/office/drawing/2014/main" id="{09F521E9-2E14-A37C-D4F7-690B14664C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392830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270</xdr:row>
      <xdr:rowOff>25410</xdr:rowOff>
    </xdr:from>
    <xdr:to>
      <xdr:col>0</xdr:col>
      <xdr:colOff>2725420</xdr:colOff>
      <xdr:row>270</xdr:row>
      <xdr:rowOff>1239530</xdr:rowOff>
    </xdr:to>
    <xdr:pic>
      <xdr:nvPicPr>
        <xdr:cNvPr id="541" name="$A$271" descr="=JCSYSStructure(&quot;7898D55577ED5786C813E593A57C75EE&quot;)">
          <a:extLst>
            <a:ext uri="{FF2B5EF4-FFF2-40B4-BE49-F238E27FC236}">
              <a16:creationId xmlns:a16="http://schemas.microsoft.com/office/drawing/2014/main" id="{68D4B307-3D48-07E1-94A2-77149FB886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405479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271</xdr:row>
      <xdr:rowOff>25405</xdr:rowOff>
    </xdr:from>
    <xdr:to>
      <xdr:col>0</xdr:col>
      <xdr:colOff>2725420</xdr:colOff>
      <xdr:row>271</xdr:row>
      <xdr:rowOff>1239525</xdr:rowOff>
    </xdr:to>
    <xdr:pic>
      <xdr:nvPicPr>
        <xdr:cNvPr id="543" name="$A$272" descr="=JCSYSStructure(&quot;02B9D40BF71F401F246F30782BAAC8EF&quot;)">
          <a:extLst>
            <a:ext uri="{FF2B5EF4-FFF2-40B4-BE49-F238E27FC236}">
              <a16:creationId xmlns:a16="http://schemas.microsoft.com/office/drawing/2014/main" id="{846D9386-E514-FCB1-8016-A289FEA017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418128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272</xdr:row>
      <xdr:rowOff>25400</xdr:rowOff>
    </xdr:from>
    <xdr:to>
      <xdr:col>0</xdr:col>
      <xdr:colOff>2725420</xdr:colOff>
      <xdr:row>272</xdr:row>
      <xdr:rowOff>1239520</xdr:rowOff>
    </xdr:to>
    <xdr:pic>
      <xdr:nvPicPr>
        <xdr:cNvPr id="545" name="$A$273" descr="=JCSYSStructure(&quot;4D6069AF6CC7C1B8E56210E2139D055B&quot;)">
          <a:extLst>
            <a:ext uri="{FF2B5EF4-FFF2-40B4-BE49-F238E27FC236}">
              <a16:creationId xmlns:a16="http://schemas.microsoft.com/office/drawing/2014/main" id="{F052EF9F-332C-A757-7B7D-4426C333AF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430778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273</xdr:row>
      <xdr:rowOff>25395</xdr:rowOff>
    </xdr:from>
    <xdr:to>
      <xdr:col>0</xdr:col>
      <xdr:colOff>2725420</xdr:colOff>
      <xdr:row>273</xdr:row>
      <xdr:rowOff>1239515</xdr:rowOff>
    </xdr:to>
    <xdr:pic>
      <xdr:nvPicPr>
        <xdr:cNvPr id="547" name="$A$274" descr="=JCSYSStructure(&quot;BA89D597F8C4FD8B2D0396568FB79181&quot;)">
          <a:extLst>
            <a:ext uri="{FF2B5EF4-FFF2-40B4-BE49-F238E27FC236}">
              <a16:creationId xmlns:a16="http://schemas.microsoft.com/office/drawing/2014/main" id="{BE53D60D-7E54-D817-A961-6F568928C5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443427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274</xdr:row>
      <xdr:rowOff>25390</xdr:rowOff>
    </xdr:from>
    <xdr:to>
      <xdr:col>0</xdr:col>
      <xdr:colOff>2725420</xdr:colOff>
      <xdr:row>274</xdr:row>
      <xdr:rowOff>1239510</xdr:rowOff>
    </xdr:to>
    <xdr:pic>
      <xdr:nvPicPr>
        <xdr:cNvPr id="549" name="$A$275" descr="=JCSYSStructure(&quot;87AA703042BD160B34BD85599C03E688&quot;)">
          <a:extLst>
            <a:ext uri="{FF2B5EF4-FFF2-40B4-BE49-F238E27FC236}">
              <a16:creationId xmlns:a16="http://schemas.microsoft.com/office/drawing/2014/main" id="{A34CBF1A-4E28-8D53-62E2-9E877170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456076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275</xdr:row>
      <xdr:rowOff>25410</xdr:rowOff>
    </xdr:from>
    <xdr:to>
      <xdr:col>0</xdr:col>
      <xdr:colOff>2725420</xdr:colOff>
      <xdr:row>275</xdr:row>
      <xdr:rowOff>1239530</xdr:rowOff>
    </xdr:to>
    <xdr:pic>
      <xdr:nvPicPr>
        <xdr:cNvPr id="551" name="$A$276" descr="=JCSYSStructure(&quot;8E13FE1155BBBA387B74094655D09076&quot;)">
          <a:extLst>
            <a:ext uri="{FF2B5EF4-FFF2-40B4-BE49-F238E27FC236}">
              <a16:creationId xmlns:a16="http://schemas.microsoft.com/office/drawing/2014/main" id="{E5FFDC1B-B277-3ABA-AAA7-1492A5B6E6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468725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276</xdr:row>
      <xdr:rowOff>25405</xdr:rowOff>
    </xdr:from>
    <xdr:to>
      <xdr:col>0</xdr:col>
      <xdr:colOff>2725420</xdr:colOff>
      <xdr:row>276</xdr:row>
      <xdr:rowOff>1239525</xdr:rowOff>
    </xdr:to>
    <xdr:pic>
      <xdr:nvPicPr>
        <xdr:cNvPr id="553" name="$A$277" descr="=JCSYSStructure(&quot;2263C792DC31676A9FC5A77388CA30C5&quot;)">
          <a:extLst>
            <a:ext uri="{FF2B5EF4-FFF2-40B4-BE49-F238E27FC236}">
              <a16:creationId xmlns:a16="http://schemas.microsoft.com/office/drawing/2014/main" id="{77A38DCF-35B4-2DAE-5BBB-98EA90C799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481374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277</xdr:row>
      <xdr:rowOff>25400</xdr:rowOff>
    </xdr:from>
    <xdr:to>
      <xdr:col>0</xdr:col>
      <xdr:colOff>2725420</xdr:colOff>
      <xdr:row>277</xdr:row>
      <xdr:rowOff>1239520</xdr:rowOff>
    </xdr:to>
    <xdr:pic>
      <xdr:nvPicPr>
        <xdr:cNvPr id="555" name="$A$278" descr="=JCSYSStructure(&quot;86E5A229250D663E54007A53DD18FE41&quot;)">
          <a:extLst>
            <a:ext uri="{FF2B5EF4-FFF2-40B4-BE49-F238E27FC236}">
              <a16:creationId xmlns:a16="http://schemas.microsoft.com/office/drawing/2014/main" id="{19DDE692-D160-500C-D9EA-12C1006278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494024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278</xdr:row>
      <xdr:rowOff>25395</xdr:rowOff>
    </xdr:from>
    <xdr:to>
      <xdr:col>0</xdr:col>
      <xdr:colOff>2725420</xdr:colOff>
      <xdr:row>278</xdr:row>
      <xdr:rowOff>1239515</xdr:rowOff>
    </xdr:to>
    <xdr:pic>
      <xdr:nvPicPr>
        <xdr:cNvPr id="557" name="$A$279" descr="=JCSYSStructure(&quot;4DB8E84F75ECB708271149496493F95E&quot;)">
          <a:extLst>
            <a:ext uri="{FF2B5EF4-FFF2-40B4-BE49-F238E27FC236}">
              <a16:creationId xmlns:a16="http://schemas.microsoft.com/office/drawing/2014/main" id="{3636D9B5-D318-D67C-7EA1-6AC790FAC0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06673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279</xdr:row>
      <xdr:rowOff>25390</xdr:rowOff>
    </xdr:from>
    <xdr:to>
      <xdr:col>0</xdr:col>
      <xdr:colOff>2725420</xdr:colOff>
      <xdr:row>279</xdr:row>
      <xdr:rowOff>1239510</xdr:rowOff>
    </xdr:to>
    <xdr:pic>
      <xdr:nvPicPr>
        <xdr:cNvPr id="559" name="$A$280" descr="=JCSYSStructure(&quot;F26F376557D108E1D9DA92C25EAE81B6&quot;)">
          <a:extLst>
            <a:ext uri="{FF2B5EF4-FFF2-40B4-BE49-F238E27FC236}">
              <a16:creationId xmlns:a16="http://schemas.microsoft.com/office/drawing/2014/main" id="{54A3A04E-2A2C-9EC6-08D9-F2C47E3515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19322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280</xdr:row>
      <xdr:rowOff>25410</xdr:rowOff>
    </xdr:from>
    <xdr:to>
      <xdr:col>0</xdr:col>
      <xdr:colOff>2725420</xdr:colOff>
      <xdr:row>280</xdr:row>
      <xdr:rowOff>1239530</xdr:rowOff>
    </xdr:to>
    <xdr:pic>
      <xdr:nvPicPr>
        <xdr:cNvPr id="561" name="$A$281" descr="=JCSYSStructure(&quot;354D24877F2869C5547990105198F0E3&quot;)">
          <a:extLst>
            <a:ext uri="{FF2B5EF4-FFF2-40B4-BE49-F238E27FC236}">
              <a16:creationId xmlns:a16="http://schemas.microsoft.com/office/drawing/2014/main" id="{C083B70A-319E-3593-3E18-F8CAEC462A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31971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281</xdr:row>
      <xdr:rowOff>25405</xdr:rowOff>
    </xdr:from>
    <xdr:to>
      <xdr:col>0</xdr:col>
      <xdr:colOff>2725420</xdr:colOff>
      <xdr:row>281</xdr:row>
      <xdr:rowOff>1239525</xdr:rowOff>
    </xdr:to>
    <xdr:pic>
      <xdr:nvPicPr>
        <xdr:cNvPr id="563" name="$A$282" descr="=JCSYSStructure(&quot;F5386ACFD3F6F78BB528DEC71DCD6B30&quot;)">
          <a:extLst>
            <a:ext uri="{FF2B5EF4-FFF2-40B4-BE49-F238E27FC236}">
              <a16:creationId xmlns:a16="http://schemas.microsoft.com/office/drawing/2014/main" id="{BF2C8CB2-C65D-D2ED-F49A-585B992199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44620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282</xdr:row>
      <xdr:rowOff>25400</xdr:rowOff>
    </xdr:from>
    <xdr:to>
      <xdr:col>0</xdr:col>
      <xdr:colOff>2725420</xdr:colOff>
      <xdr:row>282</xdr:row>
      <xdr:rowOff>1239520</xdr:rowOff>
    </xdr:to>
    <xdr:pic>
      <xdr:nvPicPr>
        <xdr:cNvPr id="565" name="$A$283" descr="=JCSYSStructure(&quot;C4552ABAF21EF6F698D562A97A95AC25&quot;)">
          <a:extLst>
            <a:ext uri="{FF2B5EF4-FFF2-40B4-BE49-F238E27FC236}">
              <a16:creationId xmlns:a16="http://schemas.microsoft.com/office/drawing/2014/main" id="{A1A0A94C-FF87-86A0-F8C3-0D986CE84E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57270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283</xdr:row>
      <xdr:rowOff>25395</xdr:rowOff>
    </xdr:from>
    <xdr:to>
      <xdr:col>0</xdr:col>
      <xdr:colOff>2725420</xdr:colOff>
      <xdr:row>283</xdr:row>
      <xdr:rowOff>1239515</xdr:rowOff>
    </xdr:to>
    <xdr:pic>
      <xdr:nvPicPr>
        <xdr:cNvPr id="567" name="$A$284" descr="=JCSYSStructure(&quot;861A7CAC1EFFEC8107839965B0F8B594&quot;)">
          <a:extLst>
            <a:ext uri="{FF2B5EF4-FFF2-40B4-BE49-F238E27FC236}">
              <a16:creationId xmlns:a16="http://schemas.microsoft.com/office/drawing/2014/main" id="{FB9F7645-D5A3-C046-D504-E0F3D01357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69919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284</xdr:row>
      <xdr:rowOff>25390</xdr:rowOff>
    </xdr:from>
    <xdr:to>
      <xdr:col>0</xdr:col>
      <xdr:colOff>2725420</xdr:colOff>
      <xdr:row>284</xdr:row>
      <xdr:rowOff>1239510</xdr:rowOff>
    </xdr:to>
    <xdr:pic>
      <xdr:nvPicPr>
        <xdr:cNvPr id="569" name="$A$285" descr="=JCSYSStructure(&quot;60D537DC6267624B0979A01A47703913&quot;)">
          <a:extLst>
            <a:ext uri="{FF2B5EF4-FFF2-40B4-BE49-F238E27FC236}">
              <a16:creationId xmlns:a16="http://schemas.microsoft.com/office/drawing/2014/main" id="{B3BEA3DD-BBB7-259E-481B-782FFB46A0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82568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285</xdr:row>
      <xdr:rowOff>25410</xdr:rowOff>
    </xdr:from>
    <xdr:to>
      <xdr:col>0</xdr:col>
      <xdr:colOff>2725420</xdr:colOff>
      <xdr:row>285</xdr:row>
      <xdr:rowOff>1239530</xdr:rowOff>
    </xdr:to>
    <xdr:pic>
      <xdr:nvPicPr>
        <xdr:cNvPr id="571" name="$A$286" descr="=JCSYSStructure(&quot;ABE7C9F51136BBA99BFC4DE84A42A6F3&quot;)">
          <a:extLst>
            <a:ext uri="{FF2B5EF4-FFF2-40B4-BE49-F238E27FC236}">
              <a16:creationId xmlns:a16="http://schemas.microsoft.com/office/drawing/2014/main" id="{3D35488E-B75A-8536-080D-D1F7141B26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95217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286</xdr:row>
      <xdr:rowOff>25405</xdr:rowOff>
    </xdr:from>
    <xdr:to>
      <xdr:col>0</xdr:col>
      <xdr:colOff>2725420</xdr:colOff>
      <xdr:row>286</xdr:row>
      <xdr:rowOff>1239525</xdr:rowOff>
    </xdr:to>
    <xdr:pic>
      <xdr:nvPicPr>
        <xdr:cNvPr id="573" name="$A$287" descr="=JCSYSStructure(&quot;3694862A85D3193E57A6C50B313DE66B&quot;)">
          <a:extLst>
            <a:ext uri="{FF2B5EF4-FFF2-40B4-BE49-F238E27FC236}">
              <a16:creationId xmlns:a16="http://schemas.microsoft.com/office/drawing/2014/main" id="{47BF8705-D42C-406B-5356-B06526F52A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607866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287</xdr:row>
      <xdr:rowOff>25400</xdr:rowOff>
    </xdr:from>
    <xdr:to>
      <xdr:col>0</xdr:col>
      <xdr:colOff>2725420</xdr:colOff>
      <xdr:row>287</xdr:row>
      <xdr:rowOff>1239520</xdr:rowOff>
    </xdr:to>
    <xdr:pic>
      <xdr:nvPicPr>
        <xdr:cNvPr id="575" name="$A$288" descr="=JCSYSStructure(&quot;6A9032A4839E643FC23F8CCCF1619107&quot;)">
          <a:extLst>
            <a:ext uri="{FF2B5EF4-FFF2-40B4-BE49-F238E27FC236}">
              <a16:creationId xmlns:a16="http://schemas.microsoft.com/office/drawing/2014/main" id="{4E2A3B5C-42E9-6764-77E8-C6589C1089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620516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288</xdr:row>
      <xdr:rowOff>25395</xdr:rowOff>
    </xdr:from>
    <xdr:to>
      <xdr:col>0</xdr:col>
      <xdr:colOff>2725420</xdr:colOff>
      <xdr:row>288</xdr:row>
      <xdr:rowOff>1239515</xdr:rowOff>
    </xdr:to>
    <xdr:pic>
      <xdr:nvPicPr>
        <xdr:cNvPr id="577" name="$A$289" descr="=JCSYSStructure(&quot;23CEBB1C06B2AEEC5164E21E83D744BF&quot;)">
          <a:extLst>
            <a:ext uri="{FF2B5EF4-FFF2-40B4-BE49-F238E27FC236}">
              <a16:creationId xmlns:a16="http://schemas.microsoft.com/office/drawing/2014/main" id="{3CE43084-4DB1-EA84-C5E7-65B6001FDF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633165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289</xdr:row>
      <xdr:rowOff>25390</xdr:rowOff>
    </xdr:from>
    <xdr:to>
      <xdr:col>0</xdr:col>
      <xdr:colOff>2725420</xdr:colOff>
      <xdr:row>289</xdr:row>
      <xdr:rowOff>1239510</xdr:rowOff>
    </xdr:to>
    <xdr:pic>
      <xdr:nvPicPr>
        <xdr:cNvPr id="579" name="$A$290" descr="=JCSYSStructure(&quot;B66DA358F83F0939387EF6649C652350&quot;)">
          <a:extLst>
            <a:ext uri="{FF2B5EF4-FFF2-40B4-BE49-F238E27FC236}">
              <a16:creationId xmlns:a16="http://schemas.microsoft.com/office/drawing/2014/main" id="{8CED8CA2-DF88-9A19-DA21-B394389DF2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645814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290</xdr:row>
      <xdr:rowOff>25410</xdr:rowOff>
    </xdr:from>
    <xdr:to>
      <xdr:col>0</xdr:col>
      <xdr:colOff>2725420</xdr:colOff>
      <xdr:row>290</xdr:row>
      <xdr:rowOff>1239530</xdr:rowOff>
    </xdr:to>
    <xdr:pic>
      <xdr:nvPicPr>
        <xdr:cNvPr id="581" name="$A$291" descr="=JCSYSStructure(&quot;E2FE2A5B0808563C40F7A575DDD79CD3&quot;)">
          <a:extLst>
            <a:ext uri="{FF2B5EF4-FFF2-40B4-BE49-F238E27FC236}">
              <a16:creationId xmlns:a16="http://schemas.microsoft.com/office/drawing/2014/main" id="{F9533708-DCBA-C458-0443-305B76034B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658463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291</xdr:row>
      <xdr:rowOff>25405</xdr:rowOff>
    </xdr:from>
    <xdr:to>
      <xdr:col>0</xdr:col>
      <xdr:colOff>2725420</xdr:colOff>
      <xdr:row>291</xdr:row>
      <xdr:rowOff>1239525</xdr:rowOff>
    </xdr:to>
    <xdr:pic>
      <xdr:nvPicPr>
        <xdr:cNvPr id="583" name="$A$292" descr="=JCSYSStructure(&quot;3A846C067CFF4BD4E5737E1170470061&quot;)">
          <a:extLst>
            <a:ext uri="{FF2B5EF4-FFF2-40B4-BE49-F238E27FC236}">
              <a16:creationId xmlns:a16="http://schemas.microsoft.com/office/drawing/2014/main" id="{F3128E8F-CFAB-5234-B7CC-900BB1078D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671112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292</xdr:row>
      <xdr:rowOff>25400</xdr:rowOff>
    </xdr:from>
    <xdr:to>
      <xdr:col>0</xdr:col>
      <xdr:colOff>2725420</xdr:colOff>
      <xdr:row>292</xdr:row>
      <xdr:rowOff>1239520</xdr:rowOff>
    </xdr:to>
    <xdr:pic>
      <xdr:nvPicPr>
        <xdr:cNvPr id="585" name="$A$293" descr="=JCSYSStructure(&quot;C003192552309F3BA066522AD3B7DAE2&quot;)">
          <a:extLst>
            <a:ext uri="{FF2B5EF4-FFF2-40B4-BE49-F238E27FC236}">
              <a16:creationId xmlns:a16="http://schemas.microsoft.com/office/drawing/2014/main" id="{28245A7A-63E2-7D01-39FA-E2F14A3EA4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683762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293</xdr:row>
      <xdr:rowOff>25395</xdr:rowOff>
    </xdr:from>
    <xdr:to>
      <xdr:col>0</xdr:col>
      <xdr:colOff>2725420</xdr:colOff>
      <xdr:row>293</xdr:row>
      <xdr:rowOff>1239515</xdr:rowOff>
    </xdr:to>
    <xdr:pic>
      <xdr:nvPicPr>
        <xdr:cNvPr id="587" name="$A$294" descr="=JCSYSStructure(&quot;022ABF5CC523CA53D1855018403B0CF7&quot;)">
          <a:extLst>
            <a:ext uri="{FF2B5EF4-FFF2-40B4-BE49-F238E27FC236}">
              <a16:creationId xmlns:a16="http://schemas.microsoft.com/office/drawing/2014/main" id="{58D1BA02-93F6-D968-AF0A-E542096188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696411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294</xdr:row>
      <xdr:rowOff>25390</xdr:rowOff>
    </xdr:from>
    <xdr:to>
      <xdr:col>0</xdr:col>
      <xdr:colOff>2725420</xdr:colOff>
      <xdr:row>294</xdr:row>
      <xdr:rowOff>1239510</xdr:rowOff>
    </xdr:to>
    <xdr:pic>
      <xdr:nvPicPr>
        <xdr:cNvPr id="589" name="$A$295" descr="=JCSYSStructure(&quot;0A6D1226664D604E93AF3743256D93EE&quot;)">
          <a:extLst>
            <a:ext uri="{FF2B5EF4-FFF2-40B4-BE49-F238E27FC236}">
              <a16:creationId xmlns:a16="http://schemas.microsoft.com/office/drawing/2014/main" id="{40B6EF94-F0DA-7AFE-A1DD-D8E1D89905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709060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295</xdr:row>
      <xdr:rowOff>25410</xdr:rowOff>
    </xdr:from>
    <xdr:to>
      <xdr:col>0</xdr:col>
      <xdr:colOff>2725420</xdr:colOff>
      <xdr:row>295</xdr:row>
      <xdr:rowOff>1239530</xdr:rowOff>
    </xdr:to>
    <xdr:pic>
      <xdr:nvPicPr>
        <xdr:cNvPr id="591" name="$A$296" descr="=JCSYSStructure(&quot;A193E027F4AA510D66E79D4B362662EB&quot;)">
          <a:extLst>
            <a:ext uri="{FF2B5EF4-FFF2-40B4-BE49-F238E27FC236}">
              <a16:creationId xmlns:a16="http://schemas.microsoft.com/office/drawing/2014/main" id="{E3D12B93-4299-E6FB-C50B-8DA35BD6E1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721709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296</xdr:row>
      <xdr:rowOff>25405</xdr:rowOff>
    </xdr:from>
    <xdr:to>
      <xdr:col>0</xdr:col>
      <xdr:colOff>2725420</xdr:colOff>
      <xdr:row>296</xdr:row>
      <xdr:rowOff>1239525</xdr:rowOff>
    </xdr:to>
    <xdr:pic>
      <xdr:nvPicPr>
        <xdr:cNvPr id="593" name="$A$297" descr="=JCSYSStructure(&quot;5D7AA202AE52055B87B19652D1268B00&quot;)">
          <a:extLst>
            <a:ext uri="{FF2B5EF4-FFF2-40B4-BE49-F238E27FC236}">
              <a16:creationId xmlns:a16="http://schemas.microsoft.com/office/drawing/2014/main" id="{E30FF6F2-F603-3698-1C0A-B0CD6B0068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734358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297</xdr:row>
      <xdr:rowOff>25400</xdr:rowOff>
    </xdr:from>
    <xdr:to>
      <xdr:col>0</xdr:col>
      <xdr:colOff>2725420</xdr:colOff>
      <xdr:row>297</xdr:row>
      <xdr:rowOff>1239520</xdr:rowOff>
    </xdr:to>
    <xdr:pic>
      <xdr:nvPicPr>
        <xdr:cNvPr id="595" name="$A$298" descr="=JCSYSStructure(&quot;29FA2794E64EA8B1C29A59C1BD902A6F&quot;)">
          <a:extLst>
            <a:ext uri="{FF2B5EF4-FFF2-40B4-BE49-F238E27FC236}">
              <a16:creationId xmlns:a16="http://schemas.microsoft.com/office/drawing/2014/main" id="{34371808-9284-FEBB-DF05-6810514671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747008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298</xdr:row>
      <xdr:rowOff>25395</xdr:rowOff>
    </xdr:from>
    <xdr:to>
      <xdr:col>0</xdr:col>
      <xdr:colOff>2725420</xdr:colOff>
      <xdr:row>298</xdr:row>
      <xdr:rowOff>1239515</xdr:rowOff>
    </xdr:to>
    <xdr:pic>
      <xdr:nvPicPr>
        <xdr:cNvPr id="597" name="$A$299" descr="=JCSYSStructure(&quot;4029367005051549DEE7BBAE7EC01D25&quot;)">
          <a:extLst>
            <a:ext uri="{FF2B5EF4-FFF2-40B4-BE49-F238E27FC236}">
              <a16:creationId xmlns:a16="http://schemas.microsoft.com/office/drawing/2014/main" id="{46FFBF79-E1E0-AA81-FE78-904D0C45E5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759657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299</xdr:row>
      <xdr:rowOff>25390</xdr:rowOff>
    </xdr:from>
    <xdr:to>
      <xdr:col>0</xdr:col>
      <xdr:colOff>2725420</xdr:colOff>
      <xdr:row>299</xdr:row>
      <xdr:rowOff>1239510</xdr:rowOff>
    </xdr:to>
    <xdr:pic>
      <xdr:nvPicPr>
        <xdr:cNvPr id="599" name="$A$300" descr="=JCSYSStructure(&quot;3C5DB079D40B25F8CCC6FBFCFBD27322&quot;)">
          <a:extLst>
            <a:ext uri="{FF2B5EF4-FFF2-40B4-BE49-F238E27FC236}">
              <a16:creationId xmlns:a16="http://schemas.microsoft.com/office/drawing/2014/main" id="{C33ED08A-11A9-DE25-84C3-742D6D0FA2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772306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300</xdr:row>
      <xdr:rowOff>25410</xdr:rowOff>
    </xdr:from>
    <xdr:to>
      <xdr:col>0</xdr:col>
      <xdr:colOff>2725420</xdr:colOff>
      <xdr:row>300</xdr:row>
      <xdr:rowOff>1239530</xdr:rowOff>
    </xdr:to>
    <xdr:pic>
      <xdr:nvPicPr>
        <xdr:cNvPr id="601" name="$A$301" descr="=JCSYSStructure(&quot;98C918609819C16FF4C73FE14C90340B&quot;)">
          <a:extLst>
            <a:ext uri="{FF2B5EF4-FFF2-40B4-BE49-F238E27FC236}">
              <a16:creationId xmlns:a16="http://schemas.microsoft.com/office/drawing/2014/main" id="{D1FEAE3E-0128-DA4E-A94E-08C8D72DFF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784955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301</xdr:row>
      <xdr:rowOff>25405</xdr:rowOff>
    </xdr:from>
    <xdr:to>
      <xdr:col>0</xdr:col>
      <xdr:colOff>2725420</xdr:colOff>
      <xdr:row>301</xdr:row>
      <xdr:rowOff>1239525</xdr:rowOff>
    </xdr:to>
    <xdr:pic>
      <xdr:nvPicPr>
        <xdr:cNvPr id="603" name="$A$302" descr="=JCSYSStructure(&quot;39FB5B51C59E3EB1E3CBCA37651B5AD0&quot;)">
          <a:extLst>
            <a:ext uri="{FF2B5EF4-FFF2-40B4-BE49-F238E27FC236}">
              <a16:creationId xmlns:a16="http://schemas.microsoft.com/office/drawing/2014/main" id="{8DA2A80A-B020-ED7C-63F2-41631F78A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797604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302</xdr:row>
      <xdr:rowOff>25400</xdr:rowOff>
    </xdr:from>
    <xdr:to>
      <xdr:col>0</xdr:col>
      <xdr:colOff>2725420</xdr:colOff>
      <xdr:row>302</xdr:row>
      <xdr:rowOff>1239520</xdr:rowOff>
    </xdr:to>
    <xdr:pic>
      <xdr:nvPicPr>
        <xdr:cNvPr id="605" name="$A$303" descr="=JCSYSStructure(&quot;89FE69D98EF3ADBBAD140F48E3460034&quot;)">
          <a:extLst>
            <a:ext uri="{FF2B5EF4-FFF2-40B4-BE49-F238E27FC236}">
              <a16:creationId xmlns:a16="http://schemas.microsoft.com/office/drawing/2014/main" id="{FF4ABAE1-275B-680C-1EE4-3F0AB2B87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810254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303</xdr:row>
      <xdr:rowOff>25395</xdr:rowOff>
    </xdr:from>
    <xdr:to>
      <xdr:col>0</xdr:col>
      <xdr:colOff>2725420</xdr:colOff>
      <xdr:row>303</xdr:row>
      <xdr:rowOff>1239515</xdr:rowOff>
    </xdr:to>
    <xdr:pic>
      <xdr:nvPicPr>
        <xdr:cNvPr id="607" name="$A$304" descr="=JCSYSStructure(&quot;F3ACCF3BE057C39407F34830903BDCD6&quot;)">
          <a:extLst>
            <a:ext uri="{FF2B5EF4-FFF2-40B4-BE49-F238E27FC236}">
              <a16:creationId xmlns:a16="http://schemas.microsoft.com/office/drawing/2014/main" id="{EF10D648-8E13-E587-764C-438B1EFC0A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822903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304</xdr:row>
      <xdr:rowOff>25390</xdr:rowOff>
    </xdr:from>
    <xdr:to>
      <xdr:col>0</xdr:col>
      <xdr:colOff>2725420</xdr:colOff>
      <xdr:row>304</xdr:row>
      <xdr:rowOff>1239510</xdr:rowOff>
    </xdr:to>
    <xdr:pic>
      <xdr:nvPicPr>
        <xdr:cNvPr id="609" name="$A$305" descr="=JCSYSStructure(&quot;5BCF0F2828E0F48E8865B52D1774EC6A&quot;)">
          <a:extLst>
            <a:ext uri="{FF2B5EF4-FFF2-40B4-BE49-F238E27FC236}">
              <a16:creationId xmlns:a16="http://schemas.microsoft.com/office/drawing/2014/main" id="{D2A9D952-4D0B-1405-E0A3-158639AFD7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835552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305</xdr:row>
      <xdr:rowOff>25410</xdr:rowOff>
    </xdr:from>
    <xdr:to>
      <xdr:col>0</xdr:col>
      <xdr:colOff>2725420</xdr:colOff>
      <xdr:row>305</xdr:row>
      <xdr:rowOff>1239530</xdr:rowOff>
    </xdr:to>
    <xdr:pic>
      <xdr:nvPicPr>
        <xdr:cNvPr id="611" name="$A$306" descr="=JCSYSStructure(&quot;4D94F0426AFD1C7F6C2B9EBFA33AFE91&quot;)">
          <a:extLst>
            <a:ext uri="{FF2B5EF4-FFF2-40B4-BE49-F238E27FC236}">
              <a16:creationId xmlns:a16="http://schemas.microsoft.com/office/drawing/2014/main" id="{AFB26BE5-B784-2F1E-67A3-E4E4360E7D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848201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306</xdr:row>
      <xdr:rowOff>25405</xdr:rowOff>
    </xdr:from>
    <xdr:to>
      <xdr:col>0</xdr:col>
      <xdr:colOff>2725420</xdr:colOff>
      <xdr:row>306</xdr:row>
      <xdr:rowOff>1239525</xdr:rowOff>
    </xdr:to>
    <xdr:pic>
      <xdr:nvPicPr>
        <xdr:cNvPr id="613" name="$A$307" descr="=JCSYSStructure(&quot;1EE1D0999CFFDD64C7E34EA6100F6949&quot;)">
          <a:extLst>
            <a:ext uri="{FF2B5EF4-FFF2-40B4-BE49-F238E27FC236}">
              <a16:creationId xmlns:a16="http://schemas.microsoft.com/office/drawing/2014/main" id="{A7ABA8D3-7390-5FB8-9189-8888682751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860850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307</xdr:row>
      <xdr:rowOff>25400</xdr:rowOff>
    </xdr:from>
    <xdr:to>
      <xdr:col>0</xdr:col>
      <xdr:colOff>2725420</xdr:colOff>
      <xdr:row>307</xdr:row>
      <xdr:rowOff>1239520</xdr:rowOff>
    </xdr:to>
    <xdr:pic>
      <xdr:nvPicPr>
        <xdr:cNvPr id="615" name="$A$308" descr="=JCSYSStructure(&quot;73761DE77E3217278B85C7BCE3BD49B8&quot;)">
          <a:extLst>
            <a:ext uri="{FF2B5EF4-FFF2-40B4-BE49-F238E27FC236}">
              <a16:creationId xmlns:a16="http://schemas.microsoft.com/office/drawing/2014/main" id="{DFC0799D-8C2F-FE89-3602-9327788743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873500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308</xdr:row>
      <xdr:rowOff>25395</xdr:rowOff>
    </xdr:from>
    <xdr:to>
      <xdr:col>0</xdr:col>
      <xdr:colOff>2725420</xdr:colOff>
      <xdr:row>308</xdr:row>
      <xdr:rowOff>1239515</xdr:rowOff>
    </xdr:to>
    <xdr:pic>
      <xdr:nvPicPr>
        <xdr:cNvPr id="617" name="$A$309" descr="=JCSYSStructure(&quot;EA6E69E90FC6E442FE08160D4AA3C7B8&quot;)">
          <a:extLst>
            <a:ext uri="{FF2B5EF4-FFF2-40B4-BE49-F238E27FC236}">
              <a16:creationId xmlns:a16="http://schemas.microsoft.com/office/drawing/2014/main" id="{118B4361-CB1D-BDF8-05BA-CDBBAD1A0F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886149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309</xdr:row>
      <xdr:rowOff>25390</xdr:rowOff>
    </xdr:from>
    <xdr:to>
      <xdr:col>0</xdr:col>
      <xdr:colOff>2725420</xdr:colOff>
      <xdr:row>309</xdr:row>
      <xdr:rowOff>1239510</xdr:rowOff>
    </xdr:to>
    <xdr:pic>
      <xdr:nvPicPr>
        <xdr:cNvPr id="619" name="$A$310" descr="=JCSYSStructure(&quot;7C95F559A4884C7DA734766FCC5E0384&quot;)">
          <a:extLst>
            <a:ext uri="{FF2B5EF4-FFF2-40B4-BE49-F238E27FC236}">
              <a16:creationId xmlns:a16="http://schemas.microsoft.com/office/drawing/2014/main" id="{28FA08B6-F49A-AAB4-88B9-527A6A179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898798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310</xdr:row>
      <xdr:rowOff>25410</xdr:rowOff>
    </xdr:from>
    <xdr:to>
      <xdr:col>0</xdr:col>
      <xdr:colOff>2725420</xdr:colOff>
      <xdr:row>310</xdr:row>
      <xdr:rowOff>1239530</xdr:rowOff>
    </xdr:to>
    <xdr:pic>
      <xdr:nvPicPr>
        <xdr:cNvPr id="621" name="$A$311" descr="=JCSYSStructure(&quot;F9DB25C84902B6252BF6BAB5D98D39FE&quot;)">
          <a:extLst>
            <a:ext uri="{FF2B5EF4-FFF2-40B4-BE49-F238E27FC236}">
              <a16:creationId xmlns:a16="http://schemas.microsoft.com/office/drawing/2014/main" id="{0F3CAE89-2748-A80F-7B0C-670008C013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911447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311</xdr:row>
      <xdr:rowOff>25405</xdr:rowOff>
    </xdr:from>
    <xdr:to>
      <xdr:col>0</xdr:col>
      <xdr:colOff>2725420</xdr:colOff>
      <xdr:row>311</xdr:row>
      <xdr:rowOff>1239525</xdr:rowOff>
    </xdr:to>
    <xdr:pic>
      <xdr:nvPicPr>
        <xdr:cNvPr id="623" name="$A$312" descr="=JCSYSStructure(&quot;718E48534AA7D7D627D2A4A52E6592C1&quot;)">
          <a:extLst>
            <a:ext uri="{FF2B5EF4-FFF2-40B4-BE49-F238E27FC236}">
              <a16:creationId xmlns:a16="http://schemas.microsoft.com/office/drawing/2014/main" id="{16898224-8EA6-F9E6-F8E3-C3D7C27993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924096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312</xdr:row>
      <xdr:rowOff>25400</xdr:rowOff>
    </xdr:from>
    <xdr:to>
      <xdr:col>0</xdr:col>
      <xdr:colOff>2725420</xdr:colOff>
      <xdr:row>312</xdr:row>
      <xdr:rowOff>1239520</xdr:rowOff>
    </xdr:to>
    <xdr:pic>
      <xdr:nvPicPr>
        <xdr:cNvPr id="625" name="$A$313" descr="=JCSYSStructure(&quot;91FA10C6DFA842A29B73B858C6B4C728&quot;)">
          <a:extLst>
            <a:ext uri="{FF2B5EF4-FFF2-40B4-BE49-F238E27FC236}">
              <a16:creationId xmlns:a16="http://schemas.microsoft.com/office/drawing/2014/main" id="{3D662EDB-4906-88E8-CC8D-D8F9FF24B2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936746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313</xdr:row>
      <xdr:rowOff>25395</xdr:rowOff>
    </xdr:from>
    <xdr:to>
      <xdr:col>0</xdr:col>
      <xdr:colOff>2725420</xdr:colOff>
      <xdr:row>313</xdr:row>
      <xdr:rowOff>1239515</xdr:rowOff>
    </xdr:to>
    <xdr:pic>
      <xdr:nvPicPr>
        <xdr:cNvPr id="627" name="$A$314" descr="=JCSYSStructure(&quot;2C98BE95C9993D4040ACED11EEEFEC8D&quot;)">
          <a:extLst>
            <a:ext uri="{FF2B5EF4-FFF2-40B4-BE49-F238E27FC236}">
              <a16:creationId xmlns:a16="http://schemas.microsoft.com/office/drawing/2014/main" id="{316E28CE-8BED-96BE-0D93-A4FF2E8159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949395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314</xdr:row>
      <xdr:rowOff>25390</xdr:rowOff>
    </xdr:from>
    <xdr:to>
      <xdr:col>0</xdr:col>
      <xdr:colOff>2725420</xdr:colOff>
      <xdr:row>314</xdr:row>
      <xdr:rowOff>1239510</xdr:rowOff>
    </xdr:to>
    <xdr:pic>
      <xdr:nvPicPr>
        <xdr:cNvPr id="629" name="$A$315" descr="=JCSYSStructure(&quot;6D2E687669787BC93C0541F07B969F1A&quot;)">
          <a:extLst>
            <a:ext uri="{FF2B5EF4-FFF2-40B4-BE49-F238E27FC236}">
              <a16:creationId xmlns:a16="http://schemas.microsoft.com/office/drawing/2014/main" id="{68B7CBF1-D5D2-ACFA-3F22-ECA32AEFB9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962044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315</xdr:row>
      <xdr:rowOff>25410</xdr:rowOff>
    </xdr:from>
    <xdr:to>
      <xdr:col>0</xdr:col>
      <xdr:colOff>2725420</xdr:colOff>
      <xdr:row>315</xdr:row>
      <xdr:rowOff>1239530</xdr:rowOff>
    </xdr:to>
    <xdr:pic>
      <xdr:nvPicPr>
        <xdr:cNvPr id="631" name="$A$316" descr="=JCSYSStructure(&quot;C92CE27B2B4A724F86173AF8DB7CA2F0&quot;)">
          <a:extLst>
            <a:ext uri="{FF2B5EF4-FFF2-40B4-BE49-F238E27FC236}">
              <a16:creationId xmlns:a16="http://schemas.microsoft.com/office/drawing/2014/main" id="{21817A79-2ACD-8C20-DCA4-FC35E82D84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9746937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316</xdr:row>
      <xdr:rowOff>25405</xdr:rowOff>
    </xdr:from>
    <xdr:to>
      <xdr:col>0</xdr:col>
      <xdr:colOff>2725420</xdr:colOff>
      <xdr:row>316</xdr:row>
      <xdr:rowOff>1239525</xdr:rowOff>
    </xdr:to>
    <xdr:pic>
      <xdr:nvPicPr>
        <xdr:cNvPr id="633" name="$A$317" descr="=JCSYSStructure(&quot;89C0791C256BCBFACAED730C75492DE1&quot;)">
          <a:extLst>
            <a:ext uri="{FF2B5EF4-FFF2-40B4-BE49-F238E27FC236}">
              <a16:creationId xmlns:a16="http://schemas.microsoft.com/office/drawing/2014/main" id="{D3DDA1BB-8304-78B3-8518-D4997DF892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9873428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317</xdr:row>
      <xdr:rowOff>25400</xdr:rowOff>
    </xdr:from>
    <xdr:to>
      <xdr:col>0</xdr:col>
      <xdr:colOff>2725420</xdr:colOff>
      <xdr:row>317</xdr:row>
      <xdr:rowOff>1239520</xdr:rowOff>
    </xdr:to>
    <xdr:pic>
      <xdr:nvPicPr>
        <xdr:cNvPr id="635" name="$A$318" descr="=JCSYSStructure(&quot;113CEDBD21E8B889DC9F076FA449D4E1&quot;)">
          <a:extLst>
            <a:ext uri="{FF2B5EF4-FFF2-40B4-BE49-F238E27FC236}">
              <a16:creationId xmlns:a16="http://schemas.microsoft.com/office/drawing/2014/main" id="{F6BB689C-051D-D796-498E-E363C133DB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9999920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318</xdr:row>
      <xdr:rowOff>25395</xdr:rowOff>
    </xdr:from>
    <xdr:to>
      <xdr:col>0</xdr:col>
      <xdr:colOff>2725420</xdr:colOff>
      <xdr:row>318</xdr:row>
      <xdr:rowOff>1239515</xdr:rowOff>
    </xdr:to>
    <xdr:pic>
      <xdr:nvPicPr>
        <xdr:cNvPr id="637" name="$A$319" descr="=JCSYSStructure(&quot;23B85C42DCC364A11F1F658C0BC57B6E&quot;)">
          <a:extLst>
            <a:ext uri="{FF2B5EF4-FFF2-40B4-BE49-F238E27FC236}">
              <a16:creationId xmlns:a16="http://schemas.microsoft.com/office/drawing/2014/main" id="{95D40D78-FA54-76E8-974C-986A251EAF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01264115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319</xdr:row>
      <xdr:rowOff>25390</xdr:rowOff>
    </xdr:from>
    <xdr:to>
      <xdr:col>0</xdr:col>
      <xdr:colOff>2725420</xdr:colOff>
      <xdr:row>319</xdr:row>
      <xdr:rowOff>1239510</xdr:rowOff>
    </xdr:to>
    <xdr:pic>
      <xdr:nvPicPr>
        <xdr:cNvPr id="639" name="$A$320" descr="=JCSYSStructure(&quot;B521870A5F01A2465F400D7070B10499&quot;)">
          <a:extLst>
            <a:ext uri="{FF2B5EF4-FFF2-40B4-BE49-F238E27FC236}">
              <a16:creationId xmlns:a16="http://schemas.microsoft.com/office/drawing/2014/main" id="{C50616DF-3A48-1CA1-E47E-E8E937A477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02529030"/>
          <a:ext cx="2700020" cy="12141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320</xdr:row>
      <xdr:rowOff>25410</xdr:rowOff>
    </xdr:from>
    <xdr:to>
      <xdr:col>0</xdr:col>
      <xdr:colOff>2725420</xdr:colOff>
      <xdr:row>320</xdr:row>
      <xdr:rowOff>1239530</xdr:rowOff>
    </xdr:to>
    <xdr:pic>
      <xdr:nvPicPr>
        <xdr:cNvPr id="641" name="$A$321" descr="=JCSYSStructure(&quot;1F9E18290D1E733BC39C537261521401&quot;)">
          <a:extLst>
            <a:ext uri="{FF2B5EF4-FFF2-40B4-BE49-F238E27FC236}">
              <a16:creationId xmlns:a16="http://schemas.microsoft.com/office/drawing/2014/main" id="{CC4C2FB5-33DE-DE07-CF5B-D0F5C122F2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03793970"/>
          <a:ext cx="2700020" cy="1214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1DD0-2C95-4AA0-A7A6-A2BFDF86845A}">
  <dimension ref="A1:D321"/>
  <sheetViews>
    <sheetView workbookViewId="0"/>
  </sheetViews>
  <sheetFormatPr defaultRowHeight="14.4" x14ac:dyDescent="0.3"/>
  <sheetData>
    <row r="1" spans="1:4" x14ac:dyDescent="0.3">
      <c r="A1" t="s">
        <v>1703</v>
      </c>
      <c r="B1" t="s">
        <v>1704</v>
      </c>
      <c r="C1" t="s">
        <v>1705</v>
      </c>
      <c r="D1" t="s">
        <v>1706</v>
      </c>
    </row>
    <row r="2" spans="1:4" x14ac:dyDescent="0.3">
      <c r="A2" t="s">
        <v>1707</v>
      </c>
      <c r="B2">
        <v>1</v>
      </c>
      <c r="C2" t="s">
        <v>1708</v>
      </c>
      <c r="D2" t="s">
        <v>1709</v>
      </c>
    </row>
    <row r="3" spans="1:4" x14ac:dyDescent="0.3">
      <c r="A3" t="s">
        <v>1710</v>
      </c>
      <c r="B3">
        <v>1</v>
      </c>
      <c r="C3" t="s">
        <v>1708</v>
      </c>
      <c r="D3" t="s">
        <v>1711</v>
      </c>
    </row>
    <row r="4" spans="1:4" x14ac:dyDescent="0.3">
      <c r="A4" t="s">
        <v>1712</v>
      </c>
      <c r="B4">
        <v>1</v>
      </c>
      <c r="C4" t="s">
        <v>1708</v>
      </c>
      <c r="D4" t="s">
        <v>1713</v>
      </c>
    </row>
    <row r="5" spans="1:4" x14ac:dyDescent="0.3">
      <c r="A5" t="s">
        <v>1714</v>
      </c>
      <c r="B5">
        <v>1</v>
      </c>
      <c r="C5" t="s">
        <v>1708</v>
      </c>
      <c r="D5" t="s">
        <v>1715</v>
      </c>
    </row>
    <row r="6" spans="1:4" x14ac:dyDescent="0.3">
      <c r="A6" t="s">
        <v>1716</v>
      </c>
      <c r="B6">
        <v>1</v>
      </c>
      <c r="C6" t="s">
        <v>1708</v>
      </c>
      <c r="D6" t="s">
        <v>1717</v>
      </c>
    </row>
    <row r="7" spans="1:4" x14ac:dyDescent="0.3">
      <c r="A7" t="s">
        <v>1718</v>
      </c>
      <c r="B7">
        <v>1</v>
      </c>
      <c r="C7" t="s">
        <v>1708</v>
      </c>
      <c r="D7" t="s">
        <v>1719</v>
      </c>
    </row>
    <row r="8" spans="1:4" x14ac:dyDescent="0.3">
      <c r="A8" t="s">
        <v>1720</v>
      </c>
      <c r="B8">
        <v>1</v>
      </c>
      <c r="C8" t="s">
        <v>1708</v>
      </c>
      <c r="D8" t="s">
        <v>1721</v>
      </c>
    </row>
    <row r="9" spans="1:4" x14ac:dyDescent="0.3">
      <c r="A9" t="s">
        <v>1722</v>
      </c>
      <c r="B9">
        <v>1</v>
      </c>
      <c r="C9" t="s">
        <v>1708</v>
      </c>
      <c r="D9" t="s">
        <v>1723</v>
      </c>
    </row>
    <row r="10" spans="1:4" x14ac:dyDescent="0.3">
      <c r="A10" t="s">
        <v>1724</v>
      </c>
      <c r="B10">
        <v>1</v>
      </c>
      <c r="C10" t="s">
        <v>1708</v>
      </c>
      <c r="D10" t="s">
        <v>1725</v>
      </c>
    </row>
    <row r="11" spans="1:4" x14ac:dyDescent="0.3">
      <c r="A11" t="s">
        <v>1726</v>
      </c>
      <c r="B11">
        <v>1</v>
      </c>
      <c r="C11" t="s">
        <v>1708</v>
      </c>
      <c r="D11" t="s">
        <v>1727</v>
      </c>
    </row>
    <row r="12" spans="1:4" x14ac:dyDescent="0.3">
      <c r="A12" t="s">
        <v>1728</v>
      </c>
      <c r="B12">
        <v>1</v>
      </c>
      <c r="C12" t="s">
        <v>1708</v>
      </c>
      <c r="D12" t="s">
        <v>1729</v>
      </c>
    </row>
    <row r="13" spans="1:4" x14ac:dyDescent="0.3">
      <c r="A13" t="s">
        <v>1730</v>
      </c>
      <c r="B13">
        <v>1</v>
      </c>
      <c r="C13" t="s">
        <v>1708</v>
      </c>
      <c r="D13" t="s">
        <v>1731</v>
      </c>
    </row>
    <row r="14" spans="1:4" x14ac:dyDescent="0.3">
      <c r="A14" t="s">
        <v>1732</v>
      </c>
      <c r="B14">
        <v>1</v>
      </c>
      <c r="C14" t="s">
        <v>1708</v>
      </c>
      <c r="D14" t="s">
        <v>1733</v>
      </c>
    </row>
    <row r="15" spans="1:4" x14ac:dyDescent="0.3">
      <c r="A15" t="s">
        <v>1734</v>
      </c>
      <c r="B15">
        <v>1</v>
      </c>
      <c r="C15" t="s">
        <v>1708</v>
      </c>
      <c r="D15" t="s">
        <v>1735</v>
      </c>
    </row>
    <row r="16" spans="1:4" x14ac:dyDescent="0.3">
      <c r="A16" t="s">
        <v>1736</v>
      </c>
      <c r="B16">
        <v>1</v>
      </c>
      <c r="C16" t="s">
        <v>1708</v>
      </c>
      <c r="D16" t="s">
        <v>1737</v>
      </c>
    </row>
    <row r="17" spans="1:4" x14ac:dyDescent="0.3">
      <c r="A17" t="s">
        <v>1738</v>
      </c>
      <c r="B17">
        <v>1</v>
      </c>
      <c r="C17" t="s">
        <v>1708</v>
      </c>
      <c r="D17" t="s">
        <v>1739</v>
      </c>
    </row>
    <row r="18" spans="1:4" x14ac:dyDescent="0.3">
      <c r="A18" t="s">
        <v>1740</v>
      </c>
      <c r="B18">
        <v>1</v>
      </c>
      <c r="C18" t="s">
        <v>1708</v>
      </c>
      <c r="D18" t="s">
        <v>1741</v>
      </c>
    </row>
    <row r="19" spans="1:4" x14ac:dyDescent="0.3">
      <c r="A19" t="s">
        <v>1742</v>
      </c>
      <c r="B19">
        <v>1</v>
      </c>
      <c r="C19" t="s">
        <v>1708</v>
      </c>
      <c r="D19" t="s">
        <v>1743</v>
      </c>
    </row>
    <row r="20" spans="1:4" x14ac:dyDescent="0.3">
      <c r="A20" t="s">
        <v>1744</v>
      </c>
      <c r="B20">
        <v>1</v>
      </c>
      <c r="C20" t="s">
        <v>1708</v>
      </c>
      <c r="D20" t="s">
        <v>1745</v>
      </c>
    </row>
    <row r="21" spans="1:4" x14ac:dyDescent="0.3">
      <c r="A21" t="s">
        <v>1746</v>
      </c>
      <c r="B21">
        <v>1</v>
      </c>
      <c r="C21" t="s">
        <v>1708</v>
      </c>
      <c r="D21" t="s">
        <v>1747</v>
      </c>
    </row>
    <row r="22" spans="1:4" x14ac:dyDescent="0.3">
      <c r="A22" t="s">
        <v>1748</v>
      </c>
      <c r="B22">
        <v>1</v>
      </c>
      <c r="C22" t="s">
        <v>1708</v>
      </c>
      <c r="D22" t="s">
        <v>1749</v>
      </c>
    </row>
    <row r="23" spans="1:4" x14ac:dyDescent="0.3">
      <c r="A23" t="s">
        <v>1750</v>
      </c>
      <c r="B23">
        <v>1</v>
      </c>
      <c r="C23" t="s">
        <v>1708</v>
      </c>
      <c r="D23" t="s">
        <v>1751</v>
      </c>
    </row>
    <row r="24" spans="1:4" x14ac:dyDescent="0.3">
      <c r="A24" t="s">
        <v>1752</v>
      </c>
      <c r="B24">
        <v>1</v>
      </c>
      <c r="C24" t="s">
        <v>1708</v>
      </c>
      <c r="D24" t="s">
        <v>1753</v>
      </c>
    </row>
    <row r="25" spans="1:4" x14ac:dyDescent="0.3">
      <c r="A25" t="s">
        <v>1754</v>
      </c>
      <c r="B25">
        <v>1</v>
      </c>
      <c r="C25" t="s">
        <v>1708</v>
      </c>
      <c r="D25" t="s">
        <v>1755</v>
      </c>
    </row>
    <row r="26" spans="1:4" x14ac:dyDescent="0.3">
      <c r="A26" t="s">
        <v>1756</v>
      </c>
      <c r="B26">
        <v>1</v>
      </c>
      <c r="C26" t="s">
        <v>1708</v>
      </c>
      <c r="D26" t="s">
        <v>1757</v>
      </c>
    </row>
    <row r="27" spans="1:4" x14ac:dyDescent="0.3">
      <c r="A27" t="s">
        <v>1758</v>
      </c>
      <c r="B27">
        <v>1</v>
      </c>
      <c r="C27" t="s">
        <v>1708</v>
      </c>
      <c r="D27" t="s">
        <v>1759</v>
      </c>
    </row>
    <row r="28" spans="1:4" x14ac:dyDescent="0.3">
      <c r="A28" t="s">
        <v>1760</v>
      </c>
      <c r="B28">
        <v>1</v>
      </c>
      <c r="C28" t="s">
        <v>1708</v>
      </c>
      <c r="D28" t="s">
        <v>1761</v>
      </c>
    </row>
    <row r="29" spans="1:4" x14ac:dyDescent="0.3">
      <c r="A29" t="s">
        <v>1762</v>
      </c>
      <c r="B29">
        <v>1</v>
      </c>
      <c r="C29" t="s">
        <v>1708</v>
      </c>
      <c r="D29" t="s">
        <v>1763</v>
      </c>
    </row>
    <row r="30" spans="1:4" x14ac:dyDescent="0.3">
      <c r="A30" t="s">
        <v>1764</v>
      </c>
      <c r="B30">
        <v>1</v>
      </c>
      <c r="C30" t="s">
        <v>1708</v>
      </c>
      <c r="D30" t="s">
        <v>1765</v>
      </c>
    </row>
    <row r="31" spans="1:4" x14ac:dyDescent="0.3">
      <c r="A31" t="s">
        <v>1766</v>
      </c>
      <c r="B31">
        <v>1</v>
      </c>
      <c r="C31" t="s">
        <v>1708</v>
      </c>
      <c r="D31" t="s">
        <v>1767</v>
      </c>
    </row>
    <row r="32" spans="1:4" x14ac:dyDescent="0.3">
      <c r="A32" t="s">
        <v>1768</v>
      </c>
      <c r="B32">
        <v>1</v>
      </c>
      <c r="C32" t="s">
        <v>1708</v>
      </c>
      <c r="D32" t="s">
        <v>1769</v>
      </c>
    </row>
    <row r="33" spans="1:4" x14ac:dyDescent="0.3">
      <c r="A33" t="s">
        <v>1770</v>
      </c>
      <c r="B33">
        <v>1</v>
      </c>
      <c r="C33" t="s">
        <v>1708</v>
      </c>
      <c r="D33" t="s">
        <v>1771</v>
      </c>
    </row>
    <row r="34" spans="1:4" x14ac:dyDescent="0.3">
      <c r="A34" t="s">
        <v>1772</v>
      </c>
      <c r="B34">
        <v>1</v>
      </c>
      <c r="C34" t="s">
        <v>1708</v>
      </c>
      <c r="D34" t="s">
        <v>1773</v>
      </c>
    </row>
    <row r="35" spans="1:4" x14ac:dyDescent="0.3">
      <c r="A35" t="s">
        <v>1774</v>
      </c>
      <c r="B35">
        <v>1</v>
      </c>
      <c r="C35" t="s">
        <v>1708</v>
      </c>
      <c r="D35" t="s">
        <v>1775</v>
      </c>
    </row>
    <row r="36" spans="1:4" x14ac:dyDescent="0.3">
      <c r="A36" t="s">
        <v>1776</v>
      </c>
      <c r="B36">
        <v>1</v>
      </c>
      <c r="C36" t="s">
        <v>1708</v>
      </c>
      <c r="D36" t="s">
        <v>1777</v>
      </c>
    </row>
    <row r="37" spans="1:4" x14ac:dyDescent="0.3">
      <c r="A37" t="s">
        <v>1778</v>
      </c>
      <c r="B37">
        <v>1</v>
      </c>
      <c r="C37" t="s">
        <v>1708</v>
      </c>
      <c r="D37" t="s">
        <v>1779</v>
      </c>
    </row>
    <row r="38" spans="1:4" x14ac:dyDescent="0.3">
      <c r="A38" t="s">
        <v>1780</v>
      </c>
      <c r="B38">
        <v>1</v>
      </c>
      <c r="C38" t="s">
        <v>1708</v>
      </c>
      <c r="D38" t="s">
        <v>1781</v>
      </c>
    </row>
    <row r="39" spans="1:4" x14ac:dyDescent="0.3">
      <c r="A39" t="s">
        <v>1782</v>
      </c>
      <c r="B39">
        <v>1</v>
      </c>
      <c r="C39" t="s">
        <v>1708</v>
      </c>
      <c r="D39" t="s">
        <v>1783</v>
      </c>
    </row>
    <row r="40" spans="1:4" x14ac:dyDescent="0.3">
      <c r="A40" t="s">
        <v>1784</v>
      </c>
      <c r="B40">
        <v>1</v>
      </c>
      <c r="C40" t="s">
        <v>1708</v>
      </c>
      <c r="D40" t="s">
        <v>1785</v>
      </c>
    </row>
    <row r="41" spans="1:4" x14ac:dyDescent="0.3">
      <c r="A41" t="s">
        <v>1786</v>
      </c>
      <c r="B41">
        <v>1</v>
      </c>
      <c r="C41" t="s">
        <v>1708</v>
      </c>
      <c r="D41" t="s">
        <v>1787</v>
      </c>
    </row>
    <row r="42" spans="1:4" x14ac:dyDescent="0.3">
      <c r="A42" t="s">
        <v>1788</v>
      </c>
      <c r="B42">
        <v>1</v>
      </c>
      <c r="C42" t="s">
        <v>1708</v>
      </c>
      <c r="D42" t="s">
        <v>1789</v>
      </c>
    </row>
    <row r="43" spans="1:4" x14ac:dyDescent="0.3">
      <c r="A43" t="s">
        <v>1790</v>
      </c>
      <c r="B43">
        <v>1</v>
      </c>
      <c r="C43" t="s">
        <v>1708</v>
      </c>
      <c r="D43" t="s">
        <v>1791</v>
      </c>
    </row>
    <row r="44" spans="1:4" x14ac:dyDescent="0.3">
      <c r="A44" t="s">
        <v>1792</v>
      </c>
      <c r="B44">
        <v>1</v>
      </c>
      <c r="C44" t="s">
        <v>1708</v>
      </c>
      <c r="D44" t="s">
        <v>1793</v>
      </c>
    </row>
    <row r="45" spans="1:4" x14ac:dyDescent="0.3">
      <c r="A45" t="s">
        <v>1794</v>
      </c>
      <c r="B45">
        <v>1</v>
      </c>
      <c r="C45" t="s">
        <v>1708</v>
      </c>
      <c r="D45" t="s">
        <v>1795</v>
      </c>
    </row>
    <row r="46" spans="1:4" x14ac:dyDescent="0.3">
      <c r="A46" t="s">
        <v>1796</v>
      </c>
      <c r="B46">
        <v>1</v>
      </c>
      <c r="C46" t="s">
        <v>1708</v>
      </c>
      <c r="D46" t="s">
        <v>1797</v>
      </c>
    </row>
    <row r="47" spans="1:4" x14ac:dyDescent="0.3">
      <c r="A47" t="s">
        <v>1798</v>
      </c>
      <c r="B47">
        <v>1</v>
      </c>
      <c r="C47" t="s">
        <v>1708</v>
      </c>
      <c r="D47" t="s">
        <v>1799</v>
      </c>
    </row>
    <row r="48" spans="1:4" x14ac:dyDescent="0.3">
      <c r="A48" t="s">
        <v>1800</v>
      </c>
      <c r="B48">
        <v>1</v>
      </c>
      <c r="C48" t="s">
        <v>1708</v>
      </c>
      <c r="D48" t="s">
        <v>1801</v>
      </c>
    </row>
    <row r="49" spans="1:4" x14ac:dyDescent="0.3">
      <c r="A49" t="s">
        <v>1802</v>
      </c>
      <c r="B49">
        <v>1</v>
      </c>
      <c r="C49" t="s">
        <v>1708</v>
      </c>
      <c r="D49" t="s">
        <v>1803</v>
      </c>
    </row>
    <row r="50" spans="1:4" x14ac:dyDescent="0.3">
      <c r="A50" t="s">
        <v>1804</v>
      </c>
      <c r="B50">
        <v>1</v>
      </c>
      <c r="C50" t="s">
        <v>1708</v>
      </c>
      <c r="D50" t="s">
        <v>1805</v>
      </c>
    </row>
    <row r="51" spans="1:4" x14ac:dyDescent="0.3">
      <c r="A51" s="3" t="s">
        <v>1806</v>
      </c>
      <c r="B51">
        <v>1</v>
      </c>
      <c r="C51" t="s">
        <v>1708</v>
      </c>
      <c r="D51" t="s">
        <v>1807</v>
      </c>
    </row>
    <row r="52" spans="1:4" x14ac:dyDescent="0.3">
      <c r="A52" t="s">
        <v>1808</v>
      </c>
      <c r="B52">
        <v>1</v>
      </c>
      <c r="C52" t="s">
        <v>1708</v>
      </c>
      <c r="D52" t="s">
        <v>1809</v>
      </c>
    </row>
    <row r="53" spans="1:4" x14ac:dyDescent="0.3">
      <c r="A53" t="s">
        <v>1810</v>
      </c>
      <c r="B53">
        <v>1</v>
      </c>
      <c r="C53" t="s">
        <v>1708</v>
      </c>
      <c r="D53" t="s">
        <v>1811</v>
      </c>
    </row>
    <row r="54" spans="1:4" x14ac:dyDescent="0.3">
      <c r="A54" t="s">
        <v>1812</v>
      </c>
      <c r="B54">
        <v>1</v>
      </c>
      <c r="C54" t="s">
        <v>1708</v>
      </c>
      <c r="D54" t="s">
        <v>1813</v>
      </c>
    </row>
    <row r="55" spans="1:4" x14ac:dyDescent="0.3">
      <c r="A55" t="s">
        <v>1814</v>
      </c>
      <c r="B55">
        <v>1</v>
      </c>
      <c r="C55" t="s">
        <v>1708</v>
      </c>
      <c r="D55" t="s">
        <v>1815</v>
      </c>
    </row>
    <row r="56" spans="1:4" x14ac:dyDescent="0.3">
      <c r="A56" t="s">
        <v>1816</v>
      </c>
      <c r="B56">
        <v>1</v>
      </c>
      <c r="C56" t="s">
        <v>1708</v>
      </c>
      <c r="D56" t="s">
        <v>1817</v>
      </c>
    </row>
    <row r="57" spans="1:4" x14ac:dyDescent="0.3">
      <c r="A57" t="s">
        <v>1818</v>
      </c>
      <c r="B57">
        <v>1</v>
      </c>
      <c r="C57" t="s">
        <v>1708</v>
      </c>
      <c r="D57" t="s">
        <v>1819</v>
      </c>
    </row>
    <row r="58" spans="1:4" x14ac:dyDescent="0.3">
      <c r="A58" t="s">
        <v>1820</v>
      </c>
      <c r="B58">
        <v>1</v>
      </c>
      <c r="C58" t="s">
        <v>1708</v>
      </c>
      <c r="D58" t="s">
        <v>1821</v>
      </c>
    </row>
    <row r="59" spans="1:4" x14ac:dyDescent="0.3">
      <c r="A59" t="s">
        <v>1822</v>
      </c>
      <c r="B59">
        <v>1</v>
      </c>
      <c r="C59" t="s">
        <v>1708</v>
      </c>
      <c r="D59" t="s">
        <v>1823</v>
      </c>
    </row>
    <row r="60" spans="1:4" x14ac:dyDescent="0.3">
      <c r="A60" t="s">
        <v>1824</v>
      </c>
      <c r="B60">
        <v>1</v>
      </c>
      <c r="C60" t="s">
        <v>1708</v>
      </c>
      <c r="D60" t="s">
        <v>1825</v>
      </c>
    </row>
    <row r="61" spans="1:4" x14ac:dyDescent="0.3">
      <c r="A61" t="s">
        <v>1826</v>
      </c>
      <c r="B61">
        <v>1</v>
      </c>
      <c r="C61" t="s">
        <v>1708</v>
      </c>
      <c r="D61" t="s">
        <v>1827</v>
      </c>
    </row>
    <row r="62" spans="1:4" x14ac:dyDescent="0.3">
      <c r="A62" t="s">
        <v>1828</v>
      </c>
      <c r="B62">
        <v>1</v>
      </c>
      <c r="C62" t="s">
        <v>1708</v>
      </c>
      <c r="D62" t="s">
        <v>1829</v>
      </c>
    </row>
    <row r="63" spans="1:4" x14ac:dyDescent="0.3">
      <c r="A63" t="s">
        <v>1830</v>
      </c>
      <c r="B63">
        <v>1</v>
      </c>
      <c r="C63" t="s">
        <v>1708</v>
      </c>
      <c r="D63" t="s">
        <v>1831</v>
      </c>
    </row>
    <row r="64" spans="1:4" x14ac:dyDescent="0.3">
      <c r="A64" t="s">
        <v>1832</v>
      </c>
      <c r="B64">
        <v>1</v>
      </c>
      <c r="C64" t="s">
        <v>1708</v>
      </c>
      <c r="D64" t="s">
        <v>1833</v>
      </c>
    </row>
    <row r="65" spans="1:4" x14ac:dyDescent="0.3">
      <c r="A65" t="s">
        <v>1834</v>
      </c>
      <c r="B65">
        <v>1</v>
      </c>
      <c r="C65" t="s">
        <v>1708</v>
      </c>
      <c r="D65" t="s">
        <v>1835</v>
      </c>
    </row>
    <row r="66" spans="1:4" x14ac:dyDescent="0.3">
      <c r="A66" t="s">
        <v>1836</v>
      </c>
      <c r="B66">
        <v>1</v>
      </c>
      <c r="C66" t="s">
        <v>1708</v>
      </c>
      <c r="D66" t="s">
        <v>1837</v>
      </c>
    </row>
    <row r="67" spans="1:4" x14ac:dyDescent="0.3">
      <c r="A67" t="s">
        <v>1838</v>
      </c>
      <c r="B67">
        <v>1</v>
      </c>
      <c r="C67" t="s">
        <v>1708</v>
      </c>
      <c r="D67" t="s">
        <v>1839</v>
      </c>
    </row>
    <row r="68" spans="1:4" x14ac:dyDescent="0.3">
      <c r="A68" t="s">
        <v>1840</v>
      </c>
      <c r="B68">
        <v>1</v>
      </c>
      <c r="C68" t="s">
        <v>1708</v>
      </c>
      <c r="D68" t="s">
        <v>1841</v>
      </c>
    </row>
    <row r="69" spans="1:4" x14ac:dyDescent="0.3">
      <c r="A69" t="s">
        <v>1842</v>
      </c>
      <c r="B69">
        <v>1</v>
      </c>
      <c r="C69" t="s">
        <v>1708</v>
      </c>
      <c r="D69" t="s">
        <v>1843</v>
      </c>
    </row>
    <row r="70" spans="1:4" x14ac:dyDescent="0.3">
      <c r="A70" t="s">
        <v>1844</v>
      </c>
      <c r="B70">
        <v>1</v>
      </c>
      <c r="C70" t="s">
        <v>1708</v>
      </c>
      <c r="D70" t="s">
        <v>1845</v>
      </c>
    </row>
    <row r="71" spans="1:4" x14ac:dyDescent="0.3">
      <c r="A71" t="s">
        <v>1846</v>
      </c>
      <c r="B71">
        <v>1</v>
      </c>
      <c r="C71" t="s">
        <v>1708</v>
      </c>
      <c r="D71" t="s">
        <v>1847</v>
      </c>
    </row>
    <row r="72" spans="1:4" x14ac:dyDescent="0.3">
      <c r="A72" t="s">
        <v>1848</v>
      </c>
      <c r="B72">
        <v>1</v>
      </c>
      <c r="C72" t="s">
        <v>1708</v>
      </c>
      <c r="D72" t="s">
        <v>1849</v>
      </c>
    </row>
    <row r="73" spans="1:4" x14ac:dyDescent="0.3">
      <c r="A73" t="s">
        <v>1850</v>
      </c>
      <c r="B73">
        <v>1</v>
      </c>
      <c r="C73" t="s">
        <v>1708</v>
      </c>
      <c r="D73" t="s">
        <v>1851</v>
      </c>
    </row>
    <row r="74" spans="1:4" x14ac:dyDescent="0.3">
      <c r="A74" t="s">
        <v>1852</v>
      </c>
      <c r="B74">
        <v>1</v>
      </c>
      <c r="C74" t="s">
        <v>1708</v>
      </c>
      <c r="D74" t="s">
        <v>1853</v>
      </c>
    </row>
    <row r="75" spans="1:4" x14ac:dyDescent="0.3">
      <c r="A75" t="s">
        <v>1854</v>
      </c>
      <c r="B75">
        <v>1</v>
      </c>
      <c r="C75" t="s">
        <v>1708</v>
      </c>
      <c r="D75" t="s">
        <v>1855</v>
      </c>
    </row>
    <row r="76" spans="1:4" x14ac:dyDescent="0.3">
      <c r="A76" t="s">
        <v>1856</v>
      </c>
      <c r="B76">
        <v>1</v>
      </c>
      <c r="C76" t="s">
        <v>1708</v>
      </c>
      <c r="D76" t="s">
        <v>1857</v>
      </c>
    </row>
    <row r="77" spans="1:4" x14ac:dyDescent="0.3">
      <c r="A77" s="3" t="s">
        <v>1858</v>
      </c>
      <c r="B77">
        <v>1</v>
      </c>
      <c r="C77" t="s">
        <v>1708</v>
      </c>
      <c r="D77" t="s">
        <v>1859</v>
      </c>
    </row>
    <row r="78" spans="1:4" x14ac:dyDescent="0.3">
      <c r="A78" t="s">
        <v>1860</v>
      </c>
      <c r="B78">
        <v>1</v>
      </c>
      <c r="C78" t="s">
        <v>1708</v>
      </c>
      <c r="D78" t="s">
        <v>1861</v>
      </c>
    </row>
    <row r="79" spans="1:4" x14ac:dyDescent="0.3">
      <c r="A79" t="s">
        <v>1862</v>
      </c>
      <c r="B79">
        <v>1</v>
      </c>
      <c r="C79" t="s">
        <v>1708</v>
      </c>
      <c r="D79" t="s">
        <v>1863</v>
      </c>
    </row>
    <row r="80" spans="1:4" x14ac:dyDescent="0.3">
      <c r="A80" t="s">
        <v>1864</v>
      </c>
      <c r="B80">
        <v>1</v>
      </c>
      <c r="C80" t="s">
        <v>1708</v>
      </c>
      <c r="D80" t="s">
        <v>1865</v>
      </c>
    </row>
    <row r="81" spans="1:4" x14ac:dyDescent="0.3">
      <c r="A81" t="s">
        <v>1866</v>
      </c>
      <c r="B81">
        <v>1</v>
      </c>
      <c r="C81" t="s">
        <v>1708</v>
      </c>
      <c r="D81" t="s">
        <v>1867</v>
      </c>
    </row>
    <row r="82" spans="1:4" x14ac:dyDescent="0.3">
      <c r="A82" t="s">
        <v>1868</v>
      </c>
      <c r="B82">
        <v>1</v>
      </c>
      <c r="C82" t="s">
        <v>1708</v>
      </c>
      <c r="D82" t="s">
        <v>1869</v>
      </c>
    </row>
    <row r="83" spans="1:4" x14ac:dyDescent="0.3">
      <c r="A83" t="s">
        <v>1870</v>
      </c>
      <c r="B83">
        <v>1</v>
      </c>
      <c r="C83" t="s">
        <v>1708</v>
      </c>
      <c r="D83" t="s">
        <v>1871</v>
      </c>
    </row>
    <row r="84" spans="1:4" x14ac:dyDescent="0.3">
      <c r="A84" t="s">
        <v>1872</v>
      </c>
      <c r="B84">
        <v>1</v>
      </c>
      <c r="C84" t="s">
        <v>1708</v>
      </c>
      <c r="D84" t="s">
        <v>1873</v>
      </c>
    </row>
    <row r="85" spans="1:4" x14ac:dyDescent="0.3">
      <c r="A85" t="s">
        <v>1874</v>
      </c>
      <c r="B85">
        <v>1</v>
      </c>
      <c r="C85" t="s">
        <v>1708</v>
      </c>
      <c r="D85" t="s">
        <v>1875</v>
      </c>
    </row>
    <row r="86" spans="1:4" x14ac:dyDescent="0.3">
      <c r="A86" t="s">
        <v>1876</v>
      </c>
      <c r="B86">
        <v>1</v>
      </c>
      <c r="C86" t="s">
        <v>1708</v>
      </c>
      <c r="D86" t="s">
        <v>1877</v>
      </c>
    </row>
    <row r="87" spans="1:4" x14ac:dyDescent="0.3">
      <c r="A87" t="s">
        <v>1878</v>
      </c>
      <c r="B87">
        <v>1</v>
      </c>
      <c r="C87" t="s">
        <v>1708</v>
      </c>
      <c r="D87" t="s">
        <v>1879</v>
      </c>
    </row>
    <row r="88" spans="1:4" x14ac:dyDescent="0.3">
      <c r="A88" t="s">
        <v>1880</v>
      </c>
      <c r="B88">
        <v>1</v>
      </c>
      <c r="C88" t="s">
        <v>1708</v>
      </c>
      <c r="D88" t="s">
        <v>1881</v>
      </c>
    </row>
    <row r="89" spans="1:4" x14ac:dyDescent="0.3">
      <c r="A89" t="s">
        <v>1882</v>
      </c>
      <c r="B89">
        <v>1</v>
      </c>
      <c r="C89" t="s">
        <v>1708</v>
      </c>
      <c r="D89" t="s">
        <v>1883</v>
      </c>
    </row>
    <row r="90" spans="1:4" x14ac:dyDescent="0.3">
      <c r="A90" t="s">
        <v>1884</v>
      </c>
      <c r="B90">
        <v>1</v>
      </c>
      <c r="C90" t="s">
        <v>1708</v>
      </c>
      <c r="D90" t="s">
        <v>1885</v>
      </c>
    </row>
    <row r="91" spans="1:4" x14ac:dyDescent="0.3">
      <c r="A91" t="s">
        <v>1886</v>
      </c>
      <c r="B91">
        <v>1</v>
      </c>
      <c r="C91" t="s">
        <v>1708</v>
      </c>
      <c r="D91" t="s">
        <v>1887</v>
      </c>
    </row>
    <row r="92" spans="1:4" x14ac:dyDescent="0.3">
      <c r="A92" t="s">
        <v>1888</v>
      </c>
      <c r="B92">
        <v>1</v>
      </c>
      <c r="C92" t="s">
        <v>1708</v>
      </c>
      <c r="D92" t="s">
        <v>1889</v>
      </c>
    </row>
    <row r="93" spans="1:4" x14ac:dyDescent="0.3">
      <c r="A93" t="s">
        <v>1890</v>
      </c>
      <c r="B93">
        <v>1</v>
      </c>
      <c r="C93" t="s">
        <v>1708</v>
      </c>
      <c r="D93" t="s">
        <v>1891</v>
      </c>
    </row>
    <row r="94" spans="1:4" x14ac:dyDescent="0.3">
      <c r="A94" t="s">
        <v>1892</v>
      </c>
      <c r="B94">
        <v>1</v>
      </c>
      <c r="C94" t="s">
        <v>1708</v>
      </c>
      <c r="D94" t="s">
        <v>1893</v>
      </c>
    </row>
    <row r="95" spans="1:4" x14ac:dyDescent="0.3">
      <c r="A95" t="s">
        <v>1894</v>
      </c>
      <c r="B95">
        <v>1</v>
      </c>
      <c r="C95" t="s">
        <v>1708</v>
      </c>
      <c r="D95" t="s">
        <v>1895</v>
      </c>
    </row>
    <row r="96" spans="1:4" x14ac:dyDescent="0.3">
      <c r="A96" t="s">
        <v>1896</v>
      </c>
      <c r="B96">
        <v>1</v>
      </c>
      <c r="C96" t="s">
        <v>1708</v>
      </c>
      <c r="D96" t="s">
        <v>1897</v>
      </c>
    </row>
    <row r="97" spans="1:4" x14ac:dyDescent="0.3">
      <c r="A97" t="s">
        <v>1898</v>
      </c>
      <c r="B97">
        <v>1</v>
      </c>
      <c r="C97" t="s">
        <v>1708</v>
      </c>
      <c r="D97" t="s">
        <v>1899</v>
      </c>
    </row>
    <row r="98" spans="1:4" x14ac:dyDescent="0.3">
      <c r="A98" t="s">
        <v>1900</v>
      </c>
      <c r="B98">
        <v>1</v>
      </c>
      <c r="C98" t="s">
        <v>1708</v>
      </c>
      <c r="D98" t="s">
        <v>1901</v>
      </c>
    </row>
    <row r="99" spans="1:4" x14ac:dyDescent="0.3">
      <c r="A99" t="s">
        <v>1902</v>
      </c>
      <c r="B99">
        <v>1</v>
      </c>
      <c r="C99" t="s">
        <v>1708</v>
      </c>
      <c r="D99" t="s">
        <v>1903</v>
      </c>
    </row>
    <row r="100" spans="1:4" x14ac:dyDescent="0.3">
      <c r="A100" t="s">
        <v>1904</v>
      </c>
      <c r="B100">
        <v>1</v>
      </c>
      <c r="C100" t="s">
        <v>1708</v>
      </c>
      <c r="D100" t="s">
        <v>1905</v>
      </c>
    </row>
    <row r="101" spans="1:4" x14ac:dyDescent="0.3">
      <c r="A101" t="s">
        <v>1906</v>
      </c>
      <c r="B101">
        <v>1</v>
      </c>
      <c r="C101" t="s">
        <v>1708</v>
      </c>
      <c r="D101" t="s">
        <v>1907</v>
      </c>
    </row>
    <row r="102" spans="1:4" x14ac:dyDescent="0.3">
      <c r="A102" t="s">
        <v>1908</v>
      </c>
      <c r="B102">
        <v>1</v>
      </c>
      <c r="C102" t="s">
        <v>1708</v>
      </c>
      <c r="D102" t="s">
        <v>1909</v>
      </c>
    </row>
    <row r="103" spans="1:4" x14ac:dyDescent="0.3">
      <c r="A103" t="s">
        <v>1910</v>
      </c>
      <c r="B103">
        <v>1</v>
      </c>
      <c r="C103" t="s">
        <v>1708</v>
      </c>
      <c r="D103" t="s">
        <v>1911</v>
      </c>
    </row>
    <row r="104" spans="1:4" x14ac:dyDescent="0.3">
      <c r="A104" t="s">
        <v>1912</v>
      </c>
      <c r="B104">
        <v>1</v>
      </c>
      <c r="C104" t="s">
        <v>1708</v>
      </c>
      <c r="D104" t="s">
        <v>1913</v>
      </c>
    </row>
    <row r="105" spans="1:4" x14ac:dyDescent="0.3">
      <c r="A105" t="s">
        <v>1914</v>
      </c>
      <c r="B105">
        <v>1</v>
      </c>
      <c r="C105" t="s">
        <v>1708</v>
      </c>
      <c r="D105" t="s">
        <v>1915</v>
      </c>
    </row>
    <row r="106" spans="1:4" x14ac:dyDescent="0.3">
      <c r="A106" t="s">
        <v>1916</v>
      </c>
      <c r="B106">
        <v>1</v>
      </c>
      <c r="C106" t="s">
        <v>1708</v>
      </c>
      <c r="D106" t="s">
        <v>1917</v>
      </c>
    </row>
    <row r="107" spans="1:4" x14ac:dyDescent="0.3">
      <c r="A107" t="s">
        <v>1918</v>
      </c>
      <c r="B107">
        <v>1</v>
      </c>
      <c r="C107" t="s">
        <v>1708</v>
      </c>
      <c r="D107" t="s">
        <v>1919</v>
      </c>
    </row>
    <row r="108" spans="1:4" x14ac:dyDescent="0.3">
      <c r="A108" t="s">
        <v>1920</v>
      </c>
      <c r="B108">
        <v>1</v>
      </c>
      <c r="C108" t="s">
        <v>1708</v>
      </c>
      <c r="D108" t="s">
        <v>1921</v>
      </c>
    </row>
    <row r="109" spans="1:4" x14ac:dyDescent="0.3">
      <c r="A109" t="s">
        <v>1922</v>
      </c>
      <c r="B109">
        <v>1</v>
      </c>
      <c r="C109" t="s">
        <v>1708</v>
      </c>
      <c r="D109" t="s">
        <v>1923</v>
      </c>
    </row>
    <row r="110" spans="1:4" x14ac:dyDescent="0.3">
      <c r="A110" t="s">
        <v>1924</v>
      </c>
      <c r="B110">
        <v>1</v>
      </c>
      <c r="C110" t="s">
        <v>1708</v>
      </c>
      <c r="D110" t="s">
        <v>1925</v>
      </c>
    </row>
    <row r="111" spans="1:4" x14ac:dyDescent="0.3">
      <c r="A111" t="s">
        <v>1926</v>
      </c>
      <c r="B111">
        <v>1</v>
      </c>
      <c r="C111" t="s">
        <v>1708</v>
      </c>
      <c r="D111" t="s">
        <v>1927</v>
      </c>
    </row>
    <row r="112" spans="1:4" x14ac:dyDescent="0.3">
      <c r="A112" t="s">
        <v>1928</v>
      </c>
      <c r="B112">
        <v>1</v>
      </c>
      <c r="C112" t="s">
        <v>1708</v>
      </c>
      <c r="D112" t="s">
        <v>1929</v>
      </c>
    </row>
    <row r="113" spans="1:4" x14ac:dyDescent="0.3">
      <c r="A113" t="s">
        <v>1930</v>
      </c>
      <c r="B113">
        <v>1</v>
      </c>
      <c r="C113" t="s">
        <v>1708</v>
      </c>
      <c r="D113" t="s">
        <v>1931</v>
      </c>
    </row>
    <row r="114" spans="1:4" x14ac:dyDescent="0.3">
      <c r="A114" t="s">
        <v>1932</v>
      </c>
      <c r="B114">
        <v>1</v>
      </c>
      <c r="C114" t="s">
        <v>1708</v>
      </c>
      <c r="D114" t="s">
        <v>1933</v>
      </c>
    </row>
    <row r="115" spans="1:4" x14ac:dyDescent="0.3">
      <c r="A115" t="s">
        <v>1934</v>
      </c>
      <c r="B115">
        <v>1</v>
      </c>
      <c r="C115" t="s">
        <v>1708</v>
      </c>
      <c r="D115" t="s">
        <v>1935</v>
      </c>
    </row>
    <row r="116" spans="1:4" x14ac:dyDescent="0.3">
      <c r="A116" t="s">
        <v>1936</v>
      </c>
      <c r="B116">
        <v>1</v>
      </c>
      <c r="C116" t="s">
        <v>1708</v>
      </c>
      <c r="D116" t="s">
        <v>1937</v>
      </c>
    </row>
    <row r="117" spans="1:4" x14ac:dyDescent="0.3">
      <c r="A117" t="s">
        <v>1938</v>
      </c>
      <c r="B117">
        <v>1</v>
      </c>
      <c r="C117" t="s">
        <v>1708</v>
      </c>
      <c r="D117" t="s">
        <v>1939</v>
      </c>
    </row>
    <row r="118" spans="1:4" x14ac:dyDescent="0.3">
      <c r="A118" t="s">
        <v>1940</v>
      </c>
      <c r="B118">
        <v>1</v>
      </c>
      <c r="C118" t="s">
        <v>1708</v>
      </c>
      <c r="D118" t="s">
        <v>1941</v>
      </c>
    </row>
    <row r="119" spans="1:4" x14ac:dyDescent="0.3">
      <c r="A119" t="s">
        <v>1942</v>
      </c>
      <c r="B119">
        <v>1</v>
      </c>
      <c r="C119" t="s">
        <v>1708</v>
      </c>
      <c r="D119" t="s">
        <v>1943</v>
      </c>
    </row>
    <row r="120" spans="1:4" x14ac:dyDescent="0.3">
      <c r="A120" t="s">
        <v>1944</v>
      </c>
      <c r="B120">
        <v>1</v>
      </c>
      <c r="C120" t="s">
        <v>1708</v>
      </c>
      <c r="D120" t="s">
        <v>1945</v>
      </c>
    </row>
    <row r="121" spans="1:4" x14ac:dyDescent="0.3">
      <c r="A121" t="s">
        <v>1946</v>
      </c>
      <c r="B121">
        <v>1</v>
      </c>
      <c r="C121" t="s">
        <v>1708</v>
      </c>
      <c r="D121" t="s">
        <v>1947</v>
      </c>
    </row>
    <row r="122" spans="1:4" x14ac:dyDescent="0.3">
      <c r="A122" t="s">
        <v>1948</v>
      </c>
      <c r="B122">
        <v>1</v>
      </c>
      <c r="C122" t="s">
        <v>1708</v>
      </c>
      <c r="D122" t="s">
        <v>1949</v>
      </c>
    </row>
    <row r="123" spans="1:4" x14ac:dyDescent="0.3">
      <c r="A123" t="s">
        <v>1950</v>
      </c>
      <c r="B123">
        <v>1</v>
      </c>
      <c r="C123" t="s">
        <v>1708</v>
      </c>
      <c r="D123" t="s">
        <v>1951</v>
      </c>
    </row>
    <row r="124" spans="1:4" x14ac:dyDescent="0.3">
      <c r="A124" t="s">
        <v>1952</v>
      </c>
      <c r="B124">
        <v>1</v>
      </c>
      <c r="C124" t="s">
        <v>1708</v>
      </c>
      <c r="D124" t="s">
        <v>1953</v>
      </c>
    </row>
    <row r="125" spans="1:4" x14ac:dyDescent="0.3">
      <c r="A125" t="s">
        <v>1954</v>
      </c>
      <c r="B125">
        <v>1</v>
      </c>
      <c r="C125" t="s">
        <v>1708</v>
      </c>
      <c r="D125" t="s">
        <v>1955</v>
      </c>
    </row>
    <row r="126" spans="1:4" x14ac:dyDescent="0.3">
      <c r="A126" t="s">
        <v>1956</v>
      </c>
      <c r="B126">
        <v>1</v>
      </c>
      <c r="C126" t="s">
        <v>1708</v>
      </c>
      <c r="D126" t="s">
        <v>1957</v>
      </c>
    </row>
    <row r="127" spans="1:4" x14ac:dyDescent="0.3">
      <c r="A127" t="s">
        <v>1958</v>
      </c>
      <c r="B127">
        <v>1</v>
      </c>
      <c r="C127" t="s">
        <v>1708</v>
      </c>
      <c r="D127" t="s">
        <v>1959</v>
      </c>
    </row>
    <row r="128" spans="1:4" x14ac:dyDescent="0.3">
      <c r="A128" t="s">
        <v>1960</v>
      </c>
      <c r="B128">
        <v>1</v>
      </c>
      <c r="C128" t="s">
        <v>1708</v>
      </c>
      <c r="D128" t="s">
        <v>1961</v>
      </c>
    </row>
    <row r="129" spans="1:4" x14ac:dyDescent="0.3">
      <c r="A129" t="s">
        <v>1962</v>
      </c>
      <c r="B129">
        <v>1</v>
      </c>
      <c r="C129" t="s">
        <v>1708</v>
      </c>
      <c r="D129" t="s">
        <v>1963</v>
      </c>
    </row>
    <row r="130" spans="1:4" x14ac:dyDescent="0.3">
      <c r="A130" t="s">
        <v>1964</v>
      </c>
      <c r="B130">
        <v>1</v>
      </c>
      <c r="C130" t="s">
        <v>1708</v>
      </c>
      <c r="D130" t="s">
        <v>1965</v>
      </c>
    </row>
    <row r="131" spans="1:4" x14ac:dyDescent="0.3">
      <c r="A131" t="s">
        <v>1966</v>
      </c>
      <c r="B131">
        <v>1</v>
      </c>
      <c r="C131" t="s">
        <v>1708</v>
      </c>
      <c r="D131" t="s">
        <v>1967</v>
      </c>
    </row>
    <row r="132" spans="1:4" x14ac:dyDescent="0.3">
      <c r="A132" t="s">
        <v>1968</v>
      </c>
      <c r="B132">
        <v>1</v>
      </c>
      <c r="C132" t="s">
        <v>1708</v>
      </c>
      <c r="D132" t="s">
        <v>1969</v>
      </c>
    </row>
    <row r="133" spans="1:4" x14ac:dyDescent="0.3">
      <c r="A133" t="s">
        <v>1970</v>
      </c>
      <c r="B133">
        <v>1</v>
      </c>
      <c r="C133" t="s">
        <v>1708</v>
      </c>
      <c r="D133" t="s">
        <v>1971</v>
      </c>
    </row>
    <row r="134" spans="1:4" x14ac:dyDescent="0.3">
      <c r="A134" t="s">
        <v>1972</v>
      </c>
      <c r="B134">
        <v>1</v>
      </c>
      <c r="C134" t="s">
        <v>1708</v>
      </c>
      <c r="D134" t="s">
        <v>1973</v>
      </c>
    </row>
    <row r="135" spans="1:4" x14ac:dyDescent="0.3">
      <c r="A135" t="s">
        <v>1974</v>
      </c>
      <c r="B135">
        <v>1</v>
      </c>
      <c r="C135" t="s">
        <v>1708</v>
      </c>
      <c r="D135" t="s">
        <v>1975</v>
      </c>
    </row>
    <row r="136" spans="1:4" x14ac:dyDescent="0.3">
      <c r="A136" t="s">
        <v>1976</v>
      </c>
      <c r="B136">
        <v>1</v>
      </c>
      <c r="C136" t="s">
        <v>1708</v>
      </c>
      <c r="D136" t="s">
        <v>1977</v>
      </c>
    </row>
    <row r="137" spans="1:4" x14ac:dyDescent="0.3">
      <c r="A137" t="s">
        <v>1978</v>
      </c>
      <c r="B137">
        <v>1</v>
      </c>
      <c r="C137" t="s">
        <v>1708</v>
      </c>
      <c r="D137" t="s">
        <v>1979</v>
      </c>
    </row>
    <row r="138" spans="1:4" x14ac:dyDescent="0.3">
      <c r="A138" t="s">
        <v>1980</v>
      </c>
      <c r="B138">
        <v>1</v>
      </c>
      <c r="C138" t="s">
        <v>1708</v>
      </c>
      <c r="D138" t="s">
        <v>1981</v>
      </c>
    </row>
    <row r="139" spans="1:4" x14ac:dyDescent="0.3">
      <c r="A139" t="s">
        <v>1982</v>
      </c>
      <c r="B139">
        <v>1</v>
      </c>
      <c r="C139" t="s">
        <v>1708</v>
      </c>
      <c r="D139" t="s">
        <v>1983</v>
      </c>
    </row>
    <row r="140" spans="1:4" x14ac:dyDescent="0.3">
      <c r="A140" t="s">
        <v>1984</v>
      </c>
      <c r="B140">
        <v>1</v>
      </c>
      <c r="C140" t="s">
        <v>1708</v>
      </c>
      <c r="D140" t="s">
        <v>1985</v>
      </c>
    </row>
    <row r="141" spans="1:4" x14ac:dyDescent="0.3">
      <c r="A141" t="s">
        <v>1986</v>
      </c>
      <c r="B141">
        <v>1</v>
      </c>
      <c r="C141" t="s">
        <v>1708</v>
      </c>
      <c r="D141" t="s">
        <v>1987</v>
      </c>
    </row>
    <row r="142" spans="1:4" x14ac:dyDescent="0.3">
      <c r="A142" t="s">
        <v>1988</v>
      </c>
      <c r="B142">
        <v>1</v>
      </c>
      <c r="C142" t="s">
        <v>1708</v>
      </c>
      <c r="D142" t="s">
        <v>1989</v>
      </c>
    </row>
    <row r="143" spans="1:4" x14ac:dyDescent="0.3">
      <c r="A143" t="s">
        <v>1990</v>
      </c>
      <c r="B143">
        <v>1</v>
      </c>
      <c r="C143" t="s">
        <v>1708</v>
      </c>
      <c r="D143" t="s">
        <v>1991</v>
      </c>
    </row>
    <row r="144" spans="1:4" x14ac:dyDescent="0.3">
      <c r="A144" t="s">
        <v>1992</v>
      </c>
      <c r="B144">
        <v>1</v>
      </c>
      <c r="C144" t="s">
        <v>1708</v>
      </c>
      <c r="D144" t="s">
        <v>1993</v>
      </c>
    </row>
    <row r="145" spans="1:4" x14ac:dyDescent="0.3">
      <c r="A145" t="s">
        <v>1994</v>
      </c>
      <c r="B145">
        <v>1</v>
      </c>
      <c r="C145" t="s">
        <v>1708</v>
      </c>
      <c r="D145" t="s">
        <v>1995</v>
      </c>
    </row>
    <row r="146" spans="1:4" x14ac:dyDescent="0.3">
      <c r="A146" t="s">
        <v>1996</v>
      </c>
      <c r="B146">
        <v>1</v>
      </c>
      <c r="C146" t="s">
        <v>1708</v>
      </c>
      <c r="D146" t="s">
        <v>1997</v>
      </c>
    </row>
    <row r="147" spans="1:4" x14ac:dyDescent="0.3">
      <c r="A147" t="s">
        <v>1998</v>
      </c>
      <c r="B147">
        <v>1</v>
      </c>
      <c r="C147" t="s">
        <v>1708</v>
      </c>
      <c r="D147" t="s">
        <v>1999</v>
      </c>
    </row>
    <row r="148" spans="1:4" x14ac:dyDescent="0.3">
      <c r="A148" t="s">
        <v>2000</v>
      </c>
      <c r="B148">
        <v>1</v>
      </c>
      <c r="C148" t="s">
        <v>1708</v>
      </c>
      <c r="D148" t="s">
        <v>2001</v>
      </c>
    </row>
    <row r="149" spans="1:4" x14ac:dyDescent="0.3">
      <c r="A149" t="s">
        <v>2002</v>
      </c>
      <c r="B149">
        <v>1</v>
      </c>
      <c r="C149" t="s">
        <v>1708</v>
      </c>
      <c r="D149" t="s">
        <v>2003</v>
      </c>
    </row>
    <row r="150" spans="1:4" x14ac:dyDescent="0.3">
      <c r="A150" t="s">
        <v>2004</v>
      </c>
      <c r="B150">
        <v>1</v>
      </c>
      <c r="C150" t="s">
        <v>1708</v>
      </c>
      <c r="D150" t="s">
        <v>2005</v>
      </c>
    </row>
    <row r="151" spans="1:4" x14ac:dyDescent="0.3">
      <c r="A151" t="s">
        <v>2006</v>
      </c>
      <c r="B151">
        <v>1</v>
      </c>
      <c r="C151" t="s">
        <v>1708</v>
      </c>
      <c r="D151" t="s">
        <v>2007</v>
      </c>
    </row>
    <row r="152" spans="1:4" x14ac:dyDescent="0.3">
      <c r="A152" t="s">
        <v>2008</v>
      </c>
      <c r="B152">
        <v>1</v>
      </c>
      <c r="C152" t="s">
        <v>1708</v>
      </c>
      <c r="D152" t="s">
        <v>2009</v>
      </c>
    </row>
    <row r="153" spans="1:4" x14ac:dyDescent="0.3">
      <c r="A153" t="s">
        <v>2010</v>
      </c>
      <c r="B153">
        <v>1</v>
      </c>
      <c r="C153" t="s">
        <v>1708</v>
      </c>
      <c r="D153" t="s">
        <v>2011</v>
      </c>
    </row>
    <row r="154" spans="1:4" x14ac:dyDescent="0.3">
      <c r="A154" t="s">
        <v>2012</v>
      </c>
      <c r="B154">
        <v>1</v>
      </c>
      <c r="C154" t="s">
        <v>1708</v>
      </c>
      <c r="D154" t="s">
        <v>2013</v>
      </c>
    </row>
    <row r="155" spans="1:4" x14ac:dyDescent="0.3">
      <c r="A155" t="s">
        <v>2014</v>
      </c>
      <c r="B155">
        <v>1</v>
      </c>
      <c r="C155" t="s">
        <v>1708</v>
      </c>
      <c r="D155" t="s">
        <v>2015</v>
      </c>
    </row>
    <row r="156" spans="1:4" x14ac:dyDescent="0.3">
      <c r="A156" t="s">
        <v>2016</v>
      </c>
      <c r="B156">
        <v>1</v>
      </c>
      <c r="C156" t="s">
        <v>1708</v>
      </c>
      <c r="D156" t="s">
        <v>2017</v>
      </c>
    </row>
    <row r="157" spans="1:4" x14ac:dyDescent="0.3">
      <c r="A157" t="s">
        <v>2018</v>
      </c>
      <c r="B157">
        <v>1</v>
      </c>
      <c r="C157" t="s">
        <v>1708</v>
      </c>
      <c r="D157" t="s">
        <v>2019</v>
      </c>
    </row>
    <row r="158" spans="1:4" x14ac:dyDescent="0.3">
      <c r="A158" t="s">
        <v>2020</v>
      </c>
      <c r="B158">
        <v>1</v>
      </c>
      <c r="C158" t="s">
        <v>1708</v>
      </c>
      <c r="D158" t="s">
        <v>2021</v>
      </c>
    </row>
    <row r="159" spans="1:4" x14ac:dyDescent="0.3">
      <c r="A159" t="s">
        <v>2022</v>
      </c>
      <c r="B159">
        <v>1</v>
      </c>
      <c r="C159" t="s">
        <v>1708</v>
      </c>
      <c r="D159" t="s">
        <v>2023</v>
      </c>
    </row>
    <row r="160" spans="1:4" x14ac:dyDescent="0.3">
      <c r="A160" t="s">
        <v>2024</v>
      </c>
      <c r="B160">
        <v>1</v>
      </c>
      <c r="C160" t="s">
        <v>1708</v>
      </c>
      <c r="D160" t="s">
        <v>2025</v>
      </c>
    </row>
    <row r="161" spans="1:4" x14ac:dyDescent="0.3">
      <c r="A161" t="s">
        <v>2026</v>
      </c>
      <c r="B161">
        <v>1</v>
      </c>
      <c r="C161" t="s">
        <v>1708</v>
      </c>
      <c r="D161" t="s">
        <v>2027</v>
      </c>
    </row>
    <row r="162" spans="1:4" x14ac:dyDescent="0.3">
      <c r="A162" t="s">
        <v>2028</v>
      </c>
      <c r="B162">
        <v>1</v>
      </c>
      <c r="C162" t="s">
        <v>1708</v>
      </c>
      <c r="D162" t="s">
        <v>2029</v>
      </c>
    </row>
    <row r="163" spans="1:4" x14ac:dyDescent="0.3">
      <c r="A163" t="s">
        <v>2030</v>
      </c>
      <c r="B163">
        <v>1</v>
      </c>
      <c r="C163" t="s">
        <v>1708</v>
      </c>
      <c r="D163" t="s">
        <v>2031</v>
      </c>
    </row>
    <row r="164" spans="1:4" x14ac:dyDescent="0.3">
      <c r="A164" t="s">
        <v>2032</v>
      </c>
      <c r="B164">
        <v>1</v>
      </c>
      <c r="C164" t="s">
        <v>1708</v>
      </c>
      <c r="D164" t="s">
        <v>2033</v>
      </c>
    </row>
    <row r="165" spans="1:4" x14ac:dyDescent="0.3">
      <c r="A165" t="s">
        <v>2034</v>
      </c>
      <c r="B165">
        <v>1</v>
      </c>
      <c r="C165" t="s">
        <v>1708</v>
      </c>
      <c r="D165" t="s">
        <v>2035</v>
      </c>
    </row>
    <row r="166" spans="1:4" x14ac:dyDescent="0.3">
      <c r="A166" t="s">
        <v>2036</v>
      </c>
      <c r="B166">
        <v>1</v>
      </c>
      <c r="C166" t="s">
        <v>1708</v>
      </c>
      <c r="D166" t="s">
        <v>2037</v>
      </c>
    </row>
    <row r="167" spans="1:4" x14ac:dyDescent="0.3">
      <c r="A167" t="s">
        <v>2038</v>
      </c>
      <c r="B167">
        <v>1</v>
      </c>
      <c r="C167" t="s">
        <v>1708</v>
      </c>
      <c r="D167" t="s">
        <v>2039</v>
      </c>
    </row>
    <row r="168" spans="1:4" x14ac:dyDescent="0.3">
      <c r="A168" t="s">
        <v>2040</v>
      </c>
      <c r="B168">
        <v>1</v>
      </c>
      <c r="C168" t="s">
        <v>1708</v>
      </c>
      <c r="D168" t="s">
        <v>2041</v>
      </c>
    </row>
    <row r="169" spans="1:4" x14ac:dyDescent="0.3">
      <c r="A169" t="s">
        <v>2042</v>
      </c>
      <c r="B169">
        <v>1</v>
      </c>
      <c r="C169" t="s">
        <v>1708</v>
      </c>
      <c r="D169" t="s">
        <v>2043</v>
      </c>
    </row>
    <row r="170" spans="1:4" x14ac:dyDescent="0.3">
      <c r="A170" t="s">
        <v>2044</v>
      </c>
      <c r="B170">
        <v>1</v>
      </c>
      <c r="C170" t="s">
        <v>1708</v>
      </c>
      <c r="D170" t="s">
        <v>2045</v>
      </c>
    </row>
    <row r="171" spans="1:4" x14ac:dyDescent="0.3">
      <c r="A171" t="s">
        <v>2046</v>
      </c>
      <c r="B171">
        <v>1</v>
      </c>
      <c r="C171" t="s">
        <v>1708</v>
      </c>
      <c r="D171" t="s">
        <v>2047</v>
      </c>
    </row>
    <row r="172" spans="1:4" x14ac:dyDescent="0.3">
      <c r="A172" t="s">
        <v>2048</v>
      </c>
      <c r="B172">
        <v>1</v>
      </c>
      <c r="C172" t="s">
        <v>1708</v>
      </c>
      <c r="D172" t="s">
        <v>2049</v>
      </c>
    </row>
    <row r="173" spans="1:4" x14ac:dyDescent="0.3">
      <c r="A173" t="s">
        <v>2050</v>
      </c>
      <c r="B173">
        <v>1</v>
      </c>
      <c r="C173" t="s">
        <v>1708</v>
      </c>
      <c r="D173" t="s">
        <v>2051</v>
      </c>
    </row>
    <row r="174" spans="1:4" x14ac:dyDescent="0.3">
      <c r="A174" t="s">
        <v>2052</v>
      </c>
      <c r="B174">
        <v>1</v>
      </c>
      <c r="C174" t="s">
        <v>1708</v>
      </c>
      <c r="D174" t="s">
        <v>2053</v>
      </c>
    </row>
    <row r="175" spans="1:4" x14ac:dyDescent="0.3">
      <c r="A175" t="s">
        <v>2054</v>
      </c>
      <c r="B175">
        <v>1</v>
      </c>
      <c r="C175" t="s">
        <v>1708</v>
      </c>
      <c r="D175" t="s">
        <v>2055</v>
      </c>
    </row>
    <row r="176" spans="1:4" x14ac:dyDescent="0.3">
      <c r="A176" t="s">
        <v>2056</v>
      </c>
      <c r="B176">
        <v>1</v>
      </c>
      <c r="C176" t="s">
        <v>1708</v>
      </c>
      <c r="D176" t="s">
        <v>2057</v>
      </c>
    </row>
    <row r="177" spans="1:4" x14ac:dyDescent="0.3">
      <c r="A177" t="s">
        <v>2058</v>
      </c>
      <c r="B177">
        <v>1</v>
      </c>
      <c r="C177" t="s">
        <v>1708</v>
      </c>
      <c r="D177" t="s">
        <v>2059</v>
      </c>
    </row>
    <row r="178" spans="1:4" x14ac:dyDescent="0.3">
      <c r="A178" t="s">
        <v>2060</v>
      </c>
      <c r="B178">
        <v>1</v>
      </c>
      <c r="C178" t="s">
        <v>1708</v>
      </c>
      <c r="D178" t="s">
        <v>2061</v>
      </c>
    </row>
    <row r="179" spans="1:4" x14ac:dyDescent="0.3">
      <c r="A179" t="s">
        <v>2062</v>
      </c>
      <c r="B179">
        <v>1</v>
      </c>
      <c r="C179" t="s">
        <v>1708</v>
      </c>
      <c r="D179" t="s">
        <v>2063</v>
      </c>
    </row>
    <row r="180" spans="1:4" x14ac:dyDescent="0.3">
      <c r="A180" t="s">
        <v>2064</v>
      </c>
      <c r="B180">
        <v>1</v>
      </c>
      <c r="C180" t="s">
        <v>1708</v>
      </c>
      <c r="D180" t="s">
        <v>2065</v>
      </c>
    </row>
    <row r="181" spans="1:4" x14ac:dyDescent="0.3">
      <c r="A181" t="s">
        <v>2066</v>
      </c>
      <c r="B181">
        <v>1</v>
      </c>
      <c r="C181" t="s">
        <v>1708</v>
      </c>
      <c r="D181" t="s">
        <v>2067</v>
      </c>
    </row>
    <row r="182" spans="1:4" x14ac:dyDescent="0.3">
      <c r="A182" t="s">
        <v>2068</v>
      </c>
      <c r="B182">
        <v>1</v>
      </c>
      <c r="C182" t="s">
        <v>1708</v>
      </c>
      <c r="D182" t="s">
        <v>2069</v>
      </c>
    </row>
    <row r="183" spans="1:4" x14ac:dyDescent="0.3">
      <c r="A183" t="s">
        <v>2070</v>
      </c>
      <c r="B183">
        <v>1</v>
      </c>
      <c r="C183" t="s">
        <v>1708</v>
      </c>
      <c r="D183" t="s">
        <v>2071</v>
      </c>
    </row>
    <row r="184" spans="1:4" x14ac:dyDescent="0.3">
      <c r="A184" t="s">
        <v>2072</v>
      </c>
      <c r="B184">
        <v>1</v>
      </c>
      <c r="C184" t="s">
        <v>1708</v>
      </c>
      <c r="D184" t="s">
        <v>2073</v>
      </c>
    </row>
    <row r="185" spans="1:4" x14ac:dyDescent="0.3">
      <c r="A185" t="s">
        <v>2074</v>
      </c>
      <c r="B185">
        <v>1</v>
      </c>
      <c r="C185" t="s">
        <v>1708</v>
      </c>
      <c r="D185" t="s">
        <v>2075</v>
      </c>
    </row>
    <row r="186" spans="1:4" x14ac:dyDescent="0.3">
      <c r="A186" t="s">
        <v>2076</v>
      </c>
      <c r="B186">
        <v>1</v>
      </c>
      <c r="C186" t="s">
        <v>1708</v>
      </c>
      <c r="D186" t="s">
        <v>2077</v>
      </c>
    </row>
    <row r="187" spans="1:4" x14ac:dyDescent="0.3">
      <c r="A187" t="s">
        <v>2078</v>
      </c>
      <c r="B187">
        <v>1</v>
      </c>
      <c r="C187" t="s">
        <v>1708</v>
      </c>
      <c r="D187" t="s">
        <v>2079</v>
      </c>
    </row>
    <row r="188" spans="1:4" x14ac:dyDescent="0.3">
      <c r="A188" t="s">
        <v>2080</v>
      </c>
      <c r="B188">
        <v>1</v>
      </c>
      <c r="C188" t="s">
        <v>1708</v>
      </c>
      <c r="D188" t="s">
        <v>2081</v>
      </c>
    </row>
    <row r="189" spans="1:4" x14ac:dyDescent="0.3">
      <c r="A189" t="s">
        <v>2082</v>
      </c>
      <c r="B189">
        <v>1</v>
      </c>
      <c r="C189" t="s">
        <v>1708</v>
      </c>
      <c r="D189" t="s">
        <v>2083</v>
      </c>
    </row>
    <row r="190" spans="1:4" x14ac:dyDescent="0.3">
      <c r="A190" t="s">
        <v>2084</v>
      </c>
      <c r="B190">
        <v>1</v>
      </c>
      <c r="C190" t="s">
        <v>1708</v>
      </c>
      <c r="D190" t="s">
        <v>2085</v>
      </c>
    </row>
    <row r="191" spans="1:4" x14ac:dyDescent="0.3">
      <c r="A191" t="s">
        <v>2086</v>
      </c>
      <c r="B191">
        <v>1</v>
      </c>
      <c r="C191" t="s">
        <v>1708</v>
      </c>
      <c r="D191" t="s">
        <v>2087</v>
      </c>
    </row>
    <row r="192" spans="1:4" x14ac:dyDescent="0.3">
      <c r="A192" t="s">
        <v>2088</v>
      </c>
      <c r="B192">
        <v>1</v>
      </c>
      <c r="C192" t="s">
        <v>1708</v>
      </c>
      <c r="D192" t="s">
        <v>2089</v>
      </c>
    </row>
    <row r="193" spans="1:4" x14ac:dyDescent="0.3">
      <c r="A193" t="s">
        <v>2090</v>
      </c>
      <c r="B193">
        <v>1</v>
      </c>
      <c r="C193" t="s">
        <v>1708</v>
      </c>
      <c r="D193" t="s">
        <v>2091</v>
      </c>
    </row>
    <row r="194" spans="1:4" x14ac:dyDescent="0.3">
      <c r="A194" t="s">
        <v>2092</v>
      </c>
      <c r="B194">
        <v>1</v>
      </c>
      <c r="C194" t="s">
        <v>1708</v>
      </c>
      <c r="D194" t="s">
        <v>2093</v>
      </c>
    </row>
    <row r="195" spans="1:4" x14ac:dyDescent="0.3">
      <c r="A195" t="s">
        <v>2094</v>
      </c>
      <c r="B195">
        <v>1</v>
      </c>
      <c r="C195" t="s">
        <v>1708</v>
      </c>
      <c r="D195" t="s">
        <v>2095</v>
      </c>
    </row>
    <row r="196" spans="1:4" x14ac:dyDescent="0.3">
      <c r="A196" t="s">
        <v>2096</v>
      </c>
      <c r="B196">
        <v>1</v>
      </c>
      <c r="C196" t="s">
        <v>1708</v>
      </c>
      <c r="D196" t="s">
        <v>2097</v>
      </c>
    </row>
    <row r="197" spans="1:4" x14ac:dyDescent="0.3">
      <c r="A197" t="s">
        <v>2098</v>
      </c>
      <c r="B197">
        <v>1</v>
      </c>
      <c r="C197" t="s">
        <v>1708</v>
      </c>
      <c r="D197" t="s">
        <v>2099</v>
      </c>
    </row>
    <row r="198" spans="1:4" x14ac:dyDescent="0.3">
      <c r="A198" t="s">
        <v>2100</v>
      </c>
      <c r="B198">
        <v>1</v>
      </c>
      <c r="C198" t="s">
        <v>1708</v>
      </c>
      <c r="D198" t="s">
        <v>2101</v>
      </c>
    </row>
    <row r="199" spans="1:4" x14ac:dyDescent="0.3">
      <c r="A199" t="s">
        <v>2102</v>
      </c>
      <c r="B199">
        <v>1</v>
      </c>
      <c r="C199" t="s">
        <v>1708</v>
      </c>
      <c r="D199" t="s">
        <v>2103</v>
      </c>
    </row>
    <row r="200" spans="1:4" x14ac:dyDescent="0.3">
      <c r="A200" t="s">
        <v>2104</v>
      </c>
      <c r="B200">
        <v>1</v>
      </c>
      <c r="C200" t="s">
        <v>1708</v>
      </c>
      <c r="D200" t="s">
        <v>2105</v>
      </c>
    </row>
    <row r="201" spans="1:4" x14ac:dyDescent="0.3">
      <c r="A201" t="s">
        <v>2106</v>
      </c>
      <c r="B201">
        <v>1</v>
      </c>
      <c r="C201" t="s">
        <v>1708</v>
      </c>
      <c r="D201" t="s">
        <v>2107</v>
      </c>
    </row>
    <row r="202" spans="1:4" x14ac:dyDescent="0.3">
      <c r="A202" t="s">
        <v>2108</v>
      </c>
      <c r="B202">
        <v>1</v>
      </c>
      <c r="C202" t="s">
        <v>1708</v>
      </c>
      <c r="D202" t="s">
        <v>2109</v>
      </c>
    </row>
    <row r="203" spans="1:4" x14ac:dyDescent="0.3">
      <c r="A203" t="s">
        <v>2110</v>
      </c>
      <c r="B203">
        <v>1</v>
      </c>
      <c r="C203" t="s">
        <v>1708</v>
      </c>
      <c r="D203" t="s">
        <v>2111</v>
      </c>
    </row>
    <row r="204" spans="1:4" x14ac:dyDescent="0.3">
      <c r="A204" t="s">
        <v>2112</v>
      </c>
      <c r="B204">
        <v>1</v>
      </c>
      <c r="C204" t="s">
        <v>1708</v>
      </c>
      <c r="D204" t="s">
        <v>2113</v>
      </c>
    </row>
    <row r="205" spans="1:4" x14ac:dyDescent="0.3">
      <c r="A205" t="s">
        <v>2114</v>
      </c>
      <c r="B205">
        <v>1</v>
      </c>
      <c r="C205" t="s">
        <v>1708</v>
      </c>
      <c r="D205" t="s">
        <v>2115</v>
      </c>
    </row>
    <row r="206" spans="1:4" x14ac:dyDescent="0.3">
      <c r="A206" t="s">
        <v>2116</v>
      </c>
      <c r="B206">
        <v>1</v>
      </c>
      <c r="C206" t="s">
        <v>1708</v>
      </c>
      <c r="D206" t="s">
        <v>2117</v>
      </c>
    </row>
    <row r="207" spans="1:4" x14ac:dyDescent="0.3">
      <c r="A207" t="s">
        <v>2118</v>
      </c>
      <c r="B207">
        <v>1</v>
      </c>
      <c r="C207" t="s">
        <v>1708</v>
      </c>
      <c r="D207" t="s">
        <v>2119</v>
      </c>
    </row>
    <row r="208" spans="1:4" x14ac:dyDescent="0.3">
      <c r="A208" t="s">
        <v>2120</v>
      </c>
      <c r="B208">
        <v>1</v>
      </c>
      <c r="C208" t="s">
        <v>1708</v>
      </c>
      <c r="D208" t="s">
        <v>2121</v>
      </c>
    </row>
    <row r="209" spans="1:4" x14ac:dyDescent="0.3">
      <c r="A209" t="s">
        <v>2122</v>
      </c>
      <c r="B209">
        <v>1</v>
      </c>
      <c r="C209" t="s">
        <v>1708</v>
      </c>
      <c r="D209" t="s">
        <v>2123</v>
      </c>
    </row>
    <row r="210" spans="1:4" x14ac:dyDescent="0.3">
      <c r="A210" t="s">
        <v>2124</v>
      </c>
      <c r="B210">
        <v>1</v>
      </c>
      <c r="C210" t="s">
        <v>1708</v>
      </c>
      <c r="D210" t="s">
        <v>2125</v>
      </c>
    </row>
    <row r="211" spans="1:4" x14ac:dyDescent="0.3">
      <c r="A211" t="s">
        <v>2126</v>
      </c>
      <c r="B211">
        <v>1</v>
      </c>
      <c r="C211" t="s">
        <v>1708</v>
      </c>
      <c r="D211" t="s">
        <v>2127</v>
      </c>
    </row>
    <row r="212" spans="1:4" x14ac:dyDescent="0.3">
      <c r="A212" t="s">
        <v>2128</v>
      </c>
      <c r="B212">
        <v>1</v>
      </c>
      <c r="C212" t="s">
        <v>1708</v>
      </c>
      <c r="D212" t="s">
        <v>2129</v>
      </c>
    </row>
    <row r="213" spans="1:4" x14ac:dyDescent="0.3">
      <c r="A213" t="s">
        <v>2130</v>
      </c>
      <c r="B213">
        <v>1</v>
      </c>
      <c r="C213" t="s">
        <v>1708</v>
      </c>
      <c r="D213" t="s">
        <v>2131</v>
      </c>
    </row>
    <row r="214" spans="1:4" x14ac:dyDescent="0.3">
      <c r="A214" t="s">
        <v>2132</v>
      </c>
      <c r="B214">
        <v>1</v>
      </c>
      <c r="C214" t="s">
        <v>1708</v>
      </c>
      <c r="D214" t="s">
        <v>2133</v>
      </c>
    </row>
    <row r="215" spans="1:4" x14ac:dyDescent="0.3">
      <c r="A215" t="s">
        <v>2134</v>
      </c>
      <c r="B215">
        <v>1</v>
      </c>
      <c r="C215" t="s">
        <v>1708</v>
      </c>
      <c r="D215" t="s">
        <v>2135</v>
      </c>
    </row>
    <row r="216" spans="1:4" x14ac:dyDescent="0.3">
      <c r="A216" t="s">
        <v>2136</v>
      </c>
      <c r="B216">
        <v>1</v>
      </c>
      <c r="C216" t="s">
        <v>1708</v>
      </c>
      <c r="D216" t="s">
        <v>2137</v>
      </c>
    </row>
    <row r="217" spans="1:4" x14ac:dyDescent="0.3">
      <c r="A217" s="3" t="s">
        <v>2138</v>
      </c>
      <c r="B217">
        <v>1</v>
      </c>
      <c r="C217" t="s">
        <v>1708</v>
      </c>
      <c r="D217" t="s">
        <v>2139</v>
      </c>
    </row>
    <row r="218" spans="1:4" x14ac:dyDescent="0.3">
      <c r="A218" t="s">
        <v>2140</v>
      </c>
      <c r="B218">
        <v>1</v>
      </c>
      <c r="C218" t="s">
        <v>1708</v>
      </c>
      <c r="D218" t="s">
        <v>2141</v>
      </c>
    </row>
    <row r="219" spans="1:4" x14ac:dyDescent="0.3">
      <c r="A219" t="s">
        <v>2142</v>
      </c>
      <c r="B219">
        <v>1</v>
      </c>
      <c r="C219" t="s">
        <v>1708</v>
      </c>
      <c r="D219" t="s">
        <v>2143</v>
      </c>
    </row>
    <row r="220" spans="1:4" x14ac:dyDescent="0.3">
      <c r="A220" t="s">
        <v>2144</v>
      </c>
      <c r="B220">
        <v>1</v>
      </c>
      <c r="C220" t="s">
        <v>1708</v>
      </c>
      <c r="D220" t="s">
        <v>2145</v>
      </c>
    </row>
    <row r="221" spans="1:4" x14ac:dyDescent="0.3">
      <c r="A221" t="s">
        <v>2146</v>
      </c>
      <c r="B221">
        <v>1</v>
      </c>
      <c r="C221" t="s">
        <v>1708</v>
      </c>
      <c r="D221" t="s">
        <v>2147</v>
      </c>
    </row>
    <row r="222" spans="1:4" x14ac:dyDescent="0.3">
      <c r="A222" t="s">
        <v>2148</v>
      </c>
      <c r="B222">
        <v>1</v>
      </c>
      <c r="C222" t="s">
        <v>1708</v>
      </c>
      <c r="D222" t="s">
        <v>2149</v>
      </c>
    </row>
    <row r="223" spans="1:4" x14ac:dyDescent="0.3">
      <c r="A223" t="s">
        <v>2150</v>
      </c>
      <c r="B223">
        <v>1</v>
      </c>
      <c r="C223" t="s">
        <v>1708</v>
      </c>
      <c r="D223" t="s">
        <v>2151</v>
      </c>
    </row>
    <row r="224" spans="1:4" x14ac:dyDescent="0.3">
      <c r="A224" t="s">
        <v>2152</v>
      </c>
      <c r="B224">
        <v>1</v>
      </c>
      <c r="C224" t="s">
        <v>1708</v>
      </c>
      <c r="D224" t="s">
        <v>2153</v>
      </c>
    </row>
    <row r="225" spans="1:4" x14ac:dyDescent="0.3">
      <c r="A225" t="s">
        <v>2154</v>
      </c>
      <c r="B225">
        <v>1</v>
      </c>
      <c r="C225" t="s">
        <v>1708</v>
      </c>
      <c r="D225" t="s">
        <v>2155</v>
      </c>
    </row>
    <row r="226" spans="1:4" x14ac:dyDescent="0.3">
      <c r="A226" t="s">
        <v>2156</v>
      </c>
      <c r="B226">
        <v>1</v>
      </c>
      <c r="C226" t="s">
        <v>1708</v>
      </c>
      <c r="D226" t="s">
        <v>2157</v>
      </c>
    </row>
    <row r="227" spans="1:4" x14ac:dyDescent="0.3">
      <c r="A227" t="s">
        <v>2158</v>
      </c>
      <c r="B227">
        <v>1</v>
      </c>
      <c r="C227" t="s">
        <v>1708</v>
      </c>
      <c r="D227" t="s">
        <v>2159</v>
      </c>
    </row>
    <row r="228" spans="1:4" x14ac:dyDescent="0.3">
      <c r="A228" t="s">
        <v>2160</v>
      </c>
      <c r="B228">
        <v>1</v>
      </c>
      <c r="C228" t="s">
        <v>1708</v>
      </c>
      <c r="D228" t="s">
        <v>2161</v>
      </c>
    </row>
    <row r="229" spans="1:4" x14ac:dyDescent="0.3">
      <c r="A229" t="s">
        <v>2162</v>
      </c>
      <c r="B229">
        <v>1</v>
      </c>
      <c r="C229" t="s">
        <v>1708</v>
      </c>
      <c r="D229" t="s">
        <v>2163</v>
      </c>
    </row>
    <row r="230" spans="1:4" x14ac:dyDescent="0.3">
      <c r="A230" t="s">
        <v>2164</v>
      </c>
      <c r="B230">
        <v>1</v>
      </c>
      <c r="C230" t="s">
        <v>1708</v>
      </c>
      <c r="D230" t="s">
        <v>2165</v>
      </c>
    </row>
    <row r="231" spans="1:4" x14ac:dyDescent="0.3">
      <c r="A231" t="s">
        <v>2166</v>
      </c>
      <c r="B231">
        <v>1</v>
      </c>
      <c r="C231" t="s">
        <v>1708</v>
      </c>
      <c r="D231" t="s">
        <v>2167</v>
      </c>
    </row>
    <row r="232" spans="1:4" x14ac:dyDescent="0.3">
      <c r="A232" t="s">
        <v>2168</v>
      </c>
      <c r="B232">
        <v>1</v>
      </c>
      <c r="C232" t="s">
        <v>1708</v>
      </c>
      <c r="D232" t="s">
        <v>2169</v>
      </c>
    </row>
    <row r="233" spans="1:4" x14ac:dyDescent="0.3">
      <c r="A233" t="s">
        <v>2170</v>
      </c>
      <c r="B233">
        <v>1</v>
      </c>
      <c r="C233" t="s">
        <v>1708</v>
      </c>
      <c r="D233" t="s">
        <v>2171</v>
      </c>
    </row>
    <row r="234" spans="1:4" x14ac:dyDescent="0.3">
      <c r="A234" t="s">
        <v>2172</v>
      </c>
      <c r="B234">
        <v>1</v>
      </c>
      <c r="C234" t="s">
        <v>1708</v>
      </c>
      <c r="D234" t="s">
        <v>2173</v>
      </c>
    </row>
    <row r="235" spans="1:4" x14ac:dyDescent="0.3">
      <c r="A235" t="s">
        <v>2174</v>
      </c>
      <c r="B235">
        <v>1</v>
      </c>
      <c r="C235" t="s">
        <v>1708</v>
      </c>
      <c r="D235" t="s">
        <v>2175</v>
      </c>
    </row>
    <row r="236" spans="1:4" x14ac:dyDescent="0.3">
      <c r="A236" t="s">
        <v>2176</v>
      </c>
      <c r="B236">
        <v>1</v>
      </c>
      <c r="C236" t="s">
        <v>1708</v>
      </c>
      <c r="D236" t="s">
        <v>2177</v>
      </c>
    </row>
    <row r="237" spans="1:4" x14ac:dyDescent="0.3">
      <c r="A237" t="s">
        <v>2178</v>
      </c>
      <c r="B237">
        <v>1</v>
      </c>
      <c r="C237" t="s">
        <v>1708</v>
      </c>
      <c r="D237" t="s">
        <v>2179</v>
      </c>
    </row>
    <row r="238" spans="1:4" x14ac:dyDescent="0.3">
      <c r="A238" t="s">
        <v>2180</v>
      </c>
      <c r="B238">
        <v>1</v>
      </c>
      <c r="C238" t="s">
        <v>1708</v>
      </c>
      <c r="D238" t="s">
        <v>2181</v>
      </c>
    </row>
    <row r="239" spans="1:4" x14ac:dyDescent="0.3">
      <c r="A239" t="s">
        <v>2182</v>
      </c>
      <c r="B239">
        <v>1</v>
      </c>
      <c r="C239" t="s">
        <v>1708</v>
      </c>
      <c r="D239" t="s">
        <v>2183</v>
      </c>
    </row>
    <row r="240" spans="1:4" x14ac:dyDescent="0.3">
      <c r="A240" t="s">
        <v>2184</v>
      </c>
      <c r="B240">
        <v>1</v>
      </c>
      <c r="C240" t="s">
        <v>1708</v>
      </c>
      <c r="D240" t="s">
        <v>2185</v>
      </c>
    </row>
    <row r="241" spans="1:4" x14ac:dyDescent="0.3">
      <c r="A241" t="s">
        <v>2186</v>
      </c>
      <c r="B241">
        <v>1</v>
      </c>
      <c r="C241" t="s">
        <v>1708</v>
      </c>
      <c r="D241" t="s">
        <v>2187</v>
      </c>
    </row>
    <row r="242" spans="1:4" x14ac:dyDescent="0.3">
      <c r="A242" t="s">
        <v>2188</v>
      </c>
      <c r="B242">
        <v>1</v>
      </c>
      <c r="C242" t="s">
        <v>1708</v>
      </c>
      <c r="D242" t="s">
        <v>2189</v>
      </c>
    </row>
    <row r="243" spans="1:4" x14ac:dyDescent="0.3">
      <c r="A243" t="s">
        <v>2190</v>
      </c>
      <c r="B243">
        <v>1</v>
      </c>
      <c r="C243" t="s">
        <v>1708</v>
      </c>
      <c r="D243" t="s">
        <v>2191</v>
      </c>
    </row>
    <row r="244" spans="1:4" x14ac:dyDescent="0.3">
      <c r="A244" t="s">
        <v>2192</v>
      </c>
      <c r="B244">
        <v>1</v>
      </c>
      <c r="C244" t="s">
        <v>1708</v>
      </c>
      <c r="D244" t="s">
        <v>2193</v>
      </c>
    </row>
    <row r="245" spans="1:4" x14ac:dyDescent="0.3">
      <c r="A245" s="3" t="s">
        <v>2194</v>
      </c>
      <c r="B245">
        <v>1</v>
      </c>
      <c r="C245" t="s">
        <v>1708</v>
      </c>
      <c r="D245" t="s">
        <v>2195</v>
      </c>
    </row>
    <row r="246" spans="1:4" x14ac:dyDescent="0.3">
      <c r="A246" t="s">
        <v>2196</v>
      </c>
      <c r="B246">
        <v>1</v>
      </c>
      <c r="C246" t="s">
        <v>1708</v>
      </c>
      <c r="D246" t="s">
        <v>2197</v>
      </c>
    </row>
    <row r="247" spans="1:4" x14ac:dyDescent="0.3">
      <c r="A247" t="s">
        <v>2198</v>
      </c>
      <c r="B247">
        <v>1</v>
      </c>
      <c r="C247" t="s">
        <v>1708</v>
      </c>
      <c r="D247" t="s">
        <v>2199</v>
      </c>
    </row>
    <row r="248" spans="1:4" x14ac:dyDescent="0.3">
      <c r="A248" t="s">
        <v>2200</v>
      </c>
      <c r="B248">
        <v>1</v>
      </c>
      <c r="C248" t="s">
        <v>1708</v>
      </c>
      <c r="D248" t="s">
        <v>2201</v>
      </c>
    </row>
    <row r="249" spans="1:4" x14ac:dyDescent="0.3">
      <c r="A249" t="s">
        <v>2202</v>
      </c>
      <c r="B249">
        <v>1</v>
      </c>
      <c r="C249" t="s">
        <v>1708</v>
      </c>
      <c r="D249" t="s">
        <v>2203</v>
      </c>
    </row>
    <row r="250" spans="1:4" x14ac:dyDescent="0.3">
      <c r="A250" t="s">
        <v>2204</v>
      </c>
      <c r="B250">
        <v>1</v>
      </c>
      <c r="C250" t="s">
        <v>1708</v>
      </c>
      <c r="D250" t="s">
        <v>2205</v>
      </c>
    </row>
    <row r="251" spans="1:4" x14ac:dyDescent="0.3">
      <c r="A251" t="s">
        <v>2206</v>
      </c>
      <c r="B251">
        <v>1</v>
      </c>
      <c r="C251" t="s">
        <v>1708</v>
      </c>
      <c r="D251" t="s">
        <v>2207</v>
      </c>
    </row>
    <row r="252" spans="1:4" x14ac:dyDescent="0.3">
      <c r="A252" t="s">
        <v>2208</v>
      </c>
      <c r="B252">
        <v>1</v>
      </c>
      <c r="C252" t="s">
        <v>1708</v>
      </c>
      <c r="D252" t="s">
        <v>2209</v>
      </c>
    </row>
    <row r="253" spans="1:4" x14ac:dyDescent="0.3">
      <c r="A253" t="s">
        <v>2210</v>
      </c>
      <c r="B253">
        <v>1</v>
      </c>
      <c r="C253" t="s">
        <v>1708</v>
      </c>
      <c r="D253" t="s">
        <v>2211</v>
      </c>
    </row>
    <row r="254" spans="1:4" x14ac:dyDescent="0.3">
      <c r="A254" t="s">
        <v>2212</v>
      </c>
      <c r="B254">
        <v>1</v>
      </c>
      <c r="C254" t="s">
        <v>1708</v>
      </c>
      <c r="D254" t="s">
        <v>2213</v>
      </c>
    </row>
    <row r="255" spans="1:4" x14ac:dyDescent="0.3">
      <c r="A255" t="s">
        <v>2214</v>
      </c>
      <c r="B255">
        <v>1</v>
      </c>
      <c r="C255" t="s">
        <v>1708</v>
      </c>
      <c r="D255" t="s">
        <v>2215</v>
      </c>
    </row>
    <row r="256" spans="1:4" x14ac:dyDescent="0.3">
      <c r="A256" t="s">
        <v>2216</v>
      </c>
      <c r="B256">
        <v>1</v>
      </c>
      <c r="C256" t="s">
        <v>1708</v>
      </c>
      <c r="D256" t="s">
        <v>2217</v>
      </c>
    </row>
    <row r="257" spans="1:4" x14ac:dyDescent="0.3">
      <c r="A257" t="s">
        <v>2218</v>
      </c>
      <c r="B257">
        <v>1</v>
      </c>
      <c r="C257" t="s">
        <v>1708</v>
      </c>
      <c r="D257" t="s">
        <v>2219</v>
      </c>
    </row>
    <row r="258" spans="1:4" x14ac:dyDescent="0.3">
      <c r="A258" t="s">
        <v>2220</v>
      </c>
      <c r="B258">
        <v>1</v>
      </c>
      <c r="C258" t="s">
        <v>1708</v>
      </c>
      <c r="D258" t="s">
        <v>2221</v>
      </c>
    </row>
    <row r="259" spans="1:4" x14ac:dyDescent="0.3">
      <c r="A259" t="s">
        <v>2222</v>
      </c>
      <c r="B259">
        <v>1</v>
      </c>
      <c r="C259" t="s">
        <v>1708</v>
      </c>
      <c r="D259" t="s">
        <v>2223</v>
      </c>
    </row>
    <row r="260" spans="1:4" x14ac:dyDescent="0.3">
      <c r="A260" t="s">
        <v>2224</v>
      </c>
      <c r="B260">
        <v>1</v>
      </c>
      <c r="C260" t="s">
        <v>1708</v>
      </c>
      <c r="D260" t="s">
        <v>2225</v>
      </c>
    </row>
    <row r="261" spans="1:4" x14ac:dyDescent="0.3">
      <c r="A261" t="s">
        <v>2226</v>
      </c>
      <c r="B261">
        <v>1</v>
      </c>
      <c r="C261" t="s">
        <v>1708</v>
      </c>
      <c r="D261" t="s">
        <v>2227</v>
      </c>
    </row>
    <row r="262" spans="1:4" x14ac:dyDescent="0.3">
      <c r="A262" s="3" t="s">
        <v>2228</v>
      </c>
      <c r="B262">
        <v>1</v>
      </c>
      <c r="C262" t="s">
        <v>1708</v>
      </c>
      <c r="D262" t="s">
        <v>2229</v>
      </c>
    </row>
    <row r="263" spans="1:4" x14ac:dyDescent="0.3">
      <c r="A263" t="s">
        <v>2230</v>
      </c>
      <c r="B263">
        <v>1</v>
      </c>
      <c r="C263" t="s">
        <v>1708</v>
      </c>
      <c r="D263" t="s">
        <v>2231</v>
      </c>
    </row>
    <row r="264" spans="1:4" x14ac:dyDescent="0.3">
      <c r="A264" t="s">
        <v>2232</v>
      </c>
      <c r="B264">
        <v>1</v>
      </c>
      <c r="C264" t="s">
        <v>1708</v>
      </c>
      <c r="D264" t="s">
        <v>2233</v>
      </c>
    </row>
    <row r="265" spans="1:4" x14ac:dyDescent="0.3">
      <c r="A265" t="s">
        <v>2234</v>
      </c>
      <c r="B265">
        <v>1</v>
      </c>
      <c r="C265" t="s">
        <v>1708</v>
      </c>
      <c r="D265" t="s">
        <v>2235</v>
      </c>
    </row>
    <row r="266" spans="1:4" x14ac:dyDescent="0.3">
      <c r="A266" t="s">
        <v>2236</v>
      </c>
      <c r="B266">
        <v>1</v>
      </c>
      <c r="C266" t="s">
        <v>1708</v>
      </c>
      <c r="D266" t="s">
        <v>2237</v>
      </c>
    </row>
    <row r="267" spans="1:4" x14ac:dyDescent="0.3">
      <c r="A267" t="s">
        <v>2238</v>
      </c>
      <c r="B267">
        <v>1</v>
      </c>
      <c r="C267" t="s">
        <v>1708</v>
      </c>
      <c r="D267" t="s">
        <v>2239</v>
      </c>
    </row>
    <row r="268" spans="1:4" x14ac:dyDescent="0.3">
      <c r="A268" t="s">
        <v>2240</v>
      </c>
      <c r="B268">
        <v>1</v>
      </c>
      <c r="C268" t="s">
        <v>1708</v>
      </c>
      <c r="D268" t="s">
        <v>2241</v>
      </c>
    </row>
    <row r="269" spans="1:4" x14ac:dyDescent="0.3">
      <c r="A269" t="s">
        <v>2242</v>
      </c>
      <c r="B269">
        <v>1</v>
      </c>
      <c r="C269" t="s">
        <v>1708</v>
      </c>
      <c r="D269" t="s">
        <v>2243</v>
      </c>
    </row>
    <row r="270" spans="1:4" x14ac:dyDescent="0.3">
      <c r="A270" t="s">
        <v>2244</v>
      </c>
      <c r="B270">
        <v>1</v>
      </c>
      <c r="C270" t="s">
        <v>1708</v>
      </c>
      <c r="D270" t="s">
        <v>2245</v>
      </c>
    </row>
    <row r="271" spans="1:4" x14ac:dyDescent="0.3">
      <c r="A271" t="s">
        <v>2246</v>
      </c>
      <c r="B271">
        <v>1</v>
      </c>
      <c r="C271" t="s">
        <v>1708</v>
      </c>
      <c r="D271" t="s">
        <v>2247</v>
      </c>
    </row>
    <row r="272" spans="1:4" x14ac:dyDescent="0.3">
      <c r="A272" t="s">
        <v>2248</v>
      </c>
      <c r="B272">
        <v>1</v>
      </c>
      <c r="C272" t="s">
        <v>1708</v>
      </c>
      <c r="D272" t="s">
        <v>2249</v>
      </c>
    </row>
    <row r="273" spans="1:4" x14ac:dyDescent="0.3">
      <c r="A273" t="s">
        <v>2250</v>
      </c>
      <c r="B273">
        <v>1</v>
      </c>
      <c r="C273" t="s">
        <v>1708</v>
      </c>
      <c r="D273" t="s">
        <v>2251</v>
      </c>
    </row>
    <row r="274" spans="1:4" x14ac:dyDescent="0.3">
      <c r="A274" t="s">
        <v>2252</v>
      </c>
      <c r="B274">
        <v>1</v>
      </c>
      <c r="C274" t="s">
        <v>1708</v>
      </c>
      <c r="D274" t="s">
        <v>2253</v>
      </c>
    </row>
    <row r="275" spans="1:4" x14ac:dyDescent="0.3">
      <c r="A275" t="s">
        <v>2254</v>
      </c>
      <c r="B275">
        <v>1</v>
      </c>
      <c r="C275" t="s">
        <v>1708</v>
      </c>
      <c r="D275" t="s">
        <v>2255</v>
      </c>
    </row>
    <row r="276" spans="1:4" x14ac:dyDescent="0.3">
      <c r="A276" t="s">
        <v>2256</v>
      </c>
      <c r="B276">
        <v>1</v>
      </c>
      <c r="C276" t="s">
        <v>1708</v>
      </c>
      <c r="D276" t="s">
        <v>2257</v>
      </c>
    </row>
    <row r="277" spans="1:4" x14ac:dyDescent="0.3">
      <c r="A277" t="s">
        <v>2258</v>
      </c>
      <c r="B277">
        <v>1</v>
      </c>
      <c r="C277" t="s">
        <v>1708</v>
      </c>
      <c r="D277" t="s">
        <v>2259</v>
      </c>
    </row>
    <row r="278" spans="1:4" x14ac:dyDescent="0.3">
      <c r="A278" t="s">
        <v>2260</v>
      </c>
      <c r="B278">
        <v>1</v>
      </c>
      <c r="C278" t="s">
        <v>1708</v>
      </c>
      <c r="D278" t="s">
        <v>2261</v>
      </c>
    </row>
    <row r="279" spans="1:4" x14ac:dyDescent="0.3">
      <c r="A279" t="s">
        <v>2262</v>
      </c>
      <c r="B279">
        <v>1</v>
      </c>
      <c r="C279" t="s">
        <v>1708</v>
      </c>
      <c r="D279" t="s">
        <v>2263</v>
      </c>
    </row>
    <row r="280" spans="1:4" x14ac:dyDescent="0.3">
      <c r="A280" t="s">
        <v>2264</v>
      </c>
      <c r="B280">
        <v>1</v>
      </c>
      <c r="C280" t="s">
        <v>1708</v>
      </c>
      <c r="D280" t="s">
        <v>2265</v>
      </c>
    </row>
    <row r="281" spans="1:4" x14ac:dyDescent="0.3">
      <c r="A281" t="s">
        <v>2266</v>
      </c>
      <c r="B281">
        <v>1</v>
      </c>
      <c r="C281" t="s">
        <v>1708</v>
      </c>
      <c r="D281" t="s">
        <v>2267</v>
      </c>
    </row>
    <row r="282" spans="1:4" x14ac:dyDescent="0.3">
      <c r="A282" t="s">
        <v>2268</v>
      </c>
      <c r="B282">
        <v>1</v>
      </c>
      <c r="C282" t="s">
        <v>1708</v>
      </c>
      <c r="D282" t="s">
        <v>2269</v>
      </c>
    </row>
    <row r="283" spans="1:4" x14ac:dyDescent="0.3">
      <c r="A283" t="s">
        <v>2270</v>
      </c>
      <c r="B283">
        <v>1</v>
      </c>
      <c r="C283" t="s">
        <v>1708</v>
      </c>
      <c r="D283" t="s">
        <v>2271</v>
      </c>
    </row>
    <row r="284" spans="1:4" x14ac:dyDescent="0.3">
      <c r="A284" t="s">
        <v>2272</v>
      </c>
      <c r="B284">
        <v>1</v>
      </c>
      <c r="C284" t="s">
        <v>1708</v>
      </c>
      <c r="D284" t="s">
        <v>2273</v>
      </c>
    </row>
    <row r="285" spans="1:4" x14ac:dyDescent="0.3">
      <c r="A285" t="s">
        <v>2274</v>
      </c>
      <c r="B285">
        <v>1</v>
      </c>
      <c r="C285" t="s">
        <v>1708</v>
      </c>
      <c r="D285" t="s">
        <v>2275</v>
      </c>
    </row>
    <row r="286" spans="1:4" x14ac:dyDescent="0.3">
      <c r="A286" t="s">
        <v>2276</v>
      </c>
      <c r="B286">
        <v>1</v>
      </c>
      <c r="C286" t="s">
        <v>1708</v>
      </c>
      <c r="D286" t="s">
        <v>2277</v>
      </c>
    </row>
    <row r="287" spans="1:4" x14ac:dyDescent="0.3">
      <c r="A287" t="s">
        <v>2278</v>
      </c>
      <c r="B287">
        <v>1</v>
      </c>
      <c r="C287" t="s">
        <v>1708</v>
      </c>
      <c r="D287" t="s">
        <v>2279</v>
      </c>
    </row>
    <row r="288" spans="1:4" x14ac:dyDescent="0.3">
      <c r="A288" t="s">
        <v>2280</v>
      </c>
      <c r="B288">
        <v>1</v>
      </c>
      <c r="C288" t="s">
        <v>1708</v>
      </c>
      <c r="D288" t="s">
        <v>2281</v>
      </c>
    </row>
    <row r="289" spans="1:4" x14ac:dyDescent="0.3">
      <c r="A289" t="s">
        <v>2282</v>
      </c>
      <c r="B289">
        <v>1</v>
      </c>
      <c r="C289" t="s">
        <v>1708</v>
      </c>
      <c r="D289" t="s">
        <v>2283</v>
      </c>
    </row>
    <row r="290" spans="1:4" x14ac:dyDescent="0.3">
      <c r="A290" t="s">
        <v>2284</v>
      </c>
      <c r="B290">
        <v>1</v>
      </c>
      <c r="C290" t="s">
        <v>1708</v>
      </c>
      <c r="D290" t="s">
        <v>2285</v>
      </c>
    </row>
    <row r="291" spans="1:4" x14ac:dyDescent="0.3">
      <c r="A291" t="s">
        <v>2286</v>
      </c>
      <c r="B291">
        <v>1</v>
      </c>
      <c r="C291" t="s">
        <v>1708</v>
      </c>
      <c r="D291" t="s">
        <v>2287</v>
      </c>
    </row>
    <row r="292" spans="1:4" x14ac:dyDescent="0.3">
      <c r="A292" t="s">
        <v>2288</v>
      </c>
      <c r="B292">
        <v>1</v>
      </c>
      <c r="C292" t="s">
        <v>1708</v>
      </c>
      <c r="D292" t="s">
        <v>2289</v>
      </c>
    </row>
    <row r="293" spans="1:4" x14ac:dyDescent="0.3">
      <c r="A293" t="s">
        <v>2290</v>
      </c>
      <c r="B293">
        <v>1</v>
      </c>
      <c r="C293" t="s">
        <v>1708</v>
      </c>
      <c r="D293" t="s">
        <v>2291</v>
      </c>
    </row>
    <row r="294" spans="1:4" x14ac:dyDescent="0.3">
      <c r="A294" t="s">
        <v>2292</v>
      </c>
      <c r="B294">
        <v>1</v>
      </c>
      <c r="C294" t="s">
        <v>1708</v>
      </c>
      <c r="D294" t="s">
        <v>2293</v>
      </c>
    </row>
    <row r="295" spans="1:4" x14ac:dyDescent="0.3">
      <c r="A295" t="s">
        <v>2294</v>
      </c>
      <c r="B295">
        <v>1</v>
      </c>
      <c r="C295" t="s">
        <v>1708</v>
      </c>
      <c r="D295" t="s">
        <v>2295</v>
      </c>
    </row>
    <row r="296" spans="1:4" x14ac:dyDescent="0.3">
      <c r="A296" t="s">
        <v>2296</v>
      </c>
      <c r="B296">
        <v>1</v>
      </c>
      <c r="C296" t="s">
        <v>1708</v>
      </c>
      <c r="D296" t="s">
        <v>2297</v>
      </c>
    </row>
    <row r="297" spans="1:4" x14ac:dyDescent="0.3">
      <c r="A297" t="s">
        <v>2298</v>
      </c>
      <c r="B297">
        <v>1</v>
      </c>
      <c r="C297" t="s">
        <v>1708</v>
      </c>
      <c r="D297" t="s">
        <v>2299</v>
      </c>
    </row>
    <row r="298" spans="1:4" x14ac:dyDescent="0.3">
      <c r="A298" t="s">
        <v>2300</v>
      </c>
      <c r="B298">
        <v>1</v>
      </c>
      <c r="C298" t="s">
        <v>1708</v>
      </c>
      <c r="D298" t="s">
        <v>2301</v>
      </c>
    </row>
    <row r="299" spans="1:4" x14ac:dyDescent="0.3">
      <c r="A299" t="s">
        <v>2302</v>
      </c>
      <c r="B299">
        <v>1</v>
      </c>
      <c r="C299" t="s">
        <v>1708</v>
      </c>
      <c r="D299" t="s">
        <v>2303</v>
      </c>
    </row>
    <row r="300" spans="1:4" x14ac:dyDescent="0.3">
      <c r="A300" t="s">
        <v>2304</v>
      </c>
      <c r="B300">
        <v>1</v>
      </c>
      <c r="C300" t="s">
        <v>1708</v>
      </c>
      <c r="D300" t="s">
        <v>2305</v>
      </c>
    </row>
    <row r="301" spans="1:4" x14ac:dyDescent="0.3">
      <c r="A301" t="s">
        <v>2306</v>
      </c>
      <c r="B301">
        <v>1</v>
      </c>
      <c r="C301" t="s">
        <v>1708</v>
      </c>
      <c r="D301" t="s">
        <v>2307</v>
      </c>
    </row>
    <row r="302" spans="1:4" x14ac:dyDescent="0.3">
      <c r="A302" t="s">
        <v>2308</v>
      </c>
      <c r="B302">
        <v>1</v>
      </c>
      <c r="C302" t="s">
        <v>1708</v>
      </c>
      <c r="D302" t="s">
        <v>2309</v>
      </c>
    </row>
    <row r="303" spans="1:4" x14ac:dyDescent="0.3">
      <c r="A303" t="s">
        <v>2310</v>
      </c>
      <c r="B303">
        <v>1</v>
      </c>
      <c r="C303" t="s">
        <v>1708</v>
      </c>
      <c r="D303" t="s">
        <v>2311</v>
      </c>
    </row>
    <row r="304" spans="1:4" x14ac:dyDescent="0.3">
      <c r="A304" t="s">
        <v>2312</v>
      </c>
      <c r="B304">
        <v>1</v>
      </c>
      <c r="C304" t="s">
        <v>1708</v>
      </c>
      <c r="D304" t="s">
        <v>2313</v>
      </c>
    </row>
    <row r="305" spans="1:4" x14ac:dyDescent="0.3">
      <c r="A305" t="s">
        <v>2314</v>
      </c>
      <c r="B305">
        <v>1</v>
      </c>
      <c r="C305" t="s">
        <v>1708</v>
      </c>
      <c r="D305" t="s">
        <v>2315</v>
      </c>
    </row>
    <row r="306" spans="1:4" x14ac:dyDescent="0.3">
      <c r="A306" t="s">
        <v>2316</v>
      </c>
      <c r="B306">
        <v>1</v>
      </c>
      <c r="C306" t="s">
        <v>1708</v>
      </c>
      <c r="D306" t="s">
        <v>2317</v>
      </c>
    </row>
    <row r="307" spans="1:4" x14ac:dyDescent="0.3">
      <c r="A307" t="s">
        <v>2318</v>
      </c>
      <c r="B307">
        <v>1</v>
      </c>
      <c r="C307" t="s">
        <v>1708</v>
      </c>
      <c r="D307" t="s">
        <v>2319</v>
      </c>
    </row>
    <row r="308" spans="1:4" x14ac:dyDescent="0.3">
      <c r="A308" t="s">
        <v>2320</v>
      </c>
      <c r="B308">
        <v>1</v>
      </c>
      <c r="C308" t="s">
        <v>1708</v>
      </c>
      <c r="D308" t="s">
        <v>2321</v>
      </c>
    </row>
    <row r="309" spans="1:4" x14ac:dyDescent="0.3">
      <c r="A309" t="s">
        <v>2322</v>
      </c>
      <c r="B309">
        <v>1</v>
      </c>
      <c r="C309" t="s">
        <v>1708</v>
      </c>
      <c r="D309" t="s">
        <v>2323</v>
      </c>
    </row>
    <row r="310" spans="1:4" x14ac:dyDescent="0.3">
      <c r="A310" t="s">
        <v>2324</v>
      </c>
      <c r="B310">
        <v>1</v>
      </c>
      <c r="C310" t="s">
        <v>1708</v>
      </c>
      <c r="D310" t="s">
        <v>2325</v>
      </c>
    </row>
    <row r="311" spans="1:4" x14ac:dyDescent="0.3">
      <c r="A311" t="s">
        <v>2326</v>
      </c>
      <c r="B311">
        <v>1</v>
      </c>
      <c r="C311" t="s">
        <v>1708</v>
      </c>
      <c r="D311" t="s">
        <v>2327</v>
      </c>
    </row>
    <row r="312" spans="1:4" x14ac:dyDescent="0.3">
      <c r="A312" s="3" t="s">
        <v>2328</v>
      </c>
      <c r="B312">
        <v>1</v>
      </c>
      <c r="C312" t="s">
        <v>1708</v>
      </c>
      <c r="D312" t="s">
        <v>2329</v>
      </c>
    </row>
    <row r="313" spans="1:4" x14ac:dyDescent="0.3">
      <c r="A313" t="s">
        <v>2330</v>
      </c>
      <c r="B313">
        <v>1</v>
      </c>
      <c r="C313" t="s">
        <v>1708</v>
      </c>
      <c r="D313" t="s">
        <v>2331</v>
      </c>
    </row>
    <row r="314" spans="1:4" x14ac:dyDescent="0.3">
      <c r="A314" t="s">
        <v>2332</v>
      </c>
      <c r="B314">
        <v>1</v>
      </c>
      <c r="C314" t="s">
        <v>1708</v>
      </c>
      <c r="D314" t="s">
        <v>2333</v>
      </c>
    </row>
    <row r="315" spans="1:4" x14ac:dyDescent="0.3">
      <c r="A315" t="s">
        <v>2334</v>
      </c>
      <c r="B315">
        <v>1</v>
      </c>
      <c r="C315" t="s">
        <v>1708</v>
      </c>
      <c r="D315" t="s">
        <v>2335</v>
      </c>
    </row>
    <row r="316" spans="1:4" x14ac:dyDescent="0.3">
      <c r="A316" t="s">
        <v>2336</v>
      </c>
      <c r="B316">
        <v>1</v>
      </c>
      <c r="C316" t="s">
        <v>1708</v>
      </c>
      <c r="D316" t="s">
        <v>2337</v>
      </c>
    </row>
    <row r="317" spans="1:4" x14ac:dyDescent="0.3">
      <c r="A317" t="s">
        <v>2338</v>
      </c>
      <c r="B317">
        <v>1</v>
      </c>
      <c r="C317" t="s">
        <v>1708</v>
      </c>
      <c r="D317" t="s">
        <v>2339</v>
      </c>
    </row>
    <row r="318" spans="1:4" x14ac:dyDescent="0.3">
      <c r="A318" t="s">
        <v>2340</v>
      </c>
      <c r="B318">
        <v>1</v>
      </c>
      <c r="C318" t="s">
        <v>1708</v>
      </c>
      <c r="D318" t="s">
        <v>2341</v>
      </c>
    </row>
    <row r="319" spans="1:4" x14ac:dyDescent="0.3">
      <c r="A319" t="s">
        <v>2342</v>
      </c>
      <c r="B319">
        <v>1</v>
      </c>
      <c r="C319" t="s">
        <v>1708</v>
      </c>
      <c r="D319" t="s">
        <v>2343</v>
      </c>
    </row>
    <row r="320" spans="1:4" x14ac:dyDescent="0.3">
      <c r="A320" t="s">
        <v>2344</v>
      </c>
      <c r="B320">
        <v>1</v>
      </c>
      <c r="C320" t="s">
        <v>1708</v>
      </c>
      <c r="D320" t="s">
        <v>2345</v>
      </c>
    </row>
    <row r="321" spans="1:4" x14ac:dyDescent="0.3">
      <c r="A321" t="s">
        <v>2346</v>
      </c>
      <c r="B321">
        <v>1</v>
      </c>
      <c r="C321" t="s">
        <v>1708</v>
      </c>
      <c r="D321" t="s">
        <v>2347</v>
      </c>
    </row>
  </sheetData>
  <sheetProtection algorithmName="SHA-512" hashValue="8uX92psqH4csVGr73i5zNENi0YLYRG44nDAOtzXeDNqs5yW6u3cKTZlO1jmRmxhHyMVM21C+QV9kwCIaEAT9+g==" saltValue="RH5LHkBk0XKlgs2L5gH+5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1"/>
  <sheetViews>
    <sheetView tabSelected="1" workbookViewId="0"/>
  </sheetViews>
  <sheetFormatPr defaultRowHeight="100.05" customHeight="1" x14ac:dyDescent="0.3"/>
  <cols>
    <col min="1" max="1" width="40.109375" customWidth="1"/>
    <col min="2" max="2" width="65.21875" bestFit="1" customWidth="1"/>
    <col min="3" max="3" width="11.88671875" bestFit="1" customWidth="1"/>
    <col min="4" max="4" width="7.5546875" bestFit="1" customWidth="1"/>
    <col min="5" max="5" width="12.88671875" bestFit="1" customWidth="1"/>
    <col min="6" max="6" width="7" bestFit="1" customWidth="1"/>
    <col min="7" max="7" width="6.21875" bestFit="1" customWidth="1"/>
    <col min="8" max="8" width="4.5546875" bestFit="1" customWidth="1"/>
    <col min="9" max="9" width="4.44140625" bestFit="1" customWidth="1"/>
    <col min="10" max="10" width="5.5546875" bestFit="1" customWidth="1"/>
  </cols>
  <sheetData>
    <row r="1" spans="1:11" ht="20.399999999999999" customHeight="1" x14ac:dyDescent="0.3">
      <c r="A1" t="s">
        <v>1702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t="100.05" customHeight="1" x14ac:dyDescent="0.3">
      <c r="A2" s="4" t="str">
        <f>_xll.JChemExcel.Functions.JCSYSStructure("59F07108F0DA9D5D059F405A5DCA4B40")</f>
        <v/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0</v>
      </c>
      <c r="I2">
        <v>2</v>
      </c>
      <c r="J2" t="s">
        <v>16</v>
      </c>
      <c r="K2">
        <v>2</v>
      </c>
    </row>
    <row r="3" spans="1:11" ht="100.05" customHeight="1" x14ac:dyDescent="0.3">
      <c r="A3" s="4" t="str">
        <f>_xll.JChemExcel.Functions.JCSYSStructure("8B245BBCB15F5FC44ABDD23BEEB2B735")</f>
        <v/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>
        <v>1</v>
      </c>
      <c r="I3">
        <v>3</v>
      </c>
      <c r="J3" t="s">
        <v>23</v>
      </c>
      <c r="K3">
        <v>3</v>
      </c>
    </row>
    <row r="4" spans="1:11" ht="100.05" customHeight="1" x14ac:dyDescent="0.3">
      <c r="A4" s="4" t="str">
        <f>_xll.JChemExcel.Functions.JCSYSStructure("B012821DEC96853B5DA40C263993AA91")</f>
        <v/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>
        <v>0</v>
      </c>
      <c r="I4">
        <v>2</v>
      </c>
      <c r="J4" t="s">
        <v>16</v>
      </c>
      <c r="K4">
        <v>1</v>
      </c>
    </row>
    <row r="5" spans="1:11" ht="100.05" customHeight="1" x14ac:dyDescent="0.3">
      <c r="A5" s="4" t="str">
        <f>_xll.JChemExcel.Functions.JCSYSStructure("706FF44C775A5B7B68FD0C6283E0FD32")</f>
        <v/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>
        <v>0</v>
      </c>
      <c r="I5">
        <v>3</v>
      </c>
      <c r="J5" t="s">
        <v>36</v>
      </c>
      <c r="K5">
        <v>2</v>
      </c>
    </row>
    <row r="6" spans="1:11" ht="100.05" customHeight="1" x14ac:dyDescent="0.3">
      <c r="A6" s="4" t="str">
        <f>_xll.JChemExcel.Functions.JCSYSStructure("375438AA46269CE494AFA9801B5DFA7A")</f>
        <v/>
      </c>
      <c r="B6" t="s">
        <v>37</v>
      </c>
      <c r="C6" t="s">
        <v>38</v>
      </c>
      <c r="D6" t="s">
        <v>39</v>
      </c>
      <c r="E6" t="s">
        <v>40</v>
      </c>
      <c r="F6" s="1">
        <v>31472</v>
      </c>
      <c r="G6" t="s">
        <v>41</v>
      </c>
      <c r="H6">
        <v>0</v>
      </c>
      <c r="I6">
        <v>2</v>
      </c>
      <c r="J6" t="s">
        <v>16</v>
      </c>
      <c r="K6">
        <v>2</v>
      </c>
    </row>
    <row r="7" spans="1:11" ht="100.05" customHeight="1" x14ac:dyDescent="0.3">
      <c r="A7" s="4" t="str">
        <f>_xll.JChemExcel.Functions.JCSYSStructure("A9DE7D493DD66196D33A75942C0AFE59")</f>
        <v/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>
        <v>1</v>
      </c>
      <c r="I7">
        <v>3</v>
      </c>
      <c r="J7" t="s">
        <v>48</v>
      </c>
      <c r="K7">
        <v>1</v>
      </c>
    </row>
    <row r="8" spans="1:11" ht="100.05" customHeight="1" x14ac:dyDescent="0.3">
      <c r="A8" s="4" t="str">
        <f>_xll.JChemExcel.Functions.JCSYSStructure("D5EFF7A0B6D18C2F6B013F82995B714A")</f>
        <v/>
      </c>
      <c r="B8" t="s">
        <v>49</v>
      </c>
      <c r="C8" t="s">
        <v>50</v>
      </c>
      <c r="D8" t="s">
        <v>51</v>
      </c>
      <c r="E8" t="s">
        <v>51</v>
      </c>
      <c r="F8" t="s">
        <v>52</v>
      </c>
      <c r="G8" t="s">
        <v>53</v>
      </c>
      <c r="H8">
        <v>0</v>
      </c>
      <c r="I8">
        <v>2</v>
      </c>
      <c r="J8" t="s">
        <v>16</v>
      </c>
      <c r="K8">
        <v>2</v>
      </c>
    </row>
    <row r="9" spans="1:11" ht="100.05" customHeight="1" x14ac:dyDescent="0.3">
      <c r="A9" s="4" t="str">
        <f>_xll.JChemExcel.Functions.JCSYSStructure("F5BE915DC51881778791BDB48904AD89")</f>
        <v/>
      </c>
      <c r="B9" t="s">
        <v>54</v>
      </c>
      <c r="C9" t="s">
        <v>55</v>
      </c>
      <c r="D9" t="s">
        <v>56</v>
      </c>
      <c r="E9" t="s">
        <v>56</v>
      </c>
      <c r="F9" t="s">
        <v>57</v>
      </c>
      <c r="G9" t="s">
        <v>58</v>
      </c>
      <c r="H9">
        <v>0</v>
      </c>
      <c r="I9">
        <v>4</v>
      </c>
      <c r="J9" t="s">
        <v>59</v>
      </c>
      <c r="K9">
        <v>4</v>
      </c>
    </row>
    <row r="10" spans="1:11" ht="100.05" customHeight="1" x14ac:dyDescent="0.3">
      <c r="A10" s="4" t="str">
        <f>_xll.JChemExcel.Functions.JCSYSStructure("93750AEE13A70D2F875921526876A617")</f>
        <v/>
      </c>
      <c r="B10" t="s">
        <v>60</v>
      </c>
      <c r="C10" t="s">
        <v>61</v>
      </c>
      <c r="D10" t="s">
        <v>62</v>
      </c>
      <c r="E10" t="s">
        <v>62</v>
      </c>
      <c r="F10" t="s">
        <v>63</v>
      </c>
      <c r="G10" t="s">
        <v>64</v>
      </c>
      <c r="H10">
        <v>0</v>
      </c>
      <c r="I10">
        <v>3</v>
      </c>
      <c r="J10" t="s">
        <v>65</v>
      </c>
      <c r="K10">
        <v>3</v>
      </c>
    </row>
    <row r="11" spans="1:11" ht="100.05" customHeight="1" x14ac:dyDescent="0.3">
      <c r="A11" s="4" t="str">
        <f>_xll.JChemExcel.Functions.JCSYSStructure("01879304B874E6DA059459368A6F060E")</f>
        <v/>
      </c>
      <c r="B11" t="s">
        <v>66</v>
      </c>
      <c r="C11" t="s">
        <v>67</v>
      </c>
      <c r="D11" t="s">
        <v>68</v>
      </c>
      <c r="E11" t="s">
        <v>69</v>
      </c>
      <c r="F11" t="s">
        <v>70</v>
      </c>
      <c r="G11" t="s">
        <v>71</v>
      </c>
      <c r="H11">
        <v>1</v>
      </c>
      <c r="I11">
        <v>3</v>
      </c>
      <c r="J11" t="s">
        <v>72</v>
      </c>
      <c r="K11">
        <v>4</v>
      </c>
    </row>
    <row r="12" spans="1:11" ht="100.05" customHeight="1" x14ac:dyDescent="0.3">
      <c r="A12" s="4" t="str">
        <f>_xll.JChemExcel.Functions.JCSYSStructure("D14B70C1F229848A9C0ED375E1F7FA64")</f>
        <v/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78</v>
      </c>
      <c r="H12">
        <v>0</v>
      </c>
      <c r="I12">
        <v>3</v>
      </c>
      <c r="J12" t="s">
        <v>65</v>
      </c>
      <c r="K12">
        <v>1</v>
      </c>
    </row>
    <row r="13" spans="1:11" ht="100.05" customHeight="1" x14ac:dyDescent="0.3">
      <c r="A13" s="4" t="str">
        <f>_xll.JChemExcel.Functions.JCSYSStructure("D97C9A5500D44F899E5A67ED7B7FFF50")</f>
        <v/>
      </c>
      <c r="B13" t="s">
        <v>79</v>
      </c>
      <c r="C13" t="s">
        <v>80</v>
      </c>
      <c r="D13" t="s">
        <v>81</v>
      </c>
      <c r="E13" t="s">
        <v>82</v>
      </c>
      <c r="F13" s="1">
        <v>17199</v>
      </c>
      <c r="G13" t="s">
        <v>83</v>
      </c>
      <c r="H13">
        <v>0</v>
      </c>
      <c r="I13">
        <v>3</v>
      </c>
      <c r="J13" t="s">
        <v>84</v>
      </c>
      <c r="K13">
        <v>4</v>
      </c>
    </row>
    <row r="14" spans="1:11" ht="100.05" customHeight="1" x14ac:dyDescent="0.3">
      <c r="A14" s="4" t="str">
        <f>_xll.JChemExcel.Functions.JCSYSStructure("E0E2A10DF7558F9BEBF989215EA29B41")</f>
        <v/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t="s">
        <v>90</v>
      </c>
      <c r="H14">
        <v>0</v>
      </c>
      <c r="I14">
        <v>3</v>
      </c>
      <c r="J14" t="s">
        <v>65</v>
      </c>
      <c r="K14">
        <v>2</v>
      </c>
    </row>
    <row r="15" spans="1:11" ht="100.05" customHeight="1" x14ac:dyDescent="0.3">
      <c r="A15" s="4" t="str">
        <f>_xll.JChemExcel.Functions.JCSYSStructure("21927A2652CC2F6C9FB9B767D7EDB7E0")</f>
        <v/>
      </c>
      <c r="B15" t="s">
        <v>91</v>
      </c>
      <c r="C15" t="s">
        <v>92</v>
      </c>
      <c r="D15" t="s">
        <v>93</v>
      </c>
      <c r="E15" t="s">
        <v>93</v>
      </c>
      <c r="F15" t="s">
        <v>94</v>
      </c>
      <c r="G15" t="s">
        <v>95</v>
      </c>
      <c r="H15">
        <v>0</v>
      </c>
      <c r="I15">
        <v>3</v>
      </c>
      <c r="J15" t="s">
        <v>36</v>
      </c>
      <c r="K15">
        <v>3</v>
      </c>
    </row>
    <row r="16" spans="1:11" ht="100.05" customHeight="1" x14ac:dyDescent="0.3">
      <c r="A16" s="4" t="str">
        <f>_xll.JChemExcel.Functions.JCSYSStructure("E33761C5033114873B19D14EBD3C88F1")</f>
        <v/>
      </c>
      <c r="B16" t="s">
        <v>96</v>
      </c>
      <c r="C16" t="s">
        <v>97</v>
      </c>
      <c r="D16" t="s">
        <v>98</v>
      </c>
      <c r="E16" t="s">
        <v>99</v>
      </c>
      <c r="F16" t="s">
        <v>100</v>
      </c>
      <c r="G16" t="s">
        <v>101</v>
      </c>
      <c r="H16">
        <v>1</v>
      </c>
      <c r="I16">
        <v>2</v>
      </c>
      <c r="J16" t="s">
        <v>102</v>
      </c>
      <c r="K16">
        <v>3</v>
      </c>
    </row>
    <row r="17" spans="1:11" ht="100.05" customHeight="1" x14ac:dyDescent="0.3">
      <c r="A17" s="4" t="str">
        <f>_xll.JChemExcel.Functions.JCSYSStructure("5C6FE7834BC3100E56D883306468A1E3")</f>
        <v/>
      </c>
      <c r="B17" t="s">
        <v>103</v>
      </c>
      <c r="C17" t="s">
        <v>104</v>
      </c>
      <c r="D17" t="s">
        <v>105</v>
      </c>
      <c r="E17" t="s">
        <v>105</v>
      </c>
      <c r="F17" t="s">
        <v>106</v>
      </c>
      <c r="G17" t="s">
        <v>107</v>
      </c>
      <c r="H17">
        <v>0</v>
      </c>
      <c r="I17">
        <v>5</v>
      </c>
      <c r="J17" t="s">
        <v>108</v>
      </c>
      <c r="K17">
        <v>5</v>
      </c>
    </row>
    <row r="18" spans="1:11" ht="100.05" customHeight="1" x14ac:dyDescent="0.3">
      <c r="A18" s="4" t="str">
        <f>_xll.JChemExcel.Functions.JCSYSStructure("8DEFD02B9E49FE2DBE999991E6D7299F")</f>
        <v/>
      </c>
      <c r="B18" t="s">
        <v>109</v>
      </c>
      <c r="C18" t="s">
        <v>110</v>
      </c>
      <c r="D18" t="s">
        <v>111</v>
      </c>
      <c r="E18" t="s">
        <v>112</v>
      </c>
      <c r="F18" t="s">
        <v>113</v>
      </c>
      <c r="G18" t="s">
        <v>114</v>
      </c>
      <c r="H18">
        <v>1</v>
      </c>
      <c r="I18">
        <v>3</v>
      </c>
      <c r="J18" t="s">
        <v>23</v>
      </c>
      <c r="K18">
        <v>2</v>
      </c>
    </row>
    <row r="19" spans="1:11" ht="100.05" customHeight="1" x14ac:dyDescent="0.3">
      <c r="A19" s="4" t="str">
        <f>_xll.JChemExcel.Functions.JCSYSStructure("78B7A2443D09A2BAD0B9872DB8530BAF")</f>
        <v/>
      </c>
      <c r="B19" t="s">
        <v>115</v>
      </c>
      <c r="C19" t="s">
        <v>116</v>
      </c>
      <c r="D19" t="s">
        <v>117</v>
      </c>
      <c r="E19" t="s">
        <v>118</v>
      </c>
      <c r="F19" t="s">
        <v>119</v>
      </c>
      <c r="G19" t="s">
        <v>120</v>
      </c>
      <c r="H19">
        <v>0</v>
      </c>
      <c r="I19">
        <v>2</v>
      </c>
      <c r="J19" t="s">
        <v>16</v>
      </c>
      <c r="K19">
        <v>2</v>
      </c>
    </row>
    <row r="20" spans="1:11" ht="100.05" customHeight="1" x14ac:dyDescent="0.3">
      <c r="A20" s="4" t="str">
        <f>_xll.JChemExcel.Functions.JCSYSStructure("989BB645F8BB0C078BD7FF32B9E72D58")</f>
        <v/>
      </c>
      <c r="B20" t="s">
        <v>121</v>
      </c>
      <c r="C20" t="s">
        <v>122</v>
      </c>
      <c r="D20" t="s">
        <v>123</v>
      </c>
      <c r="E20" t="s">
        <v>124</v>
      </c>
      <c r="F20" s="1">
        <v>27426</v>
      </c>
      <c r="G20" t="s">
        <v>125</v>
      </c>
      <c r="H20">
        <v>0</v>
      </c>
      <c r="I20">
        <v>3</v>
      </c>
      <c r="J20" t="s">
        <v>84</v>
      </c>
      <c r="K20">
        <v>2</v>
      </c>
    </row>
    <row r="21" spans="1:11" ht="100.05" customHeight="1" x14ac:dyDescent="0.3">
      <c r="A21" s="4" t="str">
        <f>_xll.JChemExcel.Functions.JCSYSStructure("41CE8C220BAD6C9F169B08F3E7A8EE3B")</f>
        <v/>
      </c>
      <c r="B21" t="s">
        <v>126</v>
      </c>
      <c r="C21" t="s">
        <v>127</v>
      </c>
      <c r="D21" t="s">
        <v>128</v>
      </c>
      <c r="E21" t="s">
        <v>129</v>
      </c>
      <c r="F21" t="s">
        <v>130</v>
      </c>
      <c r="G21" t="s">
        <v>131</v>
      </c>
      <c r="H21">
        <v>0</v>
      </c>
      <c r="I21">
        <v>4</v>
      </c>
      <c r="J21" t="s">
        <v>132</v>
      </c>
      <c r="K21">
        <v>1</v>
      </c>
    </row>
    <row r="22" spans="1:11" ht="100.05" customHeight="1" x14ac:dyDescent="0.3">
      <c r="A22" s="4" t="str">
        <f>_xll.JChemExcel.Functions.JCSYSStructure("7C1AB990F08B647E5305C9C0784A1331")</f>
        <v/>
      </c>
      <c r="B22" t="s">
        <v>133</v>
      </c>
      <c r="C22" t="s">
        <v>134</v>
      </c>
      <c r="D22" t="s">
        <v>135</v>
      </c>
      <c r="E22" t="s">
        <v>136</v>
      </c>
      <c r="F22" t="s">
        <v>137</v>
      </c>
      <c r="G22" t="s">
        <v>138</v>
      </c>
      <c r="H22">
        <v>0</v>
      </c>
      <c r="I22">
        <v>2</v>
      </c>
      <c r="J22" t="s">
        <v>16</v>
      </c>
      <c r="K22">
        <v>2</v>
      </c>
    </row>
    <row r="23" spans="1:11" ht="100.05" customHeight="1" x14ac:dyDescent="0.3">
      <c r="A23" s="4" t="str">
        <f>_xll.JChemExcel.Functions.JCSYSStructure("58928158BD7A3FC6C29A3756984B033F")</f>
        <v/>
      </c>
      <c r="B23" t="s">
        <v>139</v>
      </c>
      <c r="C23" t="s">
        <v>140</v>
      </c>
      <c r="D23" t="s">
        <v>141</v>
      </c>
      <c r="E23" t="s">
        <v>142</v>
      </c>
      <c r="F23" t="s">
        <v>143</v>
      </c>
      <c r="G23" t="s">
        <v>144</v>
      </c>
      <c r="H23">
        <v>1</v>
      </c>
      <c r="I23">
        <v>3</v>
      </c>
      <c r="J23" t="s">
        <v>145</v>
      </c>
      <c r="K23">
        <v>1</v>
      </c>
    </row>
    <row r="24" spans="1:11" ht="100.05" customHeight="1" x14ac:dyDescent="0.3">
      <c r="A24" s="4" t="str">
        <f>_xll.JChemExcel.Functions.JCSYSStructure("8BDA638A24F905172EA39D878DBBDBD9")</f>
        <v/>
      </c>
      <c r="B24" t="s">
        <v>146</v>
      </c>
      <c r="C24" t="s">
        <v>147</v>
      </c>
      <c r="D24" t="s">
        <v>148</v>
      </c>
      <c r="E24" t="s">
        <v>149</v>
      </c>
      <c r="F24" t="s">
        <v>150</v>
      </c>
      <c r="G24" t="s">
        <v>151</v>
      </c>
      <c r="H24">
        <v>0</v>
      </c>
      <c r="I24">
        <v>3</v>
      </c>
      <c r="J24" t="s">
        <v>152</v>
      </c>
      <c r="K24">
        <v>3</v>
      </c>
    </row>
    <row r="25" spans="1:11" ht="100.05" customHeight="1" x14ac:dyDescent="0.3">
      <c r="A25" s="4" t="str">
        <f>_xll.JChemExcel.Functions.JCSYSStructure("44F7094AC39BA33EF0335341B542FFE1")</f>
        <v/>
      </c>
      <c r="B25" t="s">
        <v>153</v>
      </c>
      <c r="C25" t="s">
        <v>154</v>
      </c>
      <c r="D25" t="s">
        <v>155</v>
      </c>
      <c r="E25" t="s">
        <v>156</v>
      </c>
      <c r="F25" t="s">
        <v>157</v>
      </c>
      <c r="G25" t="s">
        <v>158</v>
      </c>
      <c r="H25">
        <v>0</v>
      </c>
      <c r="I25">
        <v>2</v>
      </c>
      <c r="J25" t="s">
        <v>16</v>
      </c>
      <c r="K25">
        <v>2</v>
      </c>
    </row>
    <row r="26" spans="1:11" ht="100.05" customHeight="1" x14ac:dyDescent="0.3">
      <c r="A26" s="4" t="str">
        <f>_xll.JChemExcel.Functions.JCSYSStructure("C825CC8D3F049D54CADBEFC1A829785F")</f>
        <v/>
      </c>
      <c r="B26" t="s">
        <v>159</v>
      </c>
      <c r="C26" t="s">
        <v>160</v>
      </c>
      <c r="D26" t="s">
        <v>161</v>
      </c>
      <c r="E26" t="s">
        <v>162</v>
      </c>
      <c r="F26" t="s">
        <v>163</v>
      </c>
      <c r="G26" t="s">
        <v>164</v>
      </c>
      <c r="H26">
        <v>0</v>
      </c>
      <c r="I26">
        <v>3</v>
      </c>
      <c r="J26" t="s">
        <v>65</v>
      </c>
      <c r="K26">
        <v>2</v>
      </c>
    </row>
    <row r="27" spans="1:11" ht="100.05" customHeight="1" x14ac:dyDescent="0.3">
      <c r="A27" s="4" t="str">
        <f>_xll.JChemExcel.Functions.JCSYSStructure("D46892F96AB556834BA5CC73DB1A6BA8")</f>
        <v/>
      </c>
      <c r="B27" t="s">
        <v>165</v>
      </c>
      <c r="C27" t="s">
        <v>166</v>
      </c>
      <c r="D27" t="s">
        <v>167</v>
      </c>
      <c r="E27" t="s">
        <v>168</v>
      </c>
      <c r="F27" t="s">
        <v>169</v>
      </c>
      <c r="G27" t="s">
        <v>170</v>
      </c>
      <c r="H27">
        <v>1</v>
      </c>
      <c r="I27">
        <v>3</v>
      </c>
      <c r="J27" t="s">
        <v>145</v>
      </c>
      <c r="K27">
        <v>1</v>
      </c>
    </row>
    <row r="28" spans="1:11" ht="100.05" customHeight="1" x14ac:dyDescent="0.3">
      <c r="A28" s="4" t="str">
        <f>_xll.JChemExcel.Functions.JCSYSStructure("E0F526C34EF5330EE712FAD0A532D39A")</f>
        <v/>
      </c>
      <c r="B28" t="s">
        <v>171</v>
      </c>
      <c r="C28" t="s">
        <v>172</v>
      </c>
      <c r="D28" t="s">
        <v>173</v>
      </c>
      <c r="E28" t="s">
        <v>174</v>
      </c>
      <c r="F28" t="s">
        <v>175</v>
      </c>
      <c r="G28" t="s">
        <v>176</v>
      </c>
      <c r="H28">
        <v>0</v>
      </c>
      <c r="I28">
        <v>5</v>
      </c>
      <c r="J28" t="s">
        <v>177</v>
      </c>
      <c r="K28">
        <v>1</v>
      </c>
    </row>
    <row r="29" spans="1:11" ht="100.05" customHeight="1" x14ac:dyDescent="0.3">
      <c r="A29" s="4" t="str">
        <f>_xll.JChemExcel.Functions.JCSYSStructure("344045DBC7392A1823603AD6F5893C69")</f>
        <v/>
      </c>
      <c r="B29" t="s">
        <v>178</v>
      </c>
      <c r="C29" t="s">
        <v>179</v>
      </c>
      <c r="D29" t="s">
        <v>180</v>
      </c>
      <c r="E29" t="s">
        <v>180</v>
      </c>
      <c r="F29" t="s">
        <v>181</v>
      </c>
      <c r="G29" t="s">
        <v>182</v>
      </c>
      <c r="H29">
        <v>1</v>
      </c>
      <c r="I29">
        <v>3</v>
      </c>
      <c r="J29" t="s">
        <v>145</v>
      </c>
      <c r="K29">
        <v>3</v>
      </c>
    </row>
    <row r="30" spans="1:11" ht="100.05" customHeight="1" x14ac:dyDescent="0.3">
      <c r="A30" s="4" t="str">
        <f>_xll.JChemExcel.Functions.JCSYSStructure("AEA92D8F9899DB148CF41D5F13BC8B32")</f>
        <v/>
      </c>
      <c r="B30" t="s">
        <v>183</v>
      </c>
      <c r="C30" t="s">
        <v>184</v>
      </c>
      <c r="D30" t="s">
        <v>185</v>
      </c>
      <c r="E30" t="s">
        <v>186</v>
      </c>
      <c r="F30" t="s">
        <v>187</v>
      </c>
      <c r="G30" t="s">
        <v>188</v>
      </c>
      <c r="H30">
        <v>0</v>
      </c>
      <c r="I30">
        <v>3</v>
      </c>
      <c r="J30" t="s">
        <v>84</v>
      </c>
      <c r="K30">
        <v>4</v>
      </c>
    </row>
    <row r="31" spans="1:11" ht="100.05" customHeight="1" x14ac:dyDescent="0.3">
      <c r="A31" s="4" t="str">
        <f>_xll.JChemExcel.Functions.JCSYSStructure("D0E036A4185EF94B40E75B3895348BE7")</f>
        <v/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194</v>
      </c>
      <c r="H31">
        <v>0</v>
      </c>
      <c r="I31">
        <v>4</v>
      </c>
      <c r="J31" t="s">
        <v>195</v>
      </c>
      <c r="K31">
        <v>5</v>
      </c>
    </row>
    <row r="32" spans="1:11" ht="100.05" customHeight="1" x14ac:dyDescent="0.3">
      <c r="A32" s="4" t="str">
        <f>_xll.JChemExcel.Functions.JCSYSStructure("ACD0CB8CC0B021D9C23A9D802A8458DC")</f>
        <v/>
      </c>
      <c r="B32" t="s">
        <v>196</v>
      </c>
      <c r="C32" t="s">
        <v>197</v>
      </c>
      <c r="D32" t="s">
        <v>198</v>
      </c>
      <c r="E32" t="s">
        <v>199</v>
      </c>
      <c r="F32" t="s">
        <v>200</v>
      </c>
      <c r="G32" t="s">
        <v>201</v>
      </c>
      <c r="H32">
        <v>0</v>
      </c>
      <c r="I32">
        <v>2</v>
      </c>
      <c r="J32" t="s">
        <v>16</v>
      </c>
      <c r="K32">
        <v>1</v>
      </c>
    </row>
    <row r="33" spans="1:11" ht="100.05" customHeight="1" x14ac:dyDescent="0.3">
      <c r="A33" s="4" t="str">
        <f>_xll.JChemExcel.Functions.JCSYSStructure("8DDA93D5A64F0B6B14D8B006F3CEB02E")</f>
        <v/>
      </c>
      <c r="B33" t="s">
        <v>202</v>
      </c>
      <c r="C33" t="s">
        <v>203</v>
      </c>
      <c r="D33" t="s">
        <v>204</v>
      </c>
      <c r="E33" t="s">
        <v>205</v>
      </c>
      <c r="F33" t="s">
        <v>206</v>
      </c>
      <c r="G33" t="s">
        <v>207</v>
      </c>
      <c r="H33">
        <v>1</v>
      </c>
      <c r="I33">
        <v>3</v>
      </c>
      <c r="J33" t="s">
        <v>208</v>
      </c>
      <c r="K33">
        <v>3</v>
      </c>
    </row>
    <row r="34" spans="1:11" ht="100.05" customHeight="1" x14ac:dyDescent="0.3">
      <c r="A34" s="4" t="str">
        <f>_xll.JChemExcel.Functions.JCSYSStructure("F0283D0AB84AD6E5E9436193B598C97A")</f>
        <v/>
      </c>
      <c r="B34" t="s">
        <v>209</v>
      </c>
      <c r="C34" t="s">
        <v>210</v>
      </c>
      <c r="D34" t="s">
        <v>211</v>
      </c>
      <c r="E34" t="s">
        <v>212</v>
      </c>
      <c r="F34" t="s">
        <v>213</v>
      </c>
      <c r="G34" t="s">
        <v>214</v>
      </c>
      <c r="H34">
        <v>0</v>
      </c>
      <c r="I34">
        <v>4</v>
      </c>
      <c r="J34" t="s">
        <v>195</v>
      </c>
      <c r="K34">
        <v>3</v>
      </c>
    </row>
    <row r="35" spans="1:11" ht="100.05" customHeight="1" x14ac:dyDescent="0.3">
      <c r="A35" s="4" t="str">
        <f>_xll.JChemExcel.Functions.JCSYSStructure("C8D8ECF3E07F940F3CC22835D9C5DE72")</f>
        <v/>
      </c>
      <c r="B35" t="s">
        <v>215</v>
      </c>
      <c r="C35" t="s">
        <v>216</v>
      </c>
      <c r="D35" t="s">
        <v>217</v>
      </c>
      <c r="E35" t="s">
        <v>217</v>
      </c>
      <c r="F35" t="s">
        <v>218</v>
      </c>
      <c r="G35" t="s">
        <v>219</v>
      </c>
      <c r="H35">
        <v>0</v>
      </c>
      <c r="I35">
        <v>3</v>
      </c>
      <c r="J35" t="s">
        <v>220</v>
      </c>
      <c r="K35">
        <v>2</v>
      </c>
    </row>
    <row r="36" spans="1:11" ht="100.05" customHeight="1" x14ac:dyDescent="0.3">
      <c r="A36" s="4" t="str">
        <f>_xll.JChemExcel.Functions.JCSYSStructure("F90C887A17456D2FFA89C243EA0384C9")</f>
        <v/>
      </c>
      <c r="B36" t="s">
        <v>221</v>
      </c>
      <c r="C36" t="s">
        <v>222</v>
      </c>
      <c r="D36" t="s">
        <v>223</v>
      </c>
      <c r="E36" t="s">
        <v>224</v>
      </c>
      <c r="F36" t="s">
        <v>225</v>
      </c>
      <c r="G36" t="s">
        <v>226</v>
      </c>
      <c r="H36">
        <v>0</v>
      </c>
      <c r="I36">
        <v>4</v>
      </c>
      <c r="J36" t="s">
        <v>132</v>
      </c>
      <c r="K36">
        <v>2</v>
      </c>
    </row>
    <row r="37" spans="1:11" ht="100.05" customHeight="1" x14ac:dyDescent="0.3">
      <c r="A37" s="4" t="str">
        <f>_xll.JChemExcel.Functions.JCSYSStructure("12FD22FE209E1972EF6668D47FBF0319")</f>
        <v/>
      </c>
      <c r="B37" t="s">
        <v>227</v>
      </c>
      <c r="C37" t="s">
        <v>228</v>
      </c>
      <c r="D37" t="s">
        <v>229</v>
      </c>
      <c r="E37" t="s">
        <v>230</v>
      </c>
      <c r="F37" t="s">
        <v>231</v>
      </c>
      <c r="G37" t="s">
        <v>232</v>
      </c>
      <c r="H37">
        <v>1</v>
      </c>
      <c r="I37">
        <v>3</v>
      </c>
      <c r="J37" t="s">
        <v>23</v>
      </c>
      <c r="K37">
        <v>1</v>
      </c>
    </row>
    <row r="38" spans="1:11" ht="100.05" customHeight="1" x14ac:dyDescent="0.3">
      <c r="A38" s="4" t="str">
        <f>_xll.JChemExcel.Functions.JCSYSStructure("32D8F2FF497BE32E0E1EFB6E02DB09FE")</f>
        <v/>
      </c>
      <c r="B38" t="s">
        <v>233</v>
      </c>
      <c r="C38" t="s">
        <v>234</v>
      </c>
      <c r="D38" t="s">
        <v>235</v>
      </c>
      <c r="E38" t="s">
        <v>236</v>
      </c>
      <c r="F38" t="s">
        <v>237</v>
      </c>
      <c r="G38" t="s">
        <v>238</v>
      </c>
      <c r="H38">
        <v>0</v>
      </c>
      <c r="I38">
        <v>2</v>
      </c>
      <c r="J38" t="s">
        <v>16</v>
      </c>
      <c r="K38">
        <v>1</v>
      </c>
    </row>
    <row r="39" spans="1:11" ht="100.05" customHeight="1" x14ac:dyDescent="0.3">
      <c r="A39" s="4" t="str">
        <f>_xll.JChemExcel.Functions.JCSYSStructure("8F3FEA26466C668801112ADEFCA76D66")</f>
        <v/>
      </c>
      <c r="B39" t="s">
        <v>239</v>
      </c>
      <c r="C39" t="s">
        <v>240</v>
      </c>
      <c r="D39" t="s">
        <v>241</v>
      </c>
      <c r="E39" t="s">
        <v>242</v>
      </c>
      <c r="F39" t="s">
        <v>243</v>
      </c>
      <c r="G39" t="s">
        <v>244</v>
      </c>
      <c r="H39">
        <v>1</v>
      </c>
      <c r="I39">
        <v>3</v>
      </c>
      <c r="J39" t="s">
        <v>145</v>
      </c>
      <c r="K39">
        <v>2</v>
      </c>
    </row>
    <row r="40" spans="1:11" ht="100.05" customHeight="1" x14ac:dyDescent="0.3">
      <c r="A40" s="4" t="str">
        <f>_xll.JChemExcel.Functions.JCSYSStructure("EB3AA85DBA95E725A38B02E67E4A776E")</f>
        <v/>
      </c>
      <c r="B40" t="s">
        <v>245</v>
      </c>
      <c r="C40" t="s">
        <v>246</v>
      </c>
      <c r="D40" t="s">
        <v>247</v>
      </c>
      <c r="E40" t="s">
        <v>248</v>
      </c>
      <c r="F40" t="s">
        <v>249</v>
      </c>
      <c r="G40" t="s">
        <v>250</v>
      </c>
      <c r="H40">
        <v>1</v>
      </c>
      <c r="I40">
        <v>3</v>
      </c>
      <c r="J40" t="s">
        <v>48</v>
      </c>
      <c r="K40">
        <v>1</v>
      </c>
    </row>
    <row r="41" spans="1:11" ht="100.05" customHeight="1" x14ac:dyDescent="0.3">
      <c r="A41" s="4" t="str">
        <f>_xll.JChemExcel.Functions.JCSYSStructure("CCB4EA061A172E25D7A1316B163C6DFC")</f>
        <v/>
      </c>
      <c r="B41" t="s">
        <v>251</v>
      </c>
      <c r="C41" t="s">
        <v>252</v>
      </c>
      <c r="D41" t="s">
        <v>253</v>
      </c>
      <c r="E41" t="s">
        <v>254</v>
      </c>
      <c r="F41" t="s">
        <v>255</v>
      </c>
      <c r="G41" t="s">
        <v>256</v>
      </c>
      <c r="H41">
        <v>0</v>
      </c>
      <c r="I41">
        <v>3</v>
      </c>
      <c r="J41" t="s">
        <v>65</v>
      </c>
      <c r="K41">
        <v>1</v>
      </c>
    </row>
    <row r="42" spans="1:11" ht="100.05" customHeight="1" x14ac:dyDescent="0.3">
      <c r="A42" s="4" t="str">
        <f>_xll.JChemExcel.Functions.JCSYSStructure("C6B7BEFBAB07F9F9D385F58B8B8B28CF")</f>
        <v/>
      </c>
      <c r="B42" t="s">
        <v>257</v>
      </c>
      <c r="C42" t="s">
        <v>258</v>
      </c>
      <c r="D42" t="s">
        <v>259</v>
      </c>
      <c r="E42" t="s">
        <v>260</v>
      </c>
      <c r="F42" t="s">
        <v>261</v>
      </c>
      <c r="G42" t="s">
        <v>262</v>
      </c>
      <c r="H42">
        <v>0</v>
      </c>
      <c r="I42">
        <v>4</v>
      </c>
      <c r="J42" t="s">
        <v>195</v>
      </c>
      <c r="K42">
        <v>4</v>
      </c>
    </row>
    <row r="43" spans="1:11" ht="100.05" customHeight="1" x14ac:dyDescent="0.3">
      <c r="A43" s="4" t="str">
        <f>_xll.JChemExcel.Functions.JCSYSStructure("7C5A3381A55BB57726AE2A32864AFE63")</f>
        <v/>
      </c>
      <c r="B43" t="s">
        <v>263</v>
      </c>
      <c r="C43" t="s">
        <v>264</v>
      </c>
      <c r="D43" t="s">
        <v>265</v>
      </c>
      <c r="E43" t="s">
        <v>266</v>
      </c>
      <c r="F43" t="s">
        <v>267</v>
      </c>
      <c r="G43" t="s">
        <v>268</v>
      </c>
      <c r="H43">
        <v>0</v>
      </c>
      <c r="I43">
        <v>4</v>
      </c>
      <c r="J43" t="s">
        <v>269</v>
      </c>
      <c r="K43">
        <v>6</v>
      </c>
    </row>
    <row r="44" spans="1:11" ht="100.05" customHeight="1" x14ac:dyDescent="0.3">
      <c r="A44" s="4" t="str">
        <f>_xll.JChemExcel.Functions.JCSYSStructure("055B58C0BA3C3A16F27ABF9C1A0A4BE3")</f>
        <v/>
      </c>
      <c r="B44" t="s">
        <v>270</v>
      </c>
      <c r="C44" t="s">
        <v>271</v>
      </c>
      <c r="D44" t="s">
        <v>272</v>
      </c>
      <c r="E44" t="s">
        <v>273</v>
      </c>
      <c r="F44" t="s">
        <v>274</v>
      </c>
      <c r="G44" t="s">
        <v>275</v>
      </c>
      <c r="H44">
        <v>0</v>
      </c>
      <c r="I44">
        <v>4</v>
      </c>
      <c r="J44" t="s">
        <v>276</v>
      </c>
      <c r="K44">
        <v>4</v>
      </c>
    </row>
    <row r="45" spans="1:11" ht="100.05" customHeight="1" x14ac:dyDescent="0.3">
      <c r="A45" s="4" t="str">
        <f>_xll.JChemExcel.Functions.JCSYSStructure("A80B4098D5F4984D09AD10EAE78FE0BD")</f>
        <v/>
      </c>
      <c r="B45" t="s">
        <v>277</v>
      </c>
      <c r="C45" t="s">
        <v>278</v>
      </c>
      <c r="D45" t="s">
        <v>279</v>
      </c>
      <c r="E45" t="s">
        <v>280</v>
      </c>
      <c r="F45" t="s">
        <v>281</v>
      </c>
      <c r="G45" t="s">
        <v>282</v>
      </c>
      <c r="H45">
        <v>0</v>
      </c>
      <c r="I45">
        <v>3</v>
      </c>
      <c r="J45" t="s">
        <v>84</v>
      </c>
      <c r="K45">
        <v>5</v>
      </c>
    </row>
    <row r="46" spans="1:11" ht="100.05" customHeight="1" x14ac:dyDescent="0.3">
      <c r="A46" s="4" t="str">
        <f>_xll.JChemExcel.Functions.JCSYSStructure("C86C4D0E8AB31CC681D54542873E2327")</f>
        <v/>
      </c>
      <c r="B46" t="s">
        <v>283</v>
      </c>
      <c r="C46" t="s">
        <v>284</v>
      </c>
      <c r="D46" t="s">
        <v>285</v>
      </c>
      <c r="E46" t="s">
        <v>286</v>
      </c>
      <c r="F46" t="s">
        <v>287</v>
      </c>
      <c r="G46" t="s">
        <v>288</v>
      </c>
      <c r="H46">
        <v>2</v>
      </c>
      <c r="I46">
        <v>5</v>
      </c>
      <c r="J46" t="s">
        <v>289</v>
      </c>
      <c r="K46">
        <v>3</v>
      </c>
    </row>
    <row r="47" spans="1:11" ht="100.05" customHeight="1" x14ac:dyDescent="0.3">
      <c r="A47" s="4" t="str">
        <f>_xll.JChemExcel.Functions.JCSYSStructure("C71982B37DAD06EF30A0D7BA134E0DA3")</f>
        <v/>
      </c>
      <c r="B47" t="s">
        <v>290</v>
      </c>
      <c r="C47" t="s">
        <v>291</v>
      </c>
      <c r="D47" t="s">
        <v>292</v>
      </c>
      <c r="E47" t="s">
        <v>293</v>
      </c>
      <c r="F47" t="s">
        <v>294</v>
      </c>
      <c r="G47" t="s">
        <v>295</v>
      </c>
      <c r="H47">
        <v>1</v>
      </c>
      <c r="I47">
        <v>3</v>
      </c>
      <c r="J47" t="s">
        <v>296</v>
      </c>
      <c r="K47">
        <v>2</v>
      </c>
    </row>
    <row r="48" spans="1:11" ht="100.05" customHeight="1" x14ac:dyDescent="0.3">
      <c r="A48" s="4" t="str">
        <f>_xll.JChemExcel.Functions.JCSYSStructure("A5B12D7CD814555621ECD151C731416A")</f>
        <v/>
      </c>
      <c r="B48" t="s">
        <v>297</v>
      </c>
      <c r="C48" t="s">
        <v>298</v>
      </c>
      <c r="D48" t="s">
        <v>299</v>
      </c>
      <c r="E48" t="s">
        <v>300</v>
      </c>
      <c r="F48" t="s">
        <v>301</v>
      </c>
      <c r="G48" t="s">
        <v>58</v>
      </c>
      <c r="H48">
        <v>0</v>
      </c>
      <c r="I48">
        <v>4</v>
      </c>
      <c r="J48" t="s">
        <v>302</v>
      </c>
      <c r="K48">
        <v>3</v>
      </c>
    </row>
    <row r="49" spans="1:11" ht="100.05" customHeight="1" x14ac:dyDescent="0.3">
      <c r="A49" s="4" t="str">
        <f>_xll.JChemExcel.Functions.JCSYSStructure("B5DA911F7A016E1A27518C4BC2BDA378")</f>
        <v/>
      </c>
      <c r="B49" t="s">
        <v>303</v>
      </c>
      <c r="C49" t="s">
        <v>304</v>
      </c>
      <c r="D49" t="s">
        <v>305</v>
      </c>
      <c r="E49" t="s">
        <v>306</v>
      </c>
      <c r="F49" s="1">
        <v>14277</v>
      </c>
      <c r="G49" t="s">
        <v>307</v>
      </c>
      <c r="H49">
        <v>0</v>
      </c>
      <c r="I49">
        <v>3</v>
      </c>
      <c r="J49" t="s">
        <v>84</v>
      </c>
      <c r="K49">
        <v>4</v>
      </c>
    </row>
    <row r="50" spans="1:11" ht="100.05" customHeight="1" x14ac:dyDescent="0.3">
      <c r="A50" s="4" t="str">
        <f>_xll.JChemExcel.Functions.JCSYSStructure("0FF310D26BBF8C102E9B0C45DA37BE54")</f>
        <v/>
      </c>
      <c r="B50" t="s">
        <v>308</v>
      </c>
      <c r="C50" t="s">
        <v>309</v>
      </c>
      <c r="D50" t="s">
        <v>310</v>
      </c>
      <c r="E50" t="s">
        <v>311</v>
      </c>
      <c r="F50" t="s">
        <v>312</v>
      </c>
      <c r="G50" t="s">
        <v>313</v>
      </c>
      <c r="H50">
        <v>1</v>
      </c>
      <c r="I50">
        <v>3</v>
      </c>
      <c r="J50" t="s">
        <v>23</v>
      </c>
      <c r="K50">
        <v>3</v>
      </c>
    </row>
    <row r="51" spans="1:11" ht="100.05" customHeight="1" x14ac:dyDescent="0.3">
      <c r="A51" s="4" t="str">
        <f>_xll.JChemExcel.Functions.JCSYSStructure("8E19084E40FE0EC578A0D8D051286924")</f>
        <v/>
      </c>
      <c r="B51" t="s">
        <v>314</v>
      </c>
      <c r="C51" t="s">
        <v>315</v>
      </c>
      <c r="D51" t="s">
        <v>316</v>
      </c>
      <c r="E51" t="s">
        <v>317</v>
      </c>
      <c r="F51" t="s">
        <v>318</v>
      </c>
      <c r="G51" t="s">
        <v>319</v>
      </c>
      <c r="H51">
        <v>1</v>
      </c>
      <c r="I51">
        <v>3</v>
      </c>
      <c r="J51" t="s">
        <v>320</v>
      </c>
      <c r="K51">
        <v>2</v>
      </c>
    </row>
    <row r="52" spans="1:11" ht="100.05" customHeight="1" x14ac:dyDescent="0.3">
      <c r="A52" s="4" t="str">
        <f>_xll.JChemExcel.Functions.JCSYSStructure("33D6107E48214AAE74204713CBFEEDB6")</f>
        <v/>
      </c>
      <c r="B52" t="s">
        <v>321</v>
      </c>
      <c r="C52" t="s">
        <v>322</v>
      </c>
      <c r="D52" t="s">
        <v>323</v>
      </c>
      <c r="E52" t="s">
        <v>324</v>
      </c>
      <c r="F52" t="s">
        <v>325</v>
      </c>
      <c r="G52" t="s">
        <v>326</v>
      </c>
      <c r="H52">
        <v>0</v>
      </c>
      <c r="I52">
        <v>3</v>
      </c>
      <c r="J52" t="s">
        <v>65</v>
      </c>
      <c r="K52">
        <v>3</v>
      </c>
    </row>
    <row r="53" spans="1:11" ht="100.05" customHeight="1" x14ac:dyDescent="0.3">
      <c r="A53" s="4" t="str">
        <f>_xll.JChemExcel.Functions.JCSYSStructure("24BF7A110896741A275A18A5D35CC820")</f>
        <v/>
      </c>
      <c r="B53" t="s">
        <v>327</v>
      </c>
      <c r="C53" t="s">
        <v>328</v>
      </c>
      <c r="D53" t="s">
        <v>329</v>
      </c>
      <c r="E53" t="s">
        <v>330</v>
      </c>
      <c r="F53" t="s">
        <v>331</v>
      </c>
      <c r="G53" t="s">
        <v>332</v>
      </c>
      <c r="H53">
        <v>1</v>
      </c>
      <c r="I53">
        <v>5</v>
      </c>
      <c r="J53" t="s">
        <v>333</v>
      </c>
      <c r="K53">
        <v>3</v>
      </c>
    </row>
    <row r="54" spans="1:11" ht="100.05" customHeight="1" x14ac:dyDescent="0.3">
      <c r="A54" s="4" t="str">
        <f>_xll.JChemExcel.Functions.JCSYSStructure("FE192C5F9217ED09C04CACC4FC516E5F")</f>
        <v/>
      </c>
      <c r="B54" t="s">
        <v>334</v>
      </c>
      <c r="C54" t="s">
        <v>335</v>
      </c>
      <c r="D54" t="s">
        <v>336</v>
      </c>
      <c r="E54" t="s">
        <v>337</v>
      </c>
      <c r="F54" t="s">
        <v>338</v>
      </c>
      <c r="G54" t="s">
        <v>339</v>
      </c>
      <c r="H54">
        <v>1</v>
      </c>
      <c r="I54">
        <v>3</v>
      </c>
      <c r="J54" t="s">
        <v>48</v>
      </c>
      <c r="K54">
        <v>4</v>
      </c>
    </row>
    <row r="55" spans="1:11" ht="100.05" customHeight="1" x14ac:dyDescent="0.3">
      <c r="A55" s="4" t="str">
        <f>_xll.JChemExcel.Functions.JCSYSStructure("CA1BEAE6D76B51EA33D9EC2673E1562D")</f>
        <v/>
      </c>
      <c r="B55" t="s">
        <v>340</v>
      </c>
      <c r="C55" t="s">
        <v>341</v>
      </c>
      <c r="D55" t="s">
        <v>342</v>
      </c>
      <c r="E55" t="s">
        <v>343</v>
      </c>
      <c r="F55" t="s">
        <v>344</v>
      </c>
      <c r="G55" t="s">
        <v>345</v>
      </c>
      <c r="H55">
        <v>0</v>
      </c>
      <c r="I55">
        <v>3</v>
      </c>
      <c r="J55" t="s">
        <v>346</v>
      </c>
      <c r="K55">
        <v>2</v>
      </c>
    </row>
    <row r="56" spans="1:11" ht="100.05" customHeight="1" x14ac:dyDescent="0.3">
      <c r="A56" s="4" t="str">
        <f>_xll.JChemExcel.Functions.JCSYSStructure("5C562A8FD7C680CBD159A4CAC38FFCDC")</f>
        <v/>
      </c>
      <c r="B56" t="s">
        <v>347</v>
      </c>
      <c r="C56" t="s">
        <v>348</v>
      </c>
      <c r="D56" t="s">
        <v>349</v>
      </c>
      <c r="E56" t="s">
        <v>349</v>
      </c>
      <c r="F56" t="s">
        <v>350</v>
      </c>
      <c r="G56" t="s">
        <v>351</v>
      </c>
      <c r="H56">
        <v>0</v>
      </c>
      <c r="I56">
        <v>2</v>
      </c>
      <c r="J56" t="s">
        <v>16</v>
      </c>
      <c r="K56">
        <v>1</v>
      </c>
    </row>
    <row r="57" spans="1:11" ht="100.05" customHeight="1" x14ac:dyDescent="0.3">
      <c r="A57" s="4" t="str">
        <f>_xll.JChemExcel.Functions.JCSYSStructure("05DBF3D7A637B92981E3EC7FD6ED858F")</f>
        <v/>
      </c>
      <c r="B57" t="s">
        <v>352</v>
      </c>
      <c r="C57" t="s">
        <v>353</v>
      </c>
      <c r="D57" t="s">
        <v>354</v>
      </c>
      <c r="E57" t="s">
        <v>355</v>
      </c>
      <c r="F57" t="s">
        <v>100</v>
      </c>
      <c r="G57" t="s">
        <v>356</v>
      </c>
      <c r="H57">
        <v>0</v>
      </c>
      <c r="I57">
        <v>2</v>
      </c>
      <c r="J57" t="s">
        <v>16</v>
      </c>
      <c r="K57">
        <v>1</v>
      </c>
    </row>
    <row r="58" spans="1:11" ht="100.05" customHeight="1" x14ac:dyDescent="0.3">
      <c r="A58" s="4" t="str">
        <f>_xll.JChemExcel.Functions.JCSYSStructure("D0C5C994774925CA108B4CDC604D3DB0")</f>
        <v/>
      </c>
      <c r="B58" t="s">
        <v>357</v>
      </c>
      <c r="C58" t="s">
        <v>358</v>
      </c>
      <c r="D58" t="s">
        <v>359</v>
      </c>
      <c r="E58" t="s">
        <v>360</v>
      </c>
      <c r="F58" t="s">
        <v>361</v>
      </c>
      <c r="G58" t="s">
        <v>362</v>
      </c>
      <c r="H58">
        <v>0</v>
      </c>
      <c r="I58">
        <v>3</v>
      </c>
      <c r="J58" t="s">
        <v>36</v>
      </c>
      <c r="K58">
        <v>1</v>
      </c>
    </row>
    <row r="59" spans="1:11" ht="100.05" customHeight="1" x14ac:dyDescent="0.3">
      <c r="A59" s="4" t="str">
        <f>_xll.JChemExcel.Functions.JCSYSStructure("8BE95C15C7F02665402DB986EE30C273")</f>
        <v/>
      </c>
      <c r="B59" t="s">
        <v>363</v>
      </c>
      <c r="C59" t="s">
        <v>364</v>
      </c>
      <c r="D59" t="s">
        <v>316</v>
      </c>
      <c r="E59" t="s">
        <v>317</v>
      </c>
      <c r="F59" t="s">
        <v>365</v>
      </c>
      <c r="G59" t="s">
        <v>366</v>
      </c>
      <c r="H59">
        <v>0</v>
      </c>
      <c r="I59">
        <v>3</v>
      </c>
      <c r="J59" t="s">
        <v>367</v>
      </c>
      <c r="K59">
        <v>2</v>
      </c>
    </row>
    <row r="60" spans="1:11" ht="100.05" customHeight="1" x14ac:dyDescent="0.3">
      <c r="A60" s="4" t="str">
        <f>_xll.JChemExcel.Functions.JCSYSStructure("BB07E6991D51512EF1BD1540B7969A67")</f>
        <v/>
      </c>
      <c r="B60" t="s">
        <v>368</v>
      </c>
      <c r="C60" t="s">
        <v>369</v>
      </c>
      <c r="D60" t="s">
        <v>370</v>
      </c>
      <c r="E60" t="s">
        <v>370</v>
      </c>
      <c r="F60" t="s">
        <v>371</v>
      </c>
      <c r="G60" t="s">
        <v>372</v>
      </c>
      <c r="H60">
        <v>0</v>
      </c>
      <c r="I60">
        <v>3</v>
      </c>
      <c r="J60" t="s">
        <v>36</v>
      </c>
      <c r="K60">
        <v>3</v>
      </c>
    </row>
    <row r="61" spans="1:11" ht="100.05" customHeight="1" x14ac:dyDescent="0.3">
      <c r="A61" s="4" t="str">
        <f>_xll.JChemExcel.Functions.JCSYSStructure("61B4396F4CD90F881AE7B7BB633CEC89")</f>
        <v/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  <c r="H61">
        <v>0</v>
      </c>
      <c r="I61">
        <v>4</v>
      </c>
      <c r="J61" t="s">
        <v>302</v>
      </c>
      <c r="K61">
        <v>2</v>
      </c>
    </row>
    <row r="62" spans="1:11" ht="100.05" customHeight="1" x14ac:dyDescent="0.3">
      <c r="A62" s="4" t="str">
        <f>_xll.JChemExcel.Functions.JCSYSStructure("E1A35493BD1C724317068BEEFE5555A8")</f>
        <v/>
      </c>
      <c r="B62" t="s">
        <v>379</v>
      </c>
      <c r="C62" t="s">
        <v>380</v>
      </c>
      <c r="D62" t="s">
        <v>381</v>
      </c>
      <c r="E62" t="s">
        <v>382</v>
      </c>
      <c r="F62" t="s">
        <v>383</v>
      </c>
      <c r="G62" t="s">
        <v>384</v>
      </c>
      <c r="H62">
        <v>0</v>
      </c>
      <c r="I62">
        <v>4</v>
      </c>
      <c r="J62" t="s">
        <v>385</v>
      </c>
      <c r="K62">
        <v>1</v>
      </c>
    </row>
    <row r="63" spans="1:11" ht="100.05" customHeight="1" x14ac:dyDescent="0.3">
      <c r="A63" s="4" t="str">
        <f>_xll.JChemExcel.Functions.JCSYSStructure("AF01E3E189A59110440C7F749DEE6C61")</f>
        <v/>
      </c>
      <c r="B63" t="s">
        <v>386</v>
      </c>
      <c r="C63" t="s">
        <v>387</v>
      </c>
      <c r="D63" t="s">
        <v>388</v>
      </c>
      <c r="E63" t="s">
        <v>389</v>
      </c>
      <c r="F63" t="s">
        <v>390</v>
      </c>
      <c r="G63" t="s">
        <v>391</v>
      </c>
      <c r="H63">
        <v>0</v>
      </c>
      <c r="I63">
        <v>2</v>
      </c>
      <c r="J63" t="s">
        <v>16</v>
      </c>
      <c r="K63">
        <v>2</v>
      </c>
    </row>
    <row r="64" spans="1:11" ht="100.05" customHeight="1" x14ac:dyDescent="0.3">
      <c r="A64" s="4" t="str">
        <f>_xll.JChemExcel.Functions.JCSYSStructure("C8E61DC5C0B420C82338D00AE5C03345")</f>
        <v/>
      </c>
      <c r="B64" t="s">
        <v>392</v>
      </c>
      <c r="C64" t="s">
        <v>393</v>
      </c>
      <c r="D64" t="s">
        <v>394</v>
      </c>
      <c r="E64" t="s">
        <v>394</v>
      </c>
      <c r="F64" t="s">
        <v>395</v>
      </c>
      <c r="G64" t="s">
        <v>396</v>
      </c>
      <c r="H64">
        <v>0</v>
      </c>
      <c r="I64">
        <v>2</v>
      </c>
      <c r="J64" t="s">
        <v>16</v>
      </c>
      <c r="K64">
        <v>2</v>
      </c>
    </row>
    <row r="65" spans="1:11" ht="100.05" customHeight="1" x14ac:dyDescent="0.3">
      <c r="A65" s="4" t="str">
        <f>_xll.JChemExcel.Functions.JCSYSStructure("D909D22B7E7A435EA40C0C514BFF0A9B")</f>
        <v/>
      </c>
      <c r="B65" t="s">
        <v>397</v>
      </c>
      <c r="C65" t="s">
        <v>398</v>
      </c>
      <c r="D65" t="s">
        <v>399</v>
      </c>
      <c r="E65" t="s">
        <v>399</v>
      </c>
      <c r="F65" t="s">
        <v>400</v>
      </c>
      <c r="G65" t="s">
        <v>401</v>
      </c>
      <c r="H65">
        <v>0</v>
      </c>
      <c r="I65">
        <v>3</v>
      </c>
      <c r="J65" t="s">
        <v>65</v>
      </c>
      <c r="K65">
        <v>1</v>
      </c>
    </row>
    <row r="66" spans="1:11" ht="100.05" customHeight="1" x14ac:dyDescent="0.3">
      <c r="A66" s="4" t="str">
        <f>_xll.JChemExcel.Functions.JCSYSStructure("6030EC231FE5BCDC99B8FE912954F82D")</f>
        <v/>
      </c>
      <c r="B66" t="s">
        <v>402</v>
      </c>
      <c r="C66" t="s">
        <v>403</v>
      </c>
      <c r="D66" t="s">
        <v>404</v>
      </c>
      <c r="E66" t="s">
        <v>45</v>
      </c>
      <c r="F66" t="s">
        <v>405</v>
      </c>
      <c r="G66" t="s">
        <v>406</v>
      </c>
      <c r="H66">
        <v>1</v>
      </c>
      <c r="I66">
        <v>3</v>
      </c>
      <c r="J66" t="s">
        <v>48</v>
      </c>
      <c r="K66">
        <v>2</v>
      </c>
    </row>
    <row r="67" spans="1:11" ht="100.05" customHeight="1" x14ac:dyDescent="0.3">
      <c r="A67" s="4" t="str">
        <f>_xll.JChemExcel.Functions.JCSYSStructure("BC99668DF7BF253E3290B6FD63B0C36B")</f>
        <v/>
      </c>
      <c r="B67" t="s">
        <v>407</v>
      </c>
      <c r="C67" t="s">
        <v>408</v>
      </c>
      <c r="D67" t="s">
        <v>409</v>
      </c>
      <c r="E67" t="s">
        <v>410</v>
      </c>
      <c r="F67" s="1">
        <v>22678</v>
      </c>
      <c r="G67" t="s">
        <v>411</v>
      </c>
      <c r="H67">
        <v>0</v>
      </c>
      <c r="I67">
        <v>3</v>
      </c>
      <c r="J67" t="s">
        <v>65</v>
      </c>
      <c r="K67">
        <v>5</v>
      </c>
    </row>
    <row r="68" spans="1:11" ht="100.05" customHeight="1" x14ac:dyDescent="0.3">
      <c r="A68" s="4" t="str">
        <f>_xll.JChemExcel.Functions.JCSYSStructure("1C43B576183F64CC984AECF5E41CA48E")</f>
        <v/>
      </c>
      <c r="B68" t="s">
        <v>412</v>
      </c>
      <c r="C68" t="s">
        <v>413</v>
      </c>
      <c r="D68" t="s">
        <v>414</v>
      </c>
      <c r="E68" t="s">
        <v>415</v>
      </c>
      <c r="F68" t="s">
        <v>416</v>
      </c>
      <c r="G68" t="s">
        <v>417</v>
      </c>
      <c r="H68">
        <v>0</v>
      </c>
      <c r="I68">
        <v>3</v>
      </c>
      <c r="J68" t="s">
        <v>220</v>
      </c>
      <c r="K68">
        <v>2</v>
      </c>
    </row>
    <row r="69" spans="1:11" ht="100.05" customHeight="1" x14ac:dyDescent="0.3">
      <c r="A69" s="4" t="str">
        <f>_xll.JChemExcel.Functions.JCSYSStructure("781B372E9625A956C13353C0835F1BC8")</f>
        <v/>
      </c>
      <c r="B69" t="s">
        <v>418</v>
      </c>
      <c r="C69" t="s">
        <v>419</v>
      </c>
      <c r="D69" t="s">
        <v>420</v>
      </c>
      <c r="E69" t="s">
        <v>421</v>
      </c>
      <c r="F69" t="s">
        <v>422</v>
      </c>
      <c r="G69" t="s">
        <v>423</v>
      </c>
      <c r="H69">
        <v>1</v>
      </c>
      <c r="I69">
        <v>3</v>
      </c>
      <c r="J69" t="s">
        <v>208</v>
      </c>
      <c r="K69">
        <v>4</v>
      </c>
    </row>
    <row r="70" spans="1:11" ht="100.05" customHeight="1" x14ac:dyDescent="0.3">
      <c r="A70" s="4" t="str">
        <f>_xll.JChemExcel.Functions.JCSYSStructure("357AD4AC6F8AF30F35C4A9F222FDB1F8")</f>
        <v/>
      </c>
      <c r="B70" t="s">
        <v>424</v>
      </c>
      <c r="C70" t="s">
        <v>425</v>
      </c>
      <c r="D70" t="s">
        <v>426</v>
      </c>
      <c r="E70" t="s">
        <v>427</v>
      </c>
      <c r="F70" t="s">
        <v>428</v>
      </c>
      <c r="G70" t="s">
        <v>429</v>
      </c>
      <c r="H70">
        <v>0</v>
      </c>
      <c r="I70">
        <v>3</v>
      </c>
      <c r="J70" t="s">
        <v>430</v>
      </c>
      <c r="K70">
        <v>3</v>
      </c>
    </row>
    <row r="71" spans="1:11" ht="100.05" customHeight="1" x14ac:dyDescent="0.3">
      <c r="A71" s="4" t="str">
        <f>_xll.JChemExcel.Functions.JCSYSStructure("498F182BBED60717E78B31C23DC87F93")</f>
        <v/>
      </c>
      <c r="B71" t="s">
        <v>431</v>
      </c>
      <c r="C71" t="s">
        <v>432</v>
      </c>
      <c r="D71" t="s">
        <v>433</v>
      </c>
      <c r="E71" t="s">
        <v>434</v>
      </c>
      <c r="F71" t="s">
        <v>435</v>
      </c>
      <c r="G71" t="s">
        <v>436</v>
      </c>
      <c r="H71">
        <v>0</v>
      </c>
      <c r="I71">
        <v>3</v>
      </c>
      <c r="J71" t="s">
        <v>84</v>
      </c>
      <c r="K71">
        <v>5</v>
      </c>
    </row>
    <row r="72" spans="1:11" ht="100.05" customHeight="1" x14ac:dyDescent="0.3">
      <c r="A72" s="4" t="str">
        <f>_xll.JChemExcel.Functions.JCSYSStructure("857C786848017182D6B0C6F8EFC87EE7")</f>
        <v/>
      </c>
      <c r="B72" t="s">
        <v>437</v>
      </c>
      <c r="C72" t="s">
        <v>438</v>
      </c>
      <c r="D72" t="s">
        <v>439</v>
      </c>
      <c r="E72" t="s">
        <v>440</v>
      </c>
      <c r="F72" t="s">
        <v>441</v>
      </c>
      <c r="G72" t="s">
        <v>219</v>
      </c>
      <c r="H72">
        <v>0</v>
      </c>
      <c r="I72">
        <v>3</v>
      </c>
      <c r="J72" t="s">
        <v>65</v>
      </c>
      <c r="K72">
        <v>1</v>
      </c>
    </row>
    <row r="73" spans="1:11" ht="100.05" customHeight="1" x14ac:dyDescent="0.3">
      <c r="A73" s="4" t="str">
        <f>_xll.JChemExcel.Functions.JCSYSStructure("B3F05D46441DCB3BE7789747FF39E487")</f>
        <v/>
      </c>
      <c r="B73" t="s">
        <v>442</v>
      </c>
      <c r="C73" t="s">
        <v>443</v>
      </c>
      <c r="D73" t="s">
        <v>444</v>
      </c>
      <c r="E73" t="s">
        <v>445</v>
      </c>
      <c r="F73" t="s">
        <v>446</v>
      </c>
      <c r="G73" t="s">
        <v>447</v>
      </c>
      <c r="H73">
        <v>0</v>
      </c>
      <c r="I73">
        <v>2</v>
      </c>
      <c r="J73" t="s">
        <v>16</v>
      </c>
      <c r="K73">
        <v>1</v>
      </c>
    </row>
    <row r="74" spans="1:11" ht="100.05" customHeight="1" x14ac:dyDescent="0.3">
      <c r="A74" s="4" t="str">
        <f>_xll.JChemExcel.Functions.JCSYSStructure("058C8864AFE85BC9650DBD441EFC8FD4")</f>
        <v/>
      </c>
      <c r="B74" t="s">
        <v>448</v>
      </c>
      <c r="C74" t="s">
        <v>449</v>
      </c>
      <c r="D74" t="s">
        <v>167</v>
      </c>
      <c r="E74" t="s">
        <v>168</v>
      </c>
      <c r="F74" t="s">
        <v>450</v>
      </c>
      <c r="G74" t="s">
        <v>451</v>
      </c>
      <c r="H74">
        <v>0</v>
      </c>
      <c r="I74">
        <v>3</v>
      </c>
      <c r="J74" t="s">
        <v>36</v>
      </c>
      <c r="K74">
        <v>1</v>
      </c>
    </row>
    <row r="75" spans="1:11" ht="100.05" customHeight="1" x14ac:dyDescent="0.3">
      <c r="A75" s="4" t="str">
        <f>_xll.JChemExcel.Functions.JCSYSStructure("D0D29B991FC7CE6D340E60215FBB803F")</f>
        <v/>
      </c>
      <c r="B75" t="s">
        <v>452</v>
      </c>
      <c r="C75" t="s">
        <v>453</v>
      </c>
      <c r="D75" t="s">
        <v>454</v>
      </c>
      <c r="E75" t="s">
        <v>455</v>
      </c>
      <c r="F75" t="s">
        <v>456</v>
      </c>
      <c r="G75" t="s">
        <v>457</v>
      </c>
      <c r="H75">
        <v>0</v>
      </c>
      <c r="I75">
        <v>2</v>
      </c>
      <c r="J75" t="s">
        <v>16</v>
      </c>
      <c r="K75">
        <v>1</v>
      </c>
    </row>
    <row r="76" spans="1:11" ht="100.05" customHeight="1" x14ac:dyDescent="0.3">
      <c r="A76" s="4" t="str">
        <f>_xll.JChemExcel.Functions.JCSYSStructure("297F2D70E8BFC143C3F9250CF7F250B6")</f>
        <v/>
      </c>
      <c r="B76" t="s">
        <v>458</v>
      </c>
      <c r="C76" t="s">
        <v>459</v>
      </c>
      <c r="D76" t="s">
        <v>310</v>
      </c>
      <c r="E76" t="s">
        <v>311</v>
      </c>
      <c r="F76" t="s">
        <v>460</v>
      </c>
      <c r="G76" t="s">
        <v>461</v>
      </c>
      <c r="H76">
        <v>1</v>
      </c>
      <c r="I76">
        <v>3</v>
      </c>
      <c r="J76" t="s">
        <v>23</v>
      </c>
      <c r="K76">
        <v>3</v>
      </c>
    </row>
    <row r="77" spans="1:11" ht="100.05" customHeight="1" x14ac:dyDescent="0.3">
      <c r="A77" s="4" t="str">
        <f>_xll.JChemExcel.Functions.JCSYSStructure("6E925187A7EA8B09775E415CA055B8E9")</f>
        <v/>
      </c>
      <c r="B77" t="s">
        <v>462</v>
      </c>
      <c r="C77" t="s">
        <v>463</v>
      </c>
      <c r="D77" t="s">
        <v>464</v>
      </c>
      <c r="E77" t="s">
        <v>464</v>
      </c>
      <c r="F77" t="s">
        <v>465</v>
      </c>
      <c r="G77" t="s">
        <v>466</v>
      </c>
      <c r="H77">
        <v>0</v>
      </c>
      <c r="I77">
        <v>4</v>
      </c>
      <c r="J77" t="s">
        <v>385</v>
      </c>
      <c r="K77">
        <v>2</v>
      </c>
    </row>
    <row r="78" spans="1:11" ht="100.05" customHeight="1" x14ac:dyDescent="0.3">
      <c r="A78" s="4" t="str">
        <f>_xll.JChemExcel.Functions.JCSYSStructure("469A0B0170C9DA977CB3151ADFCC841D")</f>
        <v/>
      </c>
      <c r="B78" t="s">
        <v>467</v>
      </c>
      <c r="C78" t="s">
        <v>468</v>
      </c>
      <c r="D78" t="s">
        <v>469</v>
      </c>
      <c r="E78" t="s">
        <v>469</v>
      </c>
      <c r="F78" t="s">
        <v>470</v>
      </c>
      <c r="G78" t="s">
        <v>471</v>
      </c>
      <c r="H78">
        <v>0</v>
      </c>
      <c r="I78">
        <v>3</v>
      </c>
      <c r="J78" t="s">
        <v>65</v>
      </c>
      <c r="K78">
        <v>3</v>
      </c>
    </row>
    <row r="79" spans="1:11" ht="100.05" customHeight="1" x14ac:dyDescent="0.3">
      <c r="A79" s="4" t="str">
        <f>_xll.JChemExcel.Functions.JCSYSStructure("D36893D0CF93F02123D22DEA6F77E6AB")</f>
        <v/>
      </c>
      <c r="B79" t="s">
        <v>472</v>
      </c>
      <c r="C79" t="s">
        <v>473</v>
      </c>
      <c r="D79" t="s">
        <v>474</v>
      </c>
      <c r="E79" t="s">
        <v>475</v>
      </c>
      <c r="F79" t="s">
        <v>476</v>
      </c>
      <c r="G79" t="s">
        <v>477</v>
      </c>
      <c r="H79">
        <v>2</v>
      </c>
      <c r="I79">
        <v>5</v>
      </c>
      <c r="J79" t="s">
        <v>478</v>
      </c>
      <c r="K79">
        <v>5</v>
      </c>
    </row>
    <row r="80" spans="1:11" ht="100.05" customHeight="1" x14ac:dyDescent="0.3">
      <c r="A80" s="4" t="str">
        <f>_xll.JChemExcel.Functions.JCSYSStructure("0AA9FBB07BD5D60BE5F58A012AA2F286")</f>
        <v/>
      </c>
      <c r="B80" t="s">
        <v>479</v>
      </c>
      <c r="C80" t="s">
        <v>480</v>
      </c>
      <c r="D80" t="s">
        <v>481</v>
      </c>
      <c r="E80" t="s">
        <v>481</v>
      </c>
      <c r="F80" t="s">
        <v>482</v>
      </c>
      <c r="G80" t="s">
        <v>483</v>
      </c>
      <c r="H80">
        <v>0</v>
      </c>
      <c r="I80">
        <v>4</v>
      </c>
      <c r="J80" t="s">
        <v>195</v>
      </c>
      <c r="K80">
        <v>2</v>
      </c>
    </row>
    <row r="81" spans="1:11" ht="100.05" customHeight="1" x14ac:dyDescent="0.3">
      <c r="A81" s="4" t="str">
        <f>_xll.JChemExcel.Functions.JCSYSStructure("304B52DF3CB44ED1A0D3E2E9D4802D42")</f>
        <v/>
      </c>
      <c r="B81" t="s">
        <v>484</v>
      </c>
      <c r="C81" t="s">
        <v>485</v>
      </c>
      <c r="D81" t="s">
        <v>486</v>
      </c>
      <c r="E81" t="s">
        <v>486</v>
      </c>
      <c r="F81" t="s">
        <v>487</v>
      </c>
      <c r="G81" t="s">
        <v>488</v>
      </c>
      <c r="H81">
        <v>0</v>
      </c>
      <c r="I81">
        <v>2</v>
      </c>
      <c r="J81" t="s">
        <v>16</v>
      </c>
      <c r="K81">
        <v>3</v>
      </c>
    </row>
    <row r="82" spans="1:11" ht="100.05" customHeight="1" x14ac:dyDescent="0.3">
      <c r="A82" s="4" t="str">
        <f>_xll.JChemExcel.Functions.JCSYSStructure("B5D774FA2D1D3BF56B9280DB9D84ABC4")</f>
        <v/>
      </c>
      <c r="B82" t="s">
        <v>489</v>
      </c>
      <c r="C82" t="s">
        <v>490</v>
      </c>
      <c r="D82" t="s">
        <v>491</v>
      </c>
      <c r="E82" t="s">
        <v>492</v>
      </c>
      <c r="F82" t="s">
        <v>493</v>
      </c>
      <c r="G82" t="s">
        <v>494</v>
      </c>
      <c r="H82">
        <v>1</v>
      </c>
      <c r="I82">
        <v>3</v>
      </c>
      <c r="J82" t="s">
        <v>208</v>
      </c>
      <c r="K82">
        <v>1</v>
      </c>
    </row>
    <row r="83" spans="1:11" ht="100.05" customHeight="1" x14ac:dyDescent="0.3">
      <c r="A83" s="4" t="str">
        <f>_xll.JChemExcel.Functions.JCSYSStructure("4F96AAB162044B7E0B78E6E7AAD1245F")</f>
        <v/>
      </c>
      <c r="B83" t="s">
        <v>495</v>
      </c>
      <c r="C83" t="s">
        <v>496</v>
      </c>
      <c r="D83" t="s">
        <v>497</v>
      </c>
      <c r="E83" t="s">
        <v>498</v>
      </c>
      <c r="F83" t="s">
        <v>499</v>
      </c>
      <c r="G83" t="s">
        <v>500</v>
      </c>
      <c r="H83">
        <v>0</v>
      </c>
      <c r="I83">
        <v>4</v>
      </c>
      <c r="J83" t="s">
        <v>269</v>
      </c>
      <c r="K83">
        <v>4</v>
      </c>
    </row>
    <row r="84" spans="1:11" ht="100.05" customHeight="1" x14ac:dyDescent="0.3">
      <c r="A84" s="4" t="str">
        <f>_xll.JChemExcel.Functions.JCSYSStructure("C5C07B64534BA32811BD7FC816BEDAFB")</f>
        <v/>
      </c>
      <c r="B84" t="s">
        <v>501</v>
      </c>
      <c r="C84" t="s">
        <v>502</v>
      </c>
      <c r="D84" t="s">
        <v>503</v>
      </c>
      <c r="E84" t="s">
        <v>503</v>
      </c>
      <c r="F84" t="s">
        <v>504</v>
      </c>
      <c r="G84" t="s">
        <v>505</v>
      </c>
      <c r="H84">
        <v>0</v>
      </c>
      <c r="I84">
        <v>3</v>
      </c>
      <c r="J84" t="s">
        <v>152</v>
      </c>
      <c r="K84">
        <v>3</v>
      </c>
    </row>
    <row r="85" spans="1:11" ht="100.05" customHeight="1" x14ac:dyDescent="0.3">
      <c r="A85" s="4" t="str">
        <f>_xll.JChemExcel.Functions.JCSYSStructure("DC59DD426E662131C8F71E3099975B6C")</f>
        <v/>
      </c>
      <c r="B85" t="s">
        <v>506</v>
      </c>
      <c r="C85" t="s">
        <v>507</v>
      </c>
      <c r="D85" t="s">
        <v>26</v>
      </c>
      <c r="E85" t="s">
        <v>27</v>
      </c>
      <c r="F85" t="s">
        <v>508</v>
      </c>
      <c r="G85" t="s">
        <v>509</v>
      </c>
      <c r="H85">
        <v>0</v>
      </c>
      <c r="I85">
        <v>2</v>
      </c>
      <c r="J85" t="s">
        <v>16</v>
      </c>
      <c r="K85">
        <v>2</v>
      </c>
    </row>
    <row r="86" spans="1:11" ht="100.05" customHeight="1" x14ac:dyDescent="0.3">
      <c r="A86" s="4" t="str">
        <f>_xll.JChemExcel.Functions.JCSYSStructure("0FD3CD3FF64834DEB8DA9A6AF53D6354")</f>
        <v/>
      </c>
      <c r="B86" t="s">
        <v>510</v>
      </c>
      <c r="C86" t="s">
        <v>511</v>
      </c>
      <c r="D86" t="s">
        <v>512</v>
      </c>
      <c r="E86" t="s">
        <v>513</v>
      </c>
      <c r="F86" t="s">
        <v>514</v>
      </c>
      <c r="G86" t="s">
        <v>515</v>
      </c>
      <c r="H86">
        <v>0</v>
      </c>
      <c r="I86">
        <v>3</v>
      </c>
      <c r="J86" t="s">
        <v>220</v>
      </c>
      <c r="K86">
        <v>1</v>
      </c>
    </row>
    <row r="87" spans="1:11" ht="100.05" customHeight="1" x14ac:dyDescent="0.3">
      <c r="A87" s="4" t="str">
        <f>_xll.JChemExcel.Functions.JCSYSStructure("1B0E54081AA1A44015ADFFA7F368417C")</f>
        <v/>
      </c>
      <c r="B87" t="s">
        <v>516</v>
      </c>
      <c r="C87" t="s">
        <v>517</v>
      </c>
      <c r="D87">
        <v>171</v>
      </c>
      <c r="E87" t="s">
        <v>518</v>
      </c>
      <c r="F87" t="s">
        <v>519</v>
      </c>
      <c r="G87" t="s">
        <v>520</v>
      </c>
      <c r="H87">
        <v>0</v>
      </c>
      <c r="I87">
        <v>2</v>
      </c>
      <c r="J87" t="s">
        <v>16</v>
      </c>
      <c r="K87">
        <v>1</v>
      </c>
    </row>
    <row r="88" spans="1:11" ht="100.05" customHeight="1" x14ac:dyDescent="0.3">
      <c r="A88" s="4" t="str">
        <f>_xll.JChemExcel.Functions.JCSYSStructure("73036F4CD4F7586E891371F2261FF0C4")</f>
        <v/>
      </c>
      <c r="B88" t="s">
        <v>521</v>
      </c>
      <c r="C88" t="s">
        <v>522</v>
      </c>
      <c r="D88" t="s">
        <v>523</v>
      </c>
      <c r="E88" t="s">
        <v>524</v>
      </c>
      <c r="F88" t="s">
        <v>525</v>
      </c>
      <c r="G88" t="s">
        <v>526</v>
      </c>
      <c r="H88">
        <v>0</v>
      </c>
      <c r="I88">
        <v>3</v>
      </c>
      <c r="J88" t="s">
        <v>36</v>
      </c>
      <c r="K88">
        <v>1</v>
      </c>
    </row>
    <row r="89" spans="1:11" ht="100.05" customHeight="1" x14ac:dyDescent="0.3">
      <c r="A89" s="4" t="str">
        <f>_xll.JChemExcel.Functions.JCSYSStructure("4F11F1F5972F420A29ECEFDC273864C3")</f>
        <v/>
      </c>
      <c r="B89" t="s">
        <v>527</v>
      </c>
      <c r="C89" t="s">
        <v>528</v>
      </c>
      <c r="D89" t="s">
        <v>529</v>
      </c>
      <c r="E89" t="s">
        <v>529</v>
      </c>
      <c r="F89" t="s">
        <v>530</v>
      </c>
      <c r="G89" t="s">
        <v>531</v>
      </c>
      <c r="H89">
        <v>0</v>
      </c>
      <c r="I89">
        <v>3</v>
      </c>
      <c r="J89" t="s">
        <v>65</v>
      </c>
      <c r="K89">
        <v>3</v>
      </c>
    </row>
    <row r="90" spans="1:11" ht="100.05" customHeight="1" x14ac:dyDescent="0.3">
      <c r="A90" s="4" t="str">
        <f>_xll.JChemExcel.Functions.JCSYSStructure("904DF0136B19A9333D1B84C2FD59F905")</f>
        <v/>
      </c>
      <c r="B90" t="s">
        <v>532</v>
      </c>
      <c r="C90" t="s">
        <v>533</v>
      </c>
      <c r="D90" t="s">
        <v>534</v>
      </c>
      <c r="E90" t="s">
        <v>535</v>
      </c>
      <c r="F90" t="s">
        <v>536</v>
      </c>
      <c r="G90" t="s">
        <v>537</v>
      </c>
      <c r="H90">
        <v>0</v>
      </c>
      <c r="I90">
        <v>4</v>
      </c>
      <c r="J90" t="s">
        <v>195</v>
      </c>
      <c r="K90">
        <v>2</v>
      </c>
    </row>
    <row r="91" spans="1:11" ht="100.05" customHeight="1" x14ac:dyDescent="0.3">
      <c r="A91" s="4" t="str">
        <f>_xll.JChemExcel.Functions.JCSYSStructure("44CDF3F018E0FD3725B3CE197DC60905")</f>
        <v/>
      </c>
      <c r="B91" t="s">
        <v>538</v>
      </c>
      <c r="C91" t="s">
        <v>539</v>
      </c>
      <c r="D91" t="s">
        <v>540</v>
      </c>
      <c r="E91" t="s">
        <v>541</v>
      </c>
      <c r="F91" t="s">
        <v>542</v>
      </c>
      <c r="G91" t="s">
        <v>543</v>
      </c>
      <c r="H91">
        <v>0</v>
      </c>
      <c r="I91">
        <v>3</v>
      </c>
      <c r="J91" t="s">
        <v>36</v>
      </c>
      <c r="K91">
        <v>1</v>
      </c>
    </row>
    <row r="92" spans="1:11" ht="100.05" customHeight="1" x14ac:dyDescent="0.3">
      <c r="A92" s="4" t="str">
        <f>_xll.JChemExcel.Functions.JCSYSStructure("04D0FD3970C0966978E7A8220D8F99C4")</f>
        <v/>
      </c>
      <c r="B92" t="s">
        <v>544</v>
      </c>
      <c r="C92" t="s">
        <v>545</v>
      </c>
      <c r="D92" t="s">
        <v>546</v>
      </c>
      <c r="E92" t="s">
        <v>547</v>
      </c>
      <c r="F92" s="1">
        <v>35065</v>
      </c>
      <c r="G92" t="s">
        <v>548</v>
      </c>
      <c r="H92">
        <v>0</v>
      </c>
      <c r="I92">
        <v>3</v>
      </c>
      <c r="J92" t="s">
        <v>152</v>
      </c>
      <c r="K92">
        <v>3</v>
      </c>
    </row>
    <row r="93" spans="1:11" ht="100.05" customHeight="1" x14ac:dyDescent="0.3">
      <c r="A93" s="4" t="str">
        <f>_xll.JChemExcel.Functions.JCSYSStructure("4F7724076FA9FE78FA9735325FDBF63F")</f>
        <v/>
      </c>
      <c r="B93" t="s">
        <v>549</v>
      </c>
      <c r="C93" t="s">
        <v>550</v>
      </c>
      <c r="D93" t="s">
        <v>551</v>
      </c>
      <c r="E93" t="s">
        <v>552</v>
      </c>
      <c r="F93" t="s">
        <v>553</v>
      </c>
      <c r="G93" t="s">
        <v>554</v>
      </c>
      <c r="H93">
        <v>0</v>
      </c>
      <c r="I93">
        <v>3</v>
      </c>
      <c r="J93" t="s">
        <v>430</v>
      </c>
      <c r="K93">
        <v>3</v>
      </c>
    </row>
    <row r="94" spans="1:11" ht="100.05" customHeight="1" x14ac:dyDescent="0.3">
      <c r="A94" s="4" t="str">
        <f>_xll.JChemExcel.Functions.JCSYSStructure("DF169A361C18D239E9E5DEF670940992")</f>
        <v/>
      </c>
      <c r="B94" t="s">
        <v>555</v>
      </c>
      <c r="C94" t="s">
        <v>556</v>
      </c>
      <c r="D94" t="s">
        <v>557</v>
      </c>
      <c r="E94" t="s">
        <v>558</v>
      </c>
      <c r="F94" t="s">
        <v>559</v>
      </c>
      <c r="G94" t="s">
        <v>560</v>
      </c>
      <c r="H94">
        <v>0</v>
      </c>
      <c r="I94">
        <v>4</v>
      </c>
      <c r="J94" t="s">
        <v>132</v>
      </c>
      <c r="K94">
        <v>3</v>
      </c>
    </row>
    <row r="95" spans="1:11" ht="100.05" customHeight="1" x14ac:dyDescent="0.3">
      <c r="A95" s="4" t="str">
        <f>_xll.JChemExcel.Functions.JCSYSStructure("6B91656EF49421228BF5711CE9F04C7D")</f>
        <v/>
      </c>
      <c r="B95" t="s">
        <v>561</v>
      </c>
      <c r="C95" t="s">
        <v>562</v>
      </c>
      <c r="D95" t="s">
        <v>563</v>
      </c>
      <c r="E95" t="s">
        <v>563</v>
      </c>
      <c r="F95" t="s">
        <v>564</v>
      </c>
      <c r="G95" t="s">
        <v>565</v>
      </c>
      <c r="H95">
        <v>1</v>
      </c>
      <c r="I95">
        <v>5</v>
      </c>
      <c r="J95" t="s">
        <v>566</v>
      </c>
      <c r="K95">
        <v>2</v>
      </c>
    </row>
    <row r="96" spans="1:11" ht="100.05" customHeight="1" x14ac:dyDescent="0.3">
      <c r="A96" s="4" t="str">
        <f>_xll.JChemExcel.Functions.JCSYSStructure("DC14C91D322516DB0BB8D592C55D05BB")</f>
        <v/>
      </c>
      <c r="B96" t="s">
        <v>567</v>
      </c>
      <c r="C96" t="s">
        <v>568</v>
      </c>
      <c r="D96" t="s">
        <v>336</v>
      </c>
      <c r="E96" t="s">
        <v>337</v>
      </c>
      <c r="F96" t="s">
        <v>569</v>
      </c>
      <c r="G96" t="s">
        <v>570</v>
      </c>
      <c r="H96">
        <v>0</v>
      </c>
      <c r="I96">
        <v>3</v>
      </c>
      <c r="J96" t="s">
        <v>84</v>
      </c>
      <c r="K96">
        <v>3</v>
      </c>
    </row>
    <row r="97" spans="1:11" ht="100.05" customHeight="1" x14ac:dyDescent="0.3">
      <c r="A97" s="4" t="str">
        <f>_xll.JChemExcel.Functions.JCSYSStructure("8DBC690F4F7884179C38A845B54BFDC7")</f>
        <v/>
      </c>
      <c r="B97" t="s">
        <v>571</v>
      </c>
      <c r="C97" t="s">
        <v>572</v>
      </c>
      <c r="D97" t="s">
        <v>573</v>
      </c>
      <c r="E97" t="s">
        <v>574</v>
      </c>
      <c r="F97" t="s">
        <v>575</v>
      </c>
      <c r="G97" t="s">
        <v>576</v>
      </c>
      <c r="H97">
        <v>0</v>
      </c>
      <c r="I97">
        <v>2</v>
      </c>
      <c r="J97" t="s">
        <v>16</v>
      </c>
      <c r="K97">
        <v>2</v>
      </c>
    </row>
    <row r="98" spans="1:11" ht="100.05" customHeight="1" x14ac:dyDescent="0.3">
      <c r="A98" s="4" t="str">
        <f>_xll.JChemExcel.Functions.JCSYSStructure("EDCDCF6A05CBB145D0E62DB425E0542C")</f>
        <v/>
      </c>
      <c r="B98" t="s">
        <v>577</v>
      </c>
      <c r="C98" t="s">
        <v>578</v>
      </c>
      <c r="D98" t="s">
        <v>579</v>
      </c>
      <c r="E98" t="s">
        <v>580</v>
      </c>
      <c r="F98" t="s">
        <v>581</v>
      </c>
      <c r="G98" t="s">
        <v>582</v>
      </c>
      <c r="H98">
        <v>1</v>
      </c>
      <c r="I98">
        <v>3</v>
      </c>
      <c r="J98" t="s">
        <v>23</v>
      </c>
      <c r="K98">
        <v>5</v>
      </c>
    </row>
    <row r="99" spans="1:11" ht="100.05" customHeight="1" x14ac:dyDescent="0.3">
      <c r="A99" s="4" t="str">
        <f>_xll.JChemExcel.Functions.JCSYSStructure("175B1ADEE03CA9C5F2CB3BE03D204A6F")</f>
        <v/>
      </c>
      <c r="B99" t="s">
        <v>583</v>
      </c>
      <c r="C99" t="s">
        <v>584</v>
      </c>
      <c r="D99" t="s">
        <v>585</v>
      </c>
      <c r="E99" t="s">
        <v>586</v>
      </c>
      <c r="F99" t="s">
        <v>587</v>
      </c>
      <c r="G99" t="s">
        <v>588</v>
      </c>
      <c r="H99">
        <v>1</v>
      </c>
      <c r="I99">
        <v>4</v>
      </c>
      <c r="J99" t="s">
        <v>589</v>
      </c>
      <c r="K99">
        <v>2</v>
      </c>
    </row>
    <row r="100" spans="1:11" ht="100.05" customHeight="1" x14ac:dyDescent="0.3">
      <c r="A100" s="4" t="str">
        <f>_xll.JChemExcel.Functions.JCSYSStructure("2B85B316B34AF4BBCE5C7678DDDC7ACB")</f>
        <v/>
      </c>
      <c r="B100" t="s">
        <v>590</v>
      </c>
      <c r="C100" t="s">
        <v>591</v>
      </c>
      <c r="D100" t="s">
        <v>592</v>
      </c>
      <c r="E100" t="s">
        <v>593</v>
      </c>
      <c r="F100" t="s">
        <v>594</v>
      </c>
      <c r="G100" t="s">
        <v>595</v>
      </c>
      <c r="H100">
        <v>0</v>
      </c>
      <c r="I100">
        <v>4</v>
      </c>
      <c r="J100" t="s">
        <v>596</v>
      </c>
      <c r="K100">
        <v>3</v>
      </c>
    </row>
    <row r="101" spans="1:11" ht="100.05" customHeight="1" x14ac:dyDescent="0.3">
      <c r="A101" s="4" t="str">
        <f>_xll.JChemExcel.Functions.JCSYSStructure("70CBF255419962A3D3B72A9B7792D758")</f>
        <v/>
      </c>
      <c r="B101" t="s">
        <v>597</v>
      </c>
      <c r="C101" t="s">
        <v>598</v>
      </c>
      <c r="D101" t="s">
        <v>599</v>
      </c>
      <c r="E101" t="s">
        <v>599</v>
      </c>
      <c r="F101" t="s">
        <v>600</v>
      </c>
      <c r="G101" t="s">
        <v>601</v>
      </c>
      <c r="H101">
        <v>1</v>
      </c>
      <c r="I101">
        <v>3</v>
      </c>
      <c r="J101" t="s">
        <v>48</v>
      </c>
      <c r="K101">
        <v>1</v>
      </c>
    </row>
    <row r="102" spans="1:11" ht="100.05" customHeight="1" x14ac:dyDescent="0.3">
      <c r="A102" s="4" t="str">
        <f>_xll.JChemExcel.Functions.JCSYSStructure("872DA3CC61BF13D8B15B871331CE87A4")</f>
        <v/>
      </c>
      <c r="B102" t="s">
        <v>602</v>
      </c>
      <c r="C102" t="s">
        <v>603</v>
      </c>
      <c r="D102" t="s">
        <v>604</v>
      </c>
      <c r="E102" t="s">
        <v>605</v>
      </c>
      <c r="F102" t="s">
        <v>606</v>
      </c>
      <c r="G102" t="s">
        <v>607</v>
      </c>
      <c r="H102">
        <v>0</v>
      </c>
      <c r="I102">
        <v>3</v>
      </c>
      <c r="J102" t="s">
        <v>608</v>
      </c>
      <c r="K102">
        <v>3</v>
      </c>
    </row>
    <row r="103" spans="1:11" ht="100.05" customHeight="1" x14ac:dyDescent="0.3">
      <c r="A103" s="4" t="str">
        <f>_xll.JChemExcel.Functions.JCSYSStructure("91494C03672D7C78A917A9F7B0568157")</f>
        <v/>
      </c>
      <c r="B103" t="s">
        <v>609</v>
      </c>
      <c r="C103" t="s">
        <v>610</v>
      </c>
      <c r="D103" t="s">
        <v>611</v>
      </c>
      <c r="E103" t="s">
        <v>612</v>
      </c>
      <c r="F103" t="s">
        <v>613</v>
      </c>
      <c r="G103" t="s">
        <v>614</v>
      </c>
      <c r="H103">
        <v>0</v>
      </c>
      <c r="I103">
        <v>4</v>
      </c>
      <c r="J103" t="s">
        <v>269</v>
      </c>
      <c r="K103">
        <v>3</v>
      </c>
    </row>
    <row r="104" spans="1:11" ht="100.05" customHeight="1" x14ac:dyDescent="0.3">
      <c r="A104" s="4" t="str">
        <f>_xll.JChemExcel.Functions.JCSYSStructure("C12CB14EBF3929FDB11FEDE141E277D4")</f>
        <v/>
      </c>
      <c r="B104" t="s">
        <v>615</v>
      </c>
      <c r="C104" t="s">
        <v>616</v>
      </c>
      <c r="D104" t="s">
        <v>617</v>
      </c>
      <c r="E104" t="s">
        <v>617</v>
      </c>
      <c r="F104" t="s">
        <v>618</v>
      </c>
      <c r="G104" t="s">
        <v>619</v>
      </c>
      <c r="H104">
        <v>0</v>
      </c>
      <c r="I104">
        <v>3</v>
      </c>
      <c r="J104" t="s">
        <v>620</v>
      </c>
      <c r="K104">
        <v>5</v>
      </c>
    </row>
    <row r="105" spans="1:11" ht="100.05" customHeight="1" x14ac:dyDescent="0.3">
      <c r="A105" s="4" t="str">
        <f>_xll.JChemExcel.Functions.JCSYSStructure("FC312A7AF454B30268411B57D544E3D4")</f>
        <v/>
      </c>
      <c r="B105" t="s">
        <v>621</v>
      </c>
      <c r="C105" t="s">
        <v>622</v>
      </c>
      <c r="D105" t="s">
        <v>623</v>
      </c>
      <c r="E105" t="s">
        <v>624</v>
      </c>
      <c r="F105" t="s">
        <v>625</v>
      </c>
      <c r="G105" t="s">
        <v>626</v>
      </c>
      <c r="H105">
        <v>0</v>
      </c>
      <c r="I105">
        <v>4</v>
      </c>
      <c r="J105" t="s">
        <v>627</v>
      </c>
      <c r="K105">
        <v>2</v>
      </c>
    </row>
    <row r="106" spans="1:11" ht="100.05" customHeight="1" x14ac:dyDescent="0.3">
      <c r="A106" s="4" t="str">
        <f>_xll.JChemExcel.Functions.JCSYSStructure("66C8E65327DAAB4C8271D731C44A5C84")</f>
        <v/>
      </c>
      <c r="B106" t="s">
        <v>628</v>
      </c>
      <c r="C106" t="s">
        <v>629</v>
      </c>
      <c r="D106" t="s">
        <v>630</v>
      </c>
      <c r="E106" t="s">
        <v>631</v>
      </c>
      <c r="F106" t="s">
        <v>632</v>
      </c>
      <c r="G106" t="s">
        <v>633</v>
      </c>
      <c r="H106">
        <v>0</v>
      </c>
      <c r="I106">
        <v>3</v>
      </c>
      <c r="J106" t="s">
        <v>608</v>
      </c>
      <c r="K106">
        <v>3</v>
      </c>
    </row>
    <row r="107" spans="1:11" ht="100.05" customHeight="1" x14ac:dyDescent="0.3">
      <c r="A107" s="4" t="str">
        <f>_xll.JChemExcel.Functions.JCSYSStructure("58DE8813ACAFC727EFDAD29A3DEC4554")</f>
        <v/>
      </c>
      <c r="B107" t="s">
        <v>634</v>
      </c>
      <c r="C107" t="s">
        <v>635</v>
      </c>
      <c r="D107" t="s">
        <v>631</v>
      </c>
      <c r="E107" t="s">
        <v>631</v>
      </c>
      <c r="F107" t="s">
        <v>636</v>
      </c>
      <c r="G107" t="s">
        <v>637</v>
      </c>
      <c r="H107">
        <v>0</v>
      </c>
      <c r="I107">
        <v>4</v>
      </c>
      <c r="J107" t="s">
        <v>195</v>
      </c>
      <c r="K107">
        <v>2</v>
      </c>
    </row>
    <row r="108" spans="1:11" ht="100.05" customHeight="1" x14ac:dyDescent="0.3">
      <c r="A108" s="4" t="str">
        <f>_xll.JChemExcel.Functions.JCSYSStructure("430D6BE1ECF6D798971FFE56A149A86B")</f>
        <v/>
      </c>
      <c r="B108" t="s">
        <v>638</v>
      </c>
      <c r="C108" t="s">
        <v>639</v>
      </c>
      <c r="D108" t="s">
        <v>640</v>
      </c>
      <c r="E108" t="s">
        <v>641</v>
      </c>
      <c r="F108" t="s">
        <v>642</v>
      </c>
      <c r="G108" t="s">
        <v>643</v>
      </c>
      <c r="H108">
        <v>0</v>
      </c>
      <c r="I108">
        <v>2</v>
      </c>
      <c r="J108" t="s">
        <v>16</v>
      </c>
      <c r="K108">
        <v>1</v>
      </c>
    </row>
    <row r="109" spans="1:11" ht="100.05" customHeight="1" x14ac:dyDescent="0.3">
      <c r="A109" s="4" t="str">
        <f>_xll.JChemExcel.Functions.JCSYSStructure("B889C6CDCB8655B8ACA73CB4BE5B72CF")</f>
        <v/>
      </c>
      <c r="B109" t="s">
        <v>644</v>
      </c>
      <c r="C109" t="s">
        <v>645</v>
      </c>
      <c r="D109" t="s">
        <v>646</v>
      </c>
      <c r="E109" t="s">
        <v>647</v>
      </c>
      <c r="F109" t="s">
        <v>648</v>
      </c>
      <c r="G109" t="s">
        <v>649</v>
      </c>
      <c r="H109">
        <v>1</v>
      </c>
      <c r="I109">
        <v>4</v>
      </c>
      <c r="J109" t="s">
        <v>650</v>
      </c>
      <c r="K109">
        <v>4</v>
      </c>
    </row>
    <row r="110" spans="1:11" ht="100.05" customHeight="1" x14ac:dyDescent="0.3">
      <c r="A110" s="4" t="str">
        <f>_xll.JChemExcel.Functions.JCSYSStructure("D456B798405BE52E2F674D8D520A145C")</f>
        <v/>
      </c>
      <c r="B110" t="s">
        <v>651</v>
      </c>
      <c r="C110" t="s">
        <v>652</v>
      </c>
      <c r="D110" t="s">
        <v>653</v>
      </c>
      <c r="E110" t="s">
        <v>654</v>
      </c>
      <c r="F110" t="s">
        <v>655</v>
      </c>
      <c r="G110" t="s">
        <v>656</v>
      </c>
      <c r="H110">
        <v>0</v>
      </c>
      <c r="I110">
        <v>3</v>
      </c>
      <c r="J110" t="s">
        <v>608</v>
      </c>
      <c r="K110">
        <v>3</v>
      </c>
    </row>
    <row r="111" spans="1:11" ht="100.05" customHeight="1" x14ac:dyDescent="0.3">
      <c r="A111" s="4" t="str">
        <f>_xll.JChemExcel.Functions.JCSYSStructure("D5B6BFAA7741F24413A427AF6D3A7DEF")</f>
        <v/>
      </c>
      <c r="B111" t="s">
        <v>657</v>
      </c>
      <c r="C111" t="s">
        <v>658</v>
      </c>
      <c r="D111" t="s">
        <v>469</v>
      </c>
      <c r="E111" t="s">
        <v>469</v>
      </c>
      <c r="F111" t="s">
        <v>659</v>
      </c>
      <c r="G111" t="s">
        <v>660</v>
      </c>
      <c r="H111">
        <v>0</v>
      </c>
      <c r="I111">
        <v>3</v>
      </c>
      <c r="J111" t="s">
        <v>65</v>
      </c>
      <c r="K111">
        <v>5</v>
      </c>
    </row>
    <row r="112" spans="1:11" ht="100.05" customHeight="1" x14ac:dyDescent="0.3">
      <c r="A112" s="4" t="str">
        <f>_xll.JChemExcel.Functions.JCSYSStructure("7FADF31BCE4CC3EE1C34715B835E97A6")</f>
        <v/>
      </c>
      <c r="B112" t="s">
        <v>661</v>
      </c>
      <c r="C112" t="s">
        <v>662</v>
      </c>
      <c r="D112" t="s">
        <v>161</v>
      </c>
      <c r="E112" t="s">
        <v>162</v>
      </c>
      <c r="F112" t="s">
        <v>663</v>
      </c>
      <c r="G112" t="s">
        <v>664</v>
      </c>
      <c r="H112">
        <v>0</v>
      </c>
      <c r="I112">
        <v>3</v>
      </c>
      <c r="J112" t="s">
        <v>65</v>
      </c>
      <c r="K112">
        <v>2</v>
      </c>
    </row>
    <row r="113" spans="1:11" ht="100.05" customHeight="1" x14ac:dyDescent="0.3">
      <c r="A113" s="4" t="str">
        <f>_xll.JChemExcel.Functions.JCSYSStructure("A98CEE3E74BD005E48CC0A89EF59BA0A")</f>
        <v/>
      </c>
      <c r="B113" t="s">
        <v>665</v>
      </c>
      <c r="C113" t="s">
        <v>666</v>
      </c>
      <c r="D113" t="s">
        <v>354</v>
      </c>
      <c r="E113" t="s">
        <v>355</v>
      </c>
      <c r="F113" t="s">
        <v>667</v>
      </c>
      <c r="G113" t="s">
        <v>668</v>
      </c>
      <c r="H113">
        <v>0</v>
      </c>
      <c r="I113">
        <v>2</v>
      </c>
      <c r="J113" t="s">
        <v>16</v>
      </c>
      <c r="K113">
        <v>2</v>
      </c>
    </row>
    <row r="114" spans="1:11" ht="100.05" customHeight="1" x14ac:dyDescent="0.3">
      <c r="A114" s="4" t="str">
        <f>_xll.JChemExcel.Functions.JCSYSStructure("6C9E37B72903C3BDFC0C1DDCE163AA03")</f>
        <v/>
      </c>
      <c r="B114" t="s">
        <v>669</v>
      </c>
      <c r="C114" t="s">
        <v>670</v>
      </c>
      <c r="D114" t="s">
        <v>671</v>
      </c>
      <c r="E114" t="s">
        <v>672</v>
      </c>
      <c r="F114" t="s">
        <v>673</v>
      </c>
      <c r="G114" t="s">
        <v>674</v>
      </c>
      <c r="H114">
        <v>0</v>
      </c>
      <c r="I114">
        <v>4</v>
      </c>
      <c r="J114" t="s">
        <v>132</v>
      </c>
      <c r="K114">
        <v>4</v>
      </c>
    </row>
    <row r="115" spans="1:11" ht="100.05" customHeight="1" x14ac:dyDescent="0.3">
      <c r="A115" s="4" t="str">
        <f>_xll.JChemExcel.Functions.JCSYSStructure("B4DE0B11EA78FF7213378206BEBB75B9")</f>
        <v/>
      </c>
      <c r="B115" t="s">
        <v>675</v>
      </c>
      <c r="C115" t="s">
        <v>676</v>
      </c>
      <c r="D115" t="s">
        <v>123</v>
      </c>
      <c r="E115" t="s">
        <v>124</v>
      </c>
      <c r="F115" t="s">
        <v>677</v>
      </c>
      <c r="G115" t="s">
        <v>678</v>
      </c>
      <c r="H115">
        <v>0</v>
      </c>
      <c r="I115">
        <v>3</v>
      </c>
      <c r="J115" t="s">
        <v>36</v>
      </c>
      <c r="K115">
        <v>3</v>
      </c>
    </row>
    <row r="116" spans="1:11" ht="100.05" customHeight="1" x14ac:dyDescent="0.3">
      <c r="A116" s="4" t="str">
        <f>_xll.JChemExcel.Functions.JCSYSStructure("5AAEABFBE77EBE836F267C27567DBA88")</f>
        <v/>
      </c>
      <c r="B116" t="s">
        <v>679</v>
      </c>
      <c r="C116" t="s">
        <v>680</v>
      </c>
      <c r="D116" t="s">
        <v>241</v>
      </c>
      <c r="E116" t="s">
        <v>242</v>
      </c>
      <c r="F116" t="s">
        <v>243</v>
      </c>
      <c r="G116" t="s">
        <v>681</v>
      </c>
      <c r="H116">
        <v>1</v>
      </c>
      <c r="I116">
        <v>3</v>
      </c>
      <c r="J116" t="s">
        <v>145</v>
      </c>
      <c r="K116">
        <v>2</v>
      </c>
    </row>
    <row r="117" spans="1:11" ht="100.05" customHeight="1" x14ac:dyDescent="0.3">
      <c r="A117" s="4" t="str">
        <f>_xll.JChemExcel.Functions.JCSYSStructure("2C7AAD9A5D1BBAE41519AC98C16EF408")</f>
        <v/>
      </c>
      <c r="B117" t="s">
        <v>682</v>
      </c>
      <c r="C117" t="s">
        <v>683</v>
      </c>
      <c r="D117" t="s">
        <v>684</v>
      </c>
      <c r="E117" t="s">
        <v>685</v>
      </c>
      <c r="F117" t="s">
        <v>686</v>
      </c>
      <c r="G117" t="s">
        <v>687</v>
      </c>
      <c r="H117">
        <v>1</v>
      </c>
      <c r="I117">
        <v>3</v>
      </c>
      <c r="J117" t="s">
        <v>23</v>
      </c>
      <c r="K117">
        <v>2</v>
      </c>
    </row>
    <row r="118" spans="1:11" ht="100.05" customHeight="1" x14ac:dyDescent="0.3">
      <c r="A118" s="4" t="str">
        <f>_xll.JChemExcel.Functions.JCSYSStructure("072D156E7FE3D9BC35115AFC5B475E04")</f>
        <v/>
      </c>
      <c r="B118" t="s">
        <v>688</v>
      </c>
      <c r="C118" t="s">
        <v>689</v>
      </c>
      <c r="D118" t="s">
        <v>323</v>
      </c>
      <c r="E118" t="s">
        <v>324</v>
      </c>
      <c r="F118" t="s">
        <v>690</v>
      </c>
      <c r="G118" t="s">
        <v>691</v>
      </c>
      <c r="H118">
        <v>0</v>
      </c>
      <c r="I118">
        <v>3</v>
      </c>
      <c r="J118" t="s">
        <v>65</v>
      </c>
      <c r="K118">
        <v>3</v>
      </c>
    </row>
    <row r="119" spans="1:11" ht="100.05" customHeight="1" x14ac:dyDescent="0.3">
      <c r="A119" s="4" t="str">
        <f>_xll.JChemExcel.Functions.JCSYSStructure("9BC11AF58E8FCE65287F8F2E4DA95B4A")</f>
        <v/>
      </c>
      <c r="B119" t="s">
        <v>692</v>
      </c>
      <c r="C119" t="s">
        <v>693</v>
      </c>
      <c r="D119" t="s">
        <v>694</v>
      </c>
      <c r="E119" t="s">
        <v>694</v>
      </c>
      <c r="F119" t="s">
        <v>695</v>
      </c>
      <c r="G119" t="s">
        <v>696</v>
      </c>
      <c r="H119">
        <v>0</v>
      </c>
      <c r="I119">
        <v>3</v>
      </c>
      <c r="J119" t="s">
        <v>65</v>
      </c>
      <c r="K119">
        <v>5</v>
      </c>
    </row>
    <row r="120" spans="1:11" ht="100.05" customHeight="1" x14ac:dyDescent="0.3">
      <c r="A120" s="4" t="str">
        <f>_xll.JChemExcel.Functions.JCSYSStructure("D3F499D92CFD239B6566DB8E574A5612")</f>
        <v/>
      </c>
      <c r="B120" t="s">
        <v>697</v>
      </c>
      <c r="C120" t="s">
        <v>698</v>
      </c>
      <c r="D120" t="s">
        <v>699</v>
      </c>
      <c r="E120" t="s">
        <v>700</v>
      </c>
      <c r="F120" t="s">
        <v>701</v>
      </c>
      <c r="G120" t="s">
        <v>702</v>
      </c>
      <c r="H120">
        <v>1</v>
      </c>
      <c r="I120">
        <v>3</v>
      </c>
      <c r="J120" t="s">
        <v>703</v>
      </c>
      <c r="K120">
        <v>3</v>
      </c>
    </row>
    <row r="121" spans="1:11" ht="100.05" customHeight="1" x14ac:dyDescent="0.3">
      <c r="A121" s="4" t="str">
        <f>_xll.JChemExcel.Functions.JCSYSStructure("2DE9A92F3EB8F1C09BF7D37866094759")</f>
        <v/>
      </c>
      <c r="B121" t="s">
        <v>704</v>
      </c>
      <c r="C121" t="s">
        <v>705</v>
      </c>
      <c r="D121" t="s">
        <v>706</v>
      </c>
      <c r="E121" t="s">
        <v>707</v>
      </c>
      <c r="F121" t="s">
        <v>708</v>
      </c>
      <c r="G121" t="s">
        <v>709</v>
      </c>
      <c r="H121">
        <v>1</v>
      </c>
      <c r="I121">
        <v>3</v>
      </c>
      <c r="J121" t="s">
        <v>145</v>
      </c>
      <c r="K121">
        <v>2</v>
      </c>
    </row>
    <row r="122" spans="1:11" ht="100.05" customHeight="1" x14ac:dyDescent="0.3">
      <c r="A122" s="4" t="str">
        <f>_xll.JChemExcel.Functions.JCSYSStructure("766F50448EA255D5A803E2E846CDBB6F")</f>
        <v/>
      </c>
      <c r="B122" t="s">
        <v>710</v>
      </c>
      <c r="C122" t="s">
        <v>711</v>
      </c>
      <c r="D122" t="s">
        <v>712</v>
      </c>
      <c r="E122" t="s">
        <v>498</v>
      </c>
      <c r="F122" t="s">
        <v>713</v>
      </c>
      <c r="G122" t="s">
        <v>714</v>
      </c>
      <c r="H122">
        <v>1</v>
      </c>
      <c r="I122">
        <v>4</v>
      </c>
      <c r="J122" t="s">
        <v>715</v>
      </c>
      <c r="K122">
        <v>3</v>
      </c>
    </row>
    <row r="123" spans="1:11" ht="100.05" customHeight="1" x14ac:dyDescent="0.3">
      <c r="A123" s="4" t="str">
        <f>_xll.JChemExcel.Functions.JCSYSStructure("54262D0B4FA520CCD9AC6C75D52BA869")</f>
        <v/>
      </c>
      <c r="B123" t="s">
        <v>716</v>
      </c>
      <c r="C123" t="s">
        <v>717</v>
      </c>
      <c r="D123" t="s">
        <v>718</v>
      </c>
      <c r="E123" t="s">
        <v>719</v>
      </c>
      <c r="F123" t="s">
        <v>720</v>
      </c>
      <c r="G123" t="s">
        <v>721</v>
      </c>
      <c r="H123">
        <v>0</v>
      </c>
      <c r="I123">
        <v>3</v>
      </c>
      <c r="J123" t="s">
        <v>722</v>
      </c>
      <c r="K123">
        <v>4</v>
      </c>
    </row>
    <row r="124" spans="1:11" ht="100.05" customHeight="1" x14ac:dyDescent="0.3">
      <c r="A124" s="4" t="str">
        <f>_xll.JChemExcel.Functions.JCSYSStructure("21DC79B9FB899CDDC60CC43049E80666")</f>
        <v/>
      </c>
      <c r="B124" t="s">
        <v>723</v>
      </c>
      <c r="C124" t="s">
        <v>724</v>
      </c>
      <c r="D124" t="s">
        <v>725</v>
      </c>
      <c r="E124" t="s">
        <v>726</v>
      </c>
      <c r="F124" t="s">
        <v>727</v>
      </c>
      <c r="G124" t="s">
        <v>728</v>
      </c>
      <c r="H124">
        <v>0</v>
      </c>
      <c r="I124">
        <v>4</v>
      </c>
      <c r="J124" t="s">
        <v>729</v>
      </c>
      <c r="K124">
        <v>3</v>
      </c>
    </row>
    <row r="125" spans="1:11" ht="100.05" customHeight="1" x14ac:dyDescent="0.3">
      <c r="A125" s="4" t="str">
        <f>_xll.JChemExcel.Functions.JCSYSStructure("2F8097764913B4147B2A608BACE56DBC")</f>
        <v/>
      </c>
      <c r="B125" t="s">
        <v>730</v>
      </c>
      <c r="C125" t="s">
        <v>731</v>
      </c>
      <c r="D125" t="s">
        <v>725</v>
      </c>
      <c r="E125" t="s">
        <v>726</v>
      </c>
      <c r="F125" t="s">
        <v>732</v>
      </c>
      <c r="G125" t="s">
        <v>733</v>
      </c>
      <c r="H125">
        <v>0</v>
      </c>
      <c r="I125">
        <v>4</v>
      </c>
      <c r="J125" t="s">
        <v>729</v>
      </c>
      <c r="K125">
        <v>3</v>
      </c>
    </row>
    <row r="126" spans="1:11" ht="100.05" customHeight="1" x14ac:dyDescent="0.3">
      <c r="A126" s="4" t="str">
        <f>_xll.JChemExcel.Functions.JCSYSStructure("66EAAEEC218B33864E543B7D8D3B0487")</f>
        <v/>
      </c>
      <c r="B126" t="s">
        <v>734</v>
      </c>
      <c r="C126" t="s">
        <v>735</v>
      </c>
      <c r="D126" t="s">
        <v>736</v>
      </c>
      <c r="E126" t="s">
        <v>56</v>
      </c>
      <c r="F126" t="s">
        <v>737</v>
      </c>
      <c r="G126" t="s">
        <v>738</v>
      </c>
      <c r="H126">
        <v>0</v>
      </c>
      <c r="I126">
        <v>4</v>
      </c>
      <c r="J126" t="s">
        <v>59</v>
      </c>
      <c r="K126">
        <v>4</v>
      </c>
    </row>
    <row r="127" spans="1:11" ht="100.05" customHeight="1" x14ac:dyDescent="0.3">
      <c r="A127" s="4" t="str">
        <f>_xll.JChemExcel.Functions.JCSYSStructure("2F75F6DE68206740527EC94733249A0D")</f>
        <v/>
      </c>
      <c r="B127" t="s">
        <v>739</v>
      </c>
      <c r="C127" t="s">
        <v>740</v>
      </c>
      <c r="D127" t="s">
        <v>741</v>
      </c>
      <c r="E127" t="s">
        <v>742</v>
      </c>
      <c r="F127" t="s">
        <v>441</v>
      </c>
      <c r="G127" t="s">
        <v>743</v>
      </c>
      <c r="H127">
        <v>1</v>
      </c>
      <c r="I127">
        <v>5</v>
      </c>
      <c r="J127" t="s">
        <v>744</v>
      </c>
      <c r="K127">
        <v>2</v>
      </c>
    </row>
    <row r="128" spans="1:11" ht="100.05" customHeight="1" x14ac:dyDescent="0.3">
      <c r="A128" s="4" t="str">
        <f>_xll.JChemExcel.Functions.JCSYSStructure("8AB3A8B4C8E702A181D00EA10959F728")</f>
        <v/>
      </c>
      <c r="B128" t="s">
        <v>745</v>
      </c>
      <c r="C128" t="s">
        <v>746</v>
      </c>
      <c r="D128" t="s">
        <v>747</v>
      </c>
      <c r="E128" t="s">
        <v>748</v>
      </c>
      <c r="F128" t="s">
        <v>749</v>
      </c>
      <c r="G128" t="s">
        <v>750</v>
      </c>
      <c r="H128">
        <v>0</v>
      </c>
      <c r="I128">
        <v>4</v>
      </c>
      <c r="J128" t="s">
        <v>132</v>
      </c>
      <c r="K128">
        <v>2</v>
      </c>
    </row>
    <row r="129" spans="1:11" ht="100.05" customHeight="1" x14ac:dyDescent="0.3">
      <c r="A129" s="4" t="str">
        <f>_xll.JChemExcel.Functions.JCSYSStructure("CD64A273EB74D8758D8E79960FEB4399")</f>
        <v/>
      </c>
      <c r="B129" t="s">
        <v>751</v>
      </c>
      <c r="C129" t="s">
        <v>752</v>
      </c>
      <c r="D129" t="s">
        <v>753</v>
      </c>
      <c r="E129" t="s">
        <v>754</v>
      </c>
      <c r="F129" s="1">
        <v>33270</v>
      </c>
      <c r="G129" t="s">
        <v>755</v>
      </c>
      <c r="H129">
        <v>0</v>
      </c>
      <c r="I129">
        <v>2</v>
      </c>
      <c r="J129" t="s">
        <v>16</v>
      </c>
      <c r="K129">
        <v>2</v>
      </c>
    </row>
    <row r="130" spans="1:11" ht="100.05" customHeight="1" x14ac:dyDescent="0.3">
      <c r="A130" s="4" t="str">
        <f>_xll.JChemExcel.Functions.JCSYSStructure("FCF16F188681E36ECA58CDDEB0281A7C")</f>
        <v/>
      </c>
      <c r="B130" t="s">
        <v>756</v>
      </c>
      <c r="C130" t="s">
        <v>757</v>
      </c>
      <c r="D130" t="s">
        <v>758</v>
      </c>
      <c r="E130" t="s">
        <v>759</v>
      </c>
      <c r="F130" t="s">
        <v>760</v>
      </c>
      <c r="G130" t="s">
        <v>761</v>
      </c>
      <c r="H130">
        <v>0</v>
      </c>
      <c r="I130">
        <v>3</v>
      </c>
      <c r="J130" t="s">
        <v>152</v>
      </c>
      <c r="K130">
        <v>2</v>
      </c>
    </row>
    <row r="131" spans="1:11" ht="100.05" customHeight="1" x14ac:dyDescent="0.3">
      <c r="A131" s="4" t="str">
        <f>_xll.JChemExcel.Functions.JCSYSStructure("0C9E473D91ACD0D7F6974EFC6B6EB087")</f>
        <v/>
      </c>
      <c r="B131" t="s">
        <v>762</v>
      </c>
      <c r="C131" t="s">
        <v>763</v>
      </c>
      <c r="D131" t="s">
        <v>764</v>
      </c>
      <c r="E131" t="s">
        <v>765</v>
      </c>
      <c r="F131" t="s">
        <v>766</v>
      </c>
      <c r="G131" t="s">
        <v>767</v>
      </c>
      <c r="H131">
        <v>1</v>
      </c>
      <c r="I131">
        <v>3</v>
      </c>
      <c r="J131" t="s">
        <v>23</v>
      </c>
      <c r="K131">
        <v>4</v>
      </c>
    </row>
    <row r="132" spans="1:11" ht="100.05" customHeight="1" x14ac:dyDescent="0.3">
      <c r="A132" s="4" t="str">
        <f>_xll.JChemExcel.Functions.JCSYSStructure("B47891A9F36111113F0972BAE29B515F")</f>
        <v/>
      </c>
      <c r="B132" t="s">
        <v>768</v>
      </c>
      <c r="C132" t="s">
        <v>769</v>
      </c>
      <c r="D132" t="s">
        <v>770</v>
      </c>
      <c r="E132" t="s">
        <v>306</v>
      </c>
      <c r="F132" t="s">
        <v>771</v>
      </c>
      <c r="G132" t="s">
        <v>772</v>
      </c>
      <c r="H132">
        <v>1</v>
      </c>
      <c r="I132">
        <v>3</v>
      </c>
      <c r="J132" t="s">
        <v>48</v>
      </c>
      <c r="K132">
        <v>2</v>
      </c>
    </row>
    <row r="133" spans="1:11" ht="100.05" customHeight="1" x14ac:dyDescent="0.3">
      <c r="A133" s="4" t="str">
        <f>_xll.JChemExcel.Functions.JCSYSStructure("4A745F5FF6224D5A81F30EDE1D3409C7")</f>
        <v/>
      </c>
      <c r="B133" t="s">
        <v>773</v>
      </c>
      <c r="C133" t="s">
        <v>774</v>
      </c>
      <c r="D133" t="s">
        <v>775</v>
      </c>
      <c r="E133" t="s">
        <v>775</v>
      </c>
      <c r="F133" t="s">
        <v>776</v>
      </c>
      <c r="G133" t="s">
        <v>777</v>
      </c>
      <c r="H133">
        <v>0</v>
      </c>
      <c r="I133">
        <v>3</v>
      </c>
      <c r="J133" t="s">
        <v>65</v>
      </c>
      <c r="K133">
        <v>4</v>
      </c>
    </row>
    <row r="134" spans="1:11" ht="100.05" customHeight="1" x14ac:dyDescent="0.3">
      <c r="A134" s="4" t="str">
        <f>_xll.JChemExcel.Functions.JCSYSStructure("E48D43AA90EF7A40396672A8433335F3")</f>
        <v/>
      </c>
      <c r="B134" t="s">
        <v>778</v>
      </c>
      <c r="C134" t="s">
        <v>779</v>
      </c>
      <c r="D134" t="s">
        <v>780</v>
      </c>
      <c r="E134" t="s">
        <v>781</v>
      </c>
      <c r="F134" t="s">
        <v>782</v>
      </c>
      <c r="G134" t="s">
        <v>783</v>
      </c>
      <c r="H134">
        <v>0</v>
      </c>
      <c r="I134">
        <v>3</v>
      </c>
      <c r="J134" t="s">
        <v>220</v>
      </c>
      <c r="K134">
        <v>3</v>
      </c>
    </row>
    <row r="135" spans="1:11" ht="100.05" customHeight="1" x14ac:dyDescent="0.3">
      <c r="A135" s="4" t="str">
        <f>_xll.JChemExcel.Functions.JCSYSStructure("43F1A314A7B6B279D1DFE77A3C8A509F")</f>
        <v/>
      </c>
      <c r="B135" t="s">
        <v>784</v>
      </c>
      <c r="C135" t="s">
        <v>785</v>
      </c>
      <c r="D135" t="s">
        <v>342</v>
      </c>
      <c r="E135" t="s">
        <v>343</v>
      </c>
      <c r="F135" t="s">
        <v>786</v>
      </c>
      <c r="G135" t="s">
        <v>787</v>
      </c>
      <c r="H135">
        <v>0</v>
      </c>
      <c r="I135">
        <v>3</v>
      </c>
      <c r="J135" t="s">
        <v>346</v>
      </c>
      <c r="K135">
        <v>2</v>
      </c>
    </row>
    <row r="136" spans="1:11" ht="100.05" customHeight="1" x14ac:dyDescent="0.3">
      <c r="A136" s="4" t="str">
        <f>_xll.JChemExcel.Functions.JCSYSStructure("5B907E79A49C22E883169F2EAB8C5069")</f>
        <v/>
      </c>
      <c r="B136" t="s">
        <v>788</v>
      </c>
      <c r="C136" t="s">
        <v>789</v>
      </c>
      <c r="D136" t="s">
        <v>790</v>
      </c>
      <c r="E136" t="s">
        <v>791</v>
      </c>
      <c r="F136" t="s">
        <v>792</v>
      </c>
      <c r="G136" t="s">
        <v>793</v>
      </c>
      <c r="H136">
        <v>1</v>
      </c>
      <c r="I136">
        <v>4</v>
      </c>
      <c r="J136" t="s">
        <v>794</v>
      </c>
      <c r="K136">
        <v>2</v>
      </c>
    </row>
    <row r="137" spans="1:11" ht="100.05" customHeight="1" x14ac:dyDescent="0.3">
      <c r="A137" s="4" t="str">
        <f>_xll.JChemExcel.Functions.JCSYSStructure("14488F64EB58898BAF22D25B5E3EBD62")</f>
        <v/>
      </c>
      <c r="B137" t="s">
        <v>795</v>
      </c>
      <c r="C137" t="s">
        <v>796</v>
      </c>
      <c r="D137" t="s">
        <v>323</v>
      </c>
      <c r="E137" t="s">
        <v>324</v>
      </c>
      <c r="F137" t="s">
        <v>797</v>
      </c>
      <c r="G137" t="s">
        <v>798</v>
      </c>
      <c r="H137">
        <v>1</v>
      </c>
      <c r="I137">
        <v>3</v>
      </c>
      <c r="J137" t="s">
        <v>23</v>
      </c>
      <c r="K137">
        <v>3</v>
      </c>
    </row>
    <row r="138" spans="1:11" ht="100.05" customHeight="1" x14ac:dyDescent="0.3">
      <c r="A138" s="4" t="str">
        <f>_xll.JChemExcel.Functions.JCSYSStructure("D5577AFC6A8F602C9F2FB45E2186B638")</f>
        <v/>
      </c>
      <c r="B138" t="s">
        <v>799</v>
      </c>
      <c r="C138" t="s">
        <v>800</v>
      </c>
      <c r="D138" t="s">
        <v>801</v>
      </c>
      <c r="E138" t="s">
        <v>802</v>
      </c>
      <c r="F138" t="s">
        <v>536</v>
      </c>
      <c r="G138" t="s">
        <v>803</v>
      </c>
      <c r="H138">
        <v>0</v>
      </c>
      <c r="I138">
        <v>4</v>
      </c>
      <c r="J138" t="s">
        <v>804</v>
      </c>
      <c r="K138">
        <v>2</v>
      </c>
    </row>
    <row r="139" spans="1:11" ht="100.05" customHeight="1" x14ac:dyDescent="0.3">
      <c r="A139" s="4" t="str">
        <f>_xll.JChemExcel.Functions.JCSYSStructure("4888FA750FEADACE4E41033221FAAFF7")</f>
        <v/>
      </c>
      <c r="B139" t="s">
        <v>805</v>
      </c>
      <c r="C139" t="s">
        <v>806</v>
      </c>
      <c r="D139" t="s">
        <v>807</v>
      </c>
      <c r="E139" t="s">
        <v>807</v>
      </c>
      <c r="F139" t="s">
        <v>808</v>
      </c>
      <c r="G139" t="s">
        <v>809</v>
      </c>
      <c r="H139">
        <v>0</v>
      </c>
      <c r="I139">
        <v>3</v>
      </c>
      <c r="J139" t="s">
        <v>65</v>
      </c>
      <c r="K139">
        <v>1</v>
      </c>
    </row>
    <row r="140" spans="1:11" ht="100.05" customHeight="1" x14ac:dyDescent="0.3">
      <c r="A140" s="4" t="str">
        <f>_xll.JChemExcel.Functions.JCSYSStructure("3448F51862178D0ACEC2408B5E1075ED")</f>
        <v/>
      </c>
      <c r="B140" t="s">
        <v>810</v>
      </c>
      <c r="C140" t="s">
        <v>811</v>
      </c>
      <c r="D140" t="s">
        <v>812</v>
      </c>
      <c r="E140" t="s">
        <v>813</v>
      </c>
      <c r="F140" t="s">
        <v>383</v>
      </c>
      <c r="G140" t="s">
        <v>814</v>
      </c>
      <c r="H140">
        <v>1</v>
      </c>
      <c r="I140">
        <v>3</v>
      </c>
      <c r="J140" t="s">
        <v>208</v>
      </c>
      <c r="K140">
        <v>3</v>
      </c>
    </row>
    <row r="141" spans="1:11" ht="100.05" customHeight="1" x14ac:dyDescent="0.3">
      <c r="A141" s="4" t="str">
        <f>_xll.JChemExcel.Functions.JCSYSStructure("8D93A473EFD72807BE3E2BA3B1C1B5A9")</f>
        <v/>
      </c>
      <c r="B141" t="s">
        <v>815</v>
      </c>
      <c r="C141" t="s">
        <v>816</v>
      </c>
      <c r="D141" t="s">
        <v>817</v>
      </c>
      <c r="E141" t="s">
        <v>248</v>
      </c>
      <c r="F141" t="s">
        <v>818</v>
      </c>
      <c r="G141" t="s">
        <v>819</v>
      </c>
      <c r="H141">
        <v>1</v>
      </c>
      <c r="I141">
        <v>3</v>
      </c>
      <c r="J141" t="s">
        <v>48</v>
      </c>
      <c r="K141">
        <v>2</v>
      </c>
    </row>
    <row r="142" spans="1:11" ht="100.05" customHeight="1" x14ac:dyDescent="0.3">
      <c r="A142" s="4" t="str">
        <f>_xll.JChemExcel.Functions.JCSYSStructure("FCBD1ACE39CE7FE4888DDECC9BEEF32A")</f>
        <v/>
      </c>
      <c r="B142" t="s">
        <v>820</v>
      </c>
      <c r="C142" t="s">
        <v>821</v>
      </c>
      <c r="D142" t="s">
        <v>822</v>
      </c>
      <c r="E142" t="s">
        <v>823</v>
      </c>
      <c r="F142" t="s">
        <v>824</v>
      </c>
      <c r="G142" t="s">
        <v>825</v>
      </c>
      <c r="H142">
        <v>1</v>
      </c>
      <c r="I142">
        <v>3</v>
      </c>
      <c r="J142" t="s">
        <v>145</v>
      </c>
      <c r="K142">
        <v>1</v>
      </c>
    </row>
    <row r="143" spans="1:11" ht="100.05" customHeight="1" x14ac:dyDescent="0.3">
      <c r="A143" s="4" t="str">
        <f>_xll.JChemExcel.Functions.JCSYSStructure("B31B51ADE519C125EC6F2573A0455CD4")</f>
        <v/>
      </c>
      <c r="B143" t="s">
        <v>826</v>
      </c>
      <c r="C143" t="s">
        <v>827</v>
      </c>
      <c r="D143" t="s">
        <v>828</v>
      </c>
      <c r="E143" t="s">
        <v>828</v>
      </c>
      <c r="F143" t="s">
        <v>829</v>
      </c>
      <c r="G143" t="s">
        <v>830</v>
      </c>
      <c r="H143">
        <v>0</v>
      </c>
      <c r="I143">
        <v>2</v>
      </c>
      <c r="J143" t="s">
        <v>16</v>
      </c>
      <c r="K143">
        <v>2</v>
      </c>
    </row>
    <row r="144" spans="1:11" ht="100.05" customHeight="1" x14ac:dyDescent="0.3">
      <c r="A144" s="4" t="str">
        <f>_xll.JChemExcel.Functions.JCSYSStructure("5009399BA11622FEBA30604E57B85C6B")</f>
        <v/>
      </c>
      <c r="B144" t="s">
        <v>831</v>
      </c>
      <c r="C144" t="s">
        <v>832</v>
      </c>
      <c r="D144" t="s">
        <v>19</v>
      </c>
      <c r="E144" t="s">
        <v>20</v>
      </c>
      <c r="F144" t="s">
        <v>833</v>
      </c>
      <c r="G144" t="s">
        <v>834</v>
      </c>
      <c r="H144">
        <v>1</v>
      </c>
      <c r="I144">
        <v>3</v>
      </c>
      <c r="J144" t="s">
        <v>23</v>
      </c>
      <c r="K144">
        <v>2</v>
      </c>
    </row>
    <row r="145" spans="1:11" ht="100.05" customHeight="1" x14ac:dyDescent="0.3">
      <c r="A145" s="4" t="str">
        <f>_xll.JChemExcel.Functions.JCSYSStructure("7D96C238B4A6C763ADEA269341A83728")</f>
        <v/>
      </c>
      <c r="B145" t="s">
        <v>835</v>
      </c>
      <c r="C145" t="s">
        <v>836</v>
      </c>
      <c r="D145" t="s">
        <v>167</v>
      </c>
      <c r="E145" t="s">
        <v>168</v>
      </c>
      <c r="F145" t="s">
        <v>837</v>
      </c>
      <c r="G145" t="s">
        <v>838</v>
      </c>
      <c r="H145">
        <v>0</v>
      </c>
      <c r="I145">
        <v>3</v>
      </c>
      <c r="J145" t="s">
        <v>36</v>
      </c>
      <c r="K145">
        <v>2</v>
      </c>
    </row>
    <row r="146" spans="1:11" ht="100.05" customHeight="1" x14ac:dyDescent="0.3">
      <c r="A146" s="4" t="str">
        <f>_xll.JChemExcel.Functions.JCSYSStructure("CB6B5823FF567D2067A8818600BD0964")</f>
        <v/>
      </c>
      <c r="B146" t="s">
        <v>839</v>
      </c>
      <c r="C146" t="s">
        <v>840</v>
      </c>
      <c r="D146" t="s">
        <v>841</v>
      </c>
      <c r="E146" t="s">
        <v>599</v>
      </c>
      <c r="F146" s="1">
        <v>27061</v>
      </c>
      <c r="G146" t="s">
        <v>842</v>
      </c>
      <c r="H146">
        <v>0</v>
      </c>
      <c r="I146">
        <v>3</v>
      </c>
      <c r="J146" t="s">
        <v>36</v>
      </c>
      <c r="K146">
        <v>1</v>
      </c>
    </row>
    <row r="147" spans="1:11" ht="100.05" customHeight="1" x14ac:dyDescent="0.3">
      <c r="A147" s="4" t="str">
        <f>_xll.JChemExcel.Functions.JCSYSStructure("94F5915D1BA5585FBDAE55996DA11435")</f>
        <v/>
      </c>
      <c r="B147" t="s">
        <v>843</v>
      </c>
      <c r="C147" t="s">
        <v>844</v>
      </c>
      <c r="D147" t="s">
        <v>845</v>
      </c>
      <c r="E147" t="s">
        <v>846</v>
      </c>
      <c r="F147" t="s">
        <v>847</v>
      </c>
      <c r="G147" t="s">
        <v>848</v>
      </c>
      <c r="H147">
        <v>0</v>
      </c>
      <c r="I147">
        <v>2</v>
      </c>
      <c r="J147" t="s">
        <v>16</v>
      </c>
      <c r="K147">
        <v>3</v>
      </c>
    </row>
    <row r="148" spans="1:11" ht="100.05" customHeight="1" x14ac:dyDescent="0.3">
      <c r="A148" s="4" t="str">
        <f>_xll.JChemExcel.Functions.JCSYSStructure("F1492A1CE85F0DCA77A31EDF26E7608F")</f>
        <v/>
      </c>
      <c r="B148" t="s">
        <v>849</v>
      </c>
      <c r="C148" t="s">
        <v>850</v>
      </c>
      <c r="D148" t="s">
        <v>851</v>
      </c>
      <c r="E148" t="s">
        <v>852</v>
      </c>
      <c r="F148" t="s">
        <v>853</v>
      </c>
      <c r="G148" t="s">
        <v>854</v>
      </c>
      <c r="H148">
        <v>0</v>
      </c>
      <c r="I148">
        <v>4</v>
      </c>
      <c r="J148" t="s">
        <v>269</v>
      </c>
      <c r="K148">
        <v>4</v>
      </c>
    </row>
    <row r="149" spans="1:11" ht="100.05" customHeight="1" x14ac:dyDescent="0.3">
      <c r="A149" s="4" t="str">
        <f>_xll.JChemExcel.Functions.JCSYSStructure("32D49CDD1DC3F9B58C77A2C5FE522392")</f>
        <v/>
      </c>
      <c r="B149" t="s">
        <v>855</v>
      </c>
      <c r="C149" t="s">
        <v>856</v>
      </c>
      <c r="D149" t="s">
        <v>241</v>
      </c>
      <c r="E149" t="s">
        <v>242</v>
      </c>
      <c r="F149" t="s">
        <v>243</v>
      </c>
      <c r="G149" t="s">
        <v>681</v>
      </c>
      <c r="H149">
        <v>1</v>
      </c>
      <c r="I149">
        <v>3</v>
      </c>
      <c r="J149" t="s">
        <v>145</v>
      </c>
      <c r="K149">
        <v>2</v>
      </c>
    </row>
    <row r="150" spans="1:11" ht="100.05" customHeight="1" x14ac:dyDescent="0.3">
      <c r="A150" s="4" t="str">
        <f>_xll.JChemExcel.Functions.JCSYSStructure("837540D60A36533810E8CCB4B0C2D2E6")</f>
        <v/>
      </c>
      <c r="B150" t="s">
        <v>857</v>
      </c>
      <c r="C150" t="s">
        <v>858</v>
      </c>
      <c r="D150" t="s">
        <v>859</v>
      </c>
      <c r="E150" t="s">
        <v>860</v>
      </c>
      <c r="F150" t="s">
        <v>861</v>
      </c>
      <c r="G150" t="s">
        <v>862</v>
      </c>
      <c r="H150">
        <v>0</v>
      </c>
      <c r="I150">
        <v>2</v>
      </c>
      <c r="J150" t="s">
        <v>16</v>
      </c>
      <c r="K150">
        <v>1</v>
      </c>
    </row>
    <row r="151" spans="1:11" ht="100.05" customHeight="1" x14ac:dyDescent="0.3">
      <c r="A151" s="4" t="str">
        <f>_xll.JChemExcel.Functions.JCSYSStructure("C54F8BAB3CDB70ADFF3AC32B8CDB56B3")</f>
        <v/>
      </c>
      <c r="B151" t="s">
        <v>863</v>
      </c>
      <c r="C151" t="s">
        <v>864</v>
      </c>
      <c r="D151" t="s">
        <v>611</v>
      </c>
      <c r="E151" t="s">
        <v>612</v>
      </c>
      <c r="F151" t="s">
        <v>865</v>
      </c>
      <c r="G151" t="s">
        <v>866</v>
      </c>
      <c r="H151">
        <v>1</v>
      </c>
      <c r="I151">
        <v>3</v>
      </c>
      <c r="J151" t="s">
        <v>208</v>
      </c>
      <c r="K151">
        <v>3</v>
      </c>
    </row>
    <row r="152" spans="1:11" ht="100.05" customHeight="1" x14ac:dyDescent="0.3">
      <c r="A152" s="4" t="str">
        <f>_xll.JChemExcel.Functions.JCSYSStructure("8A7CA006DD94204AFC00F32E4A05DFDA")</f>
        <v/>
      </c>
      <c r="B152" t="s">
        <v>867</v>
      </c>
      <c r="C152" t="s">
        <v>868</v>
      </c>
      <c r="D152" t="s">
        <v>869</v>
      </c>
      <c r="E152" t="s">
        <v>870</v>
      </c>
      <c r="F152" t="s">
        <v>871</v>
      </c>
      <c r="G152" t="s">
        <v>872</v>
      </c>
      <c r="H152">
        <v>1</v>
      </c>
      <c r="I152">
        <v>5</v>
      </c>
      <c r="J152" t="s">
        <v>873</v>
      </c>
      <c r="K152">
        <v>2</v>
      </c>
    </row>
    <row r="153" spans="1:11" ht="100.05" customHeight="1" x14ac:dyDescent="0.3">
      <c r="A153" s="4" t="str">
        <f>_xll.JChemExcel.Functions.JCSYSStructure("1CF657BE99CEA27F83ECF713E33A5465")</f>
        <v/>
      </c>
      <c r="B153" t="s">
        <v>874</v>
      </c>
      <c r="C153" t="s">
        <v>875</v>
      </c>
      <c r="D153" t="s">
        <v>876</v>
      </c>
      <c r="E153" t="s">
        <v>877</v>
      </c>
      <c r="F153" t="s">
        <v>878</v>
      </c>
      <c r="G153" t="s">
        <v>879</v>
      </c>
      <c r="H153">
        <v>0</v>
      </c>
      <c r="I153">
        <v>2</v>
      </c>
      <c r="J153" t="s">
        <v>16</v>
      </c>
      <c r="K153">
        <v>2</v>
      </c>
    </row>
    <row r="154" spans="1:11" ht="100.05" customHeight="1" x14ac:dyDescent="0.3">
      <c r="A154" s="4" t="str">
        <f>_xll.JChemExcel.Functions.JCSYSStructure("7B54A21DB7C0A14D0F294E5DA1549306")</f>
        <v/>
      </c>
      <c r="B154" t="s">
        <v>880</v>
      </c>
      <c r="C154" t="s">
        <v>881</v>
      </c>
      <c r="D154" t="s">
        <v>247</v>
      </c>
      <c r="E154" t="s">
        <v>248</v>
      </c>
      <c r="F154" t="s">
        <v>882</v>
      </c>
      <c r="G154" t="s">
        <v>883</v>
      </c>
      <c r="H154">
        <v>1</v>
      </c>
      <c r="I154">
        <v>3</v>
      </c>
      <c r="J154" t="s">
        <v>145</v>
      </c>
      <c r="K154">
        <v>2</v>
      </c>
    </row>
    <row r="155" spans="1:11" ht="100.05" customHeight="1" x14ac:dyDescent="0.3">
      <c r="A155" s="4" t="str">
        <f>_xll.JChemExcel.Functions.JCSYSStructure("F747A2A775DB52626096015C43A29D74")</f>
        <v/>
      </c>
      <c r="B155" t="s">
        <v>884</v>
      </c>
      <c r="C155" t="s">
        <v>885</v>
      </c>
      <c r="D155" t="s">
        <v>886</v>
      </c>
      <c r="E155" t="s">
        <v>887</v>
      </c>
      <c r="F155" t="s">
        <v>888</v>
      </c>
      <c r="G155" t="s">
        <v>889</v>
      </c>
      <c r="H155">
        <v>0</v>
      </c>
      <c r="I155">
        <v>3</v>
      </c>
      <c r="J155" t="s">
        <v>152</v>
      </c>
      <c r="K155">
        <v>2</v>
      </c>
    </row>
    <row r="156" spans="1:11" ht="100.05" customHeight="1" x14ac:dyDescent="0.3">
      <c r="A156" s="4" t="str">
        <f>_xll.JChemExcel.Functions.JCSYSStructure("56A23E39F2EAA264808E7103A8F51F2E")</f>
        <v/>
      </c>
      <c r="B156" t="s">
        <v>890</v>
      </c>
      <c r="C156" t="s">
        <v>891</v>
      </c>
      <c r="D156" t="s">
        <v>892</v>
      </c>
      <c r="E156" t="s">
        <v>893</v>
      </c>
      <c r="F156" t="s">
        <v>894</v>
      </c>
      <c r="G156" t="s">
        <v>895</v>
      </c>
      <c r="H156">
        <v>0</v>
      </c>
      <c r="I156">
        <v>4</v>
      </c>
      <c r="J156" t="s">
        <v>896</v>
      </c>
      <c r="K156">
        <v>3</v>
      </c>
    </row>
    <row r="157" spans="1:11" ht="100.05" customHeight="1" x14ac:dyDescent="0.3">
      <c r="A157" s="4" t="str">
        <f>_xll.JChemExcel.Functions.JCSYSStructure("F499C200329109E21D18B3D9B5CD6370")</f>
        <v/>
      </c>
      <c r="B157" t="s">
        <v>897</v>
      </c>
      <c r="C157" t="s">
        <v>898</v>
      </c>
      <c r="D157" t="s">
        <v>124</v>
      </c>
      <c r="E157" t="s">
        <v>124</v>
      </c>
      <c r="F157" t="s">
        <v>899</v>
      </c>
      <c r="G157" t="s">
        <v>900</v>
      </c>
      <c r="H157">
        <v>0</v>
      </c>
      <c r="I157">
        <v>3</v>
      </c>
      <c r="J157" t="s">
        <v>36</v>
      </c>
      <c r="K157">
        <v>3</v>
      </c>
    </row>
    <row r="158" spans="1:11" ht="100.05" customHeight="1" x14ac:dyDescent="0.3">
      <c r="A158" s="4" t="str">
        <f>_xll.JChemExcel.Functions.JCSYSStructure("7CFEA77CD58EE5298203EFB95B379520")</f>
        <v/>
      </c>
      <c r="B158" t="s">
        <v>901</v>
      </c>
      <c r="C158" t="s">
        <v>902</v>
      </c>
      <c r="D158" t="s">
        <v>253</v>
      </c>
      <c r="E158" t="s">
        <v>254</v>
      </c>
      <c r="F158" t="s">
        <v>903</v>
      </c>
      <c r="G158" t="s">
        <v>904</v>
      </c>
      <c r="H158">
        <v>1</v>
      </c>
      <c r="I158">
        <v>3</v>
      </c>
      <c r="J158" t="s">
        <v>23</v>
      </c>
      <c r="K158">
        <v>1</v>
      </c>
    </row>
    <row r="159" spans="1:11" ht="100.05" customHeight="1" x14ac:dyDescent="0.3">
      <c r="A159" s="4" t="str">
        <f>_xll.JChemExcel.Functions.JCSYSStructure("70FE6CC0013B6671B7D431CE88437B37")</f>
        <v/>
      </c>
      <c r="B159" t="s">
        <v>905</v>
      </c>
      <c r="C159" t="s">
        <v>906</v>
      </c>
      <c r="D159" t="s">
        <v>124</v>
      </c>
      <c r="E159" t="s">
        <v>124</v>
      </c>
      <c r="F159" s="1">
        <v>22313</v>
      </c>
      <c r="G159" t="s">
        <v>907</v>
      </c>
      <c r="H159">
        <v>0</v>
      </c>
      <c r="I159">
        <v>2</v>
      </c>
      <c r="J159" t="s">
        <v>908</v>
      </c>
      <c r="K159">
        <v>1</v>
      </c>
    </row>
    <row r="160" spans="1:11" ht="100.05" customHeight="1" x14ac:dyDescent="0.3">
      <c r="A160" s="4" t="str">
        <f>_xll.JChemExcel.Functions.JCSYSStructure("7BB94E890FFF861E3AF228AF798E5A5D")</f>
        <v/>
      </c>
      <c r="B160" t="s">
        <v>909</v>
      </c>
      <c r="C160" t="s">
        <v>910</v>
      </c>
      <c r="D160" t="s">
        <v>911</v>
      </c>
      <c r="E160" t="s">
        <v>911</v>
      </c>
      <c r="F160" t="s">
        <v>912</v>
      </c>
      <c r="G160" t="s">
        <v>660</v>
      </c>
      <c r="H160">
        <v>0</v>
      </c>
      <c r="I160">
        <v>2</v>
      </c>
      <c r="J160" t="s">
        <v>16</v>
      </c>
      <c r="K160">
        <v>3</v>
      </c>
    </row>
    <row r="161" spans="1:11" ht="100.05" customHeight="1" x14ac:dyDescent="0.3">
      <c r="A161" s="4" t="str">
        <f>_xll.JChemExcel.Functions.JCSYSStructure("43C92E985C23B8790EF704847FB24E2D")</f>
        <v/>
      </c>
      <c r="B161" t="s">
        <v>913</v>
      </c>
      <c r="C161" t="s">
        <v>914</v>
      </c>
      <c r="D161" t="s">
        <v>915</v>
      </c>
      <c r="E161" t="s">
        <v>242</v>
      </c>
      <c r="F161" t="s">
        <v>916</v>
      </c>
      <c r="G161" t="s">
        <v>917</v>
      </c>
      <c r="H161">
        <v>1</v>
      </c>
      <c r="I161">
        <v>3</v>
      </c>
      <c r="J161" t="s">
        <v>145</v>
      </c>
      <c r="K161">
        <v>3</v>
      </c>
    </row>
    <row r="162" spans="1:11" ht="100.05" customHeight="1" x14ac:dyDescent="0.3">
      <c r="A162" s="4" t="str">
        <f>_xll.JChemExcel.Functions.JCSYSStructure("ABF4225C2DBD56AD3B0E1A06AA1E6DC3")</f>
        <v/>
      </c>
      <c r="B162" t="s">
        <v>918</v>
      </c>
      <c r="C162" t="s">
        <v>919</v>
      </c>
      <c r="D162" t="s">
        <v>812</v>
      </c>
      <c r="E162" t="s">
        <v>813</v>
      </c>
      <c r="F162" t="s">
        <v>920</v>
      </c>
      <c r="G162" t="s">
        <v>921</v>
      </c>
      <c r="H162">
        <v>1</v>
      </c>
      <c r="I162">
        <v>3</v>
      </c>
      <c r="J162" t="s">
        <v>208</v>
      </c>
      <c r="K162">
        <v>3</v>
      </c>
    </row>
    <row r="163" spans="1:11" ht="100.05" customHeight="1" x14ac:dyDescent="0.3">
      <c r="A163" s="4" t="str">
        <f>_xll.JChemExcel.Functions.JCSYSStructure("10CA0194F40C41A8619A9CBE98CC2F8D")</f>
        <v/>
      </c>
      <c r="B163" t="s">
        <v>922</v>
      </c>
      <c r="C163" t="s">
        <v>923</v>
      </c>
      <c r="D163" t="s">
        <v>247</v>
      </c>
      <c r="E163" t="s">
        <v>248</v>
      </c>
      <c r="F163" t="s">
        <v>924</v>
      </c>
      <c r="G163" t="s">
        <v>925</v>
      </c>
      <c r="H163">
        <v>0</v>
      </c>
      <c r="I163">
        <v>3</v>
      </c>
      <c r="J163" t="s">
        <v>84</v>
      </c>
      <c r="K163">
        <v>3</v>
      </c>
    </row>
    <row r="164" spans="1:11" ht="100.05" customHeight="1" x14ac:dyDescent="0.3">
      <c r="A164" s="4" t="str">
        <f>_xll.JChemExcel.Functions.JCSYSStructure("686CF56759D2ED8B1633C597ACCDF094")</f>
        <v/>
      </c>
      <c r="B164" t="s">
        <v>926</v>
      </c>
      <c r="C164" t="s">
        <v>927</v>
      </c>
      <c r="D164" t="s">
        <v>928</v>
      </c>
      <c r="E164" t="s">
        <v>929</v>
      </c>
      <c r="F164" t="s">
        <v>930</v>
      </c>
      <c r="G164" t="s">
        <v>931</v>
      </c>
      <c r="H164">
        <v>0</v>
      </c>
      <c r="I164">
        <v>7</v>
      </c>
      <c r="J164" t="s">
        <v>932</v>
      </c>
      <c r="K164">
        <v>3</v>
      </c>
    </row>
    <row r="165" spans="1:11" ht="100.05" customHeight="1" x14ac:dyDescent="0.3">
      <c r="A165" s="4" t="str">
        <f>_xll.JChemExcel.Functions.JCSYSStructure("5C730C33DF63FE14CEEB4DD7927BEE55")</f>
        <v/>
      </c>
      <c r="B165" t="s">
        <v>933</v>
      </c>
      <c r="C165" t="s">
        <v>934</v>
      </c>
      <c r="D165" t="s">
        <v>935</v>
      </c>
      <c r="E165" t="s">
        <v>936</v>
      </c>
      <c r="F165" t="s">
        <v>937</v>
      </c>
      <c r="G165" t="s">
        <v>938</v>
      </c>
      <c r="H165">
        <v>0</v>
      </c>
      <c r="I165">
        <v>2</v>
      </c>
      <c r="J165" t="s">
        <v>16</v>
      </c>
      <c r="K165">
        <v>2</v>
      </c>
    </row>
    <row r="166" spans="1:11" ht="100.05" customHeight="1" x14ac:dyDescent="0.3">
      <c r="A166" s="4" t="str">
        <f>_xll.JChemExcel.Functions.JCSYSStructure("5F163FAE38D85A8BD5D8422F00682F23")</f>
        <v/>
      </c>
      <c r="B166" t="s">
        <v>939</v>
      </c>
      <c r="C166" t="s">
        <v>940</v>
      </c>
      <c r="D166" t="s">
        <v>941</v>
      </c>
      <c r="E166" t="s">
        <v>942</v>
      </c>
      <c r="F166" t="s">
        <v>943</v>
      </c>
      <c r="G166" t="s">
        <v>944</v>
      </c>
      <c r="H166">
        <v>1</v>
      </c>
      <c r="I166">
        <v>3</v>
      </c>
      <c r="J166" t="s">
        <v>320</v>
      </c>
      <c r="K166">
        <v>2</v>
      </c>
    </row>
    <row r="167" spans="1:11" ht="100.05" customHeight="1" x14ac:dyDescent="0.3">
      <c r="A167" s="4" t="str">
        <f>_xll.JChemExcel.Functions.JCSYSStructure("304E4089468834D8D1CEE531BBFC675D")</f>
        <v/>
      </c>
      <c r="B167" t="s">
        <v>945</v>
      </c>
      <c r="C167" t="s">
        <v>946</v>
      </c>
      <c r="D167" t="s">
        <v>155</v>
      </c>
      <c r="E167" t="s">
        <v>156</v>
      </c>
      <c r="F167" t="s">
        <v>947</v>
      </c>
      <c r="G167" t="s">
        <v>948</v>
      </c>
      <c r="H167">
        <v>0</v>
      </c>
      <c r="I167">
        <v>2</v>
      </c>
      <c r="J167" t="s">
        <v>16</v>
      </c>
      <c r="K167">
        <v>3</v>
      </c>
    </row>
    <row r="168" spans="1:11" ht="100.05" customHeight="1" x14ac:dyDescent="0.3">
      <c r="A168" s="4" t="str">
        <f>_xll.JChemExcel.Functions.JCSYSStructure("E258E4CFA7AB9A844811C5C2951AFA38")</f>
        <v/>
      </c>
      <c r="B168" t="s">
        <v>949</v>
      </c>
      <c r="C168" t="s">
        <v>950</v>
      </c>
      <c r="D168" t="s">
        <v>951</v>
      </c>
      <c r="E168" t="s">
        <v>952</v>
      </c>
      <c r="F168" t="s">
        <v>953</v>
      </c>
      <c r="G168" t="s">
        <v>954</v>
      </c>
      <c r="H168">
        <v>1</v>
      </c>
      <c r="I168">
        <v>4</v>
      </c>
      <c r="J168" t="s">
        <v>955</v>
      </c>
      <c r="K168">
        <v>3</v>
      </c>
    </row>
    <row r="169" spans="1:11" ht="100.05" customHeight="1" x14ac:dyDescent="0.3">
      <c r="A169" s="4" t="str">
        <f>_xll.JChemExcel.Functions.JCSYSStructure("0F404D3EAE12346006CCA5A90122A347")</f>
        <v/>
      </c>
      <c r="B169" t="s">
        <v>956</v>
      </c>
      <c r="C169" t="s">
        <v>957</v>
      </c>
      <c r="D169" t="s">
        <v>958</v>
      </c>
      <c r="E169" t="s">
        <v>959</v>
      </c>
      <c r="F169" t="s">
        <v>960</v>
      </c>
      <c r="G169" t="s">
        <v>961</v>
      </c>
      <c r="H169">
        <v>0</v>
      </c>
      <c r="I169">
        <v>3</v>
      </c>
      <c r="J169" t="s">
        <v>220</v>
      </c>
      <c r="K169">
        <v>3</v>
      </c>
    </row>
    <row r="170" spans="1:11" ht="100.05" customHeight="1" x14ac:dyDescent="0.3">
      <c r="A170" s="4" t="str">
        <f>_xll.JChemExcel.Functions.JCSYSStructure("52013F1242C2031A86A14B813EE08612")</f>
        <v/>
      </c>
      <c r="B170" t="s">
        <v>962</v>
      </c>
      <c r="C170" t="s">
        <v>963</v>
      </c>
      <c r="D170" t="s">
        <v>454</v>
      </c>
      <c r="E170" t="s">
        <v>455</v>
      </c>
      <c r="F170" t="s">
        <v>964</v>
      </c>
      <c r="G170" t="s">
        <v>965</v>
      </c>
      <c r="H170">
        <v>0</v>
      </c>
      <c r="I170">
        <v>2</v>
      </c>
      <c r="J170" t="s">
        <v>16</v>
      </c>
      <c r="K170">
        <v>2</v>
      </c>
    </row>
    <row r="171" spans="1:11" ht="100.05" customHeight="1" x14ac:dyDescent="0.3">
      <c r="A171" s="4" t="str">
        <f>_xll.JChemExcel.Functions.JCSYSStructure("72386AF99A73457BF1DDE1104A6B5BED")</f>
        <v/>
      </c>
      <c r="B171" t="s">
        <v>966</v>
      </c>
      <c r="C171" t="s">
        <v>967</v>
      </c>
      <c r="D171" t="s">
        <v>968</v>
      </c>
      <c r="E171" t="s">
        <v>969</v>
      </c>
      <c r="F171" t="s">
        <v>970</v>
      </c>
      <c r="G171" t="s">
        <v>971</v>
      </c>
      <c r="H171">
        <v>0</v>
      </c>
      <c r="I171">
        <v>2</v>
      </c>
      <c r="J171" t="s">
        <v>16</v>
      </c>
      <c r="K171">
        <v>1</v>
      </c>
    </row>
    <row r="172" spans="1:11" ht="100.05" customHeight="1" x14ac:dyDescent="0.3">
      <c r="A172" s="4" t="str">
        <f>_xll.JChemExcel.Functions.JCSYSStructure("F9E4C148718410D58C00682B05353FE9")</f>
        <v/>
      </c>
      <c r="B172" t="s">
        <v>972</v>
      </c>
      <c r="C172" t="s">
        <v>973</v>
      </c>
      <c r="D172" t="s">
        <v>974</v>
      </c>
      <c r="E172" t="s">
        <v>975</v>
      </c>
      <c r="F172" t="s">
        <v>976</v>
      </c>
      <c r="G172" t="s">
        <v>977</v>
      </c>
      <c r="H172">
        <v>1</v>
      </c>
      <c r="I172">
        <v>3</v>
      </c>
      <c r="J172" t="s">
        <v>23</v>
      </c>
      <c r="K172">
        <v>3</v>
      </c>
    </row>
    <row r="173" spans="1:11" ht="100.05" customHeight="1" x14ac:dyDescent="0.3">
      <c r="A173" s="4" t="str">
        <f>_xll.JChemExcel.Functions.JCSYSStructure("57440A4C2147302813D4D54DF0199C14")</f>
        <v/>
      </c>
      <c r="B173" t="s">
        <v>978</v>
      </c>
      <c r="C173" t="s">
        <v>979</v>
      </c>
      <c r="D173" t="s">
        <v>980</v>
      </c>
      <c r="E173" t="s">
        <v>981</v>
      </c>
      <c r="F173" t="s">
        <v>982</v>
      </c>
      <c r="G173" t="s">
        <v>983</v>
      </c>
      <c r="H173">
        <v>1</v>
      </c>
      <c r="I173">
        <v>3</v>
      </c>
      <c r="J173" t="s">
        <v>23</v>
      </c>
      <c r="K173">
        <v>4</v>
      </c>
    </row>
    <row r="174" spans="1:11" ht="100.05" customHeight="1" x14ac:dyDescent="0.3">
      <c r="A174" s="4" t="str">
        <f>_xll.JChemExcel.Functions.JCSYSStructure("FF64D3109A718C6767C369F52DCA0B0C")</f>
        <v/>
      </c>
      <c r="B174" t="s">
        <v>984</v>
      </c>
      <c r="C174" t="s">
        <v>985</v>
      </c>
      <c r="D174" t="s">
        <v>986</v>
      </c>
      <c r="E174" t="s">
        <v>986</v>
      </c>
      <c r="F174" t="s">
        <v>987</v>
      </c>
      <c r="G174" t="s">
        <v>988</v>
      </c>
      <c r="H174">
        <v>0</v>
      </c>
      <c r="I174">
        <v>2</v>
      </c>
      <c r="J174" t="s">
        <v>16</v>
      </c>
      <c r="K174">
        <v>2</v>
      </c>
    </row>
    <row r="175" spans="1:11" ht="100.05" customHeight="1" x14ac:dyDescent="0.3">
      <c r="A175" s="4" t="str">
        <f>_xll.JChemExcel.Functions.JCSYSStructure("907C6AEBC5E125690A76A4BE9C30311D")</f>
        <v/>
      </c>
      <c r="B175" t="s">
        <v>989</v>
      </c>
      <c r="C175" t="s">
        <v>990</v>
      </c>
      <c r="D175" t="s">
        <v>991</v>
      </c>
      <c r="E175" t="s">
        <v>991</v>
      </c>
      <c r="F175" t="s">
        <v>992</v>
      </c>
      <c r="G175" t="s">
        <v>993</v>
      </c>
      <c r="H175">
        <v>0</v>
      </c>
      <c r="I175">
        <v>2</v>
      </c>
      <c r="J175" t="s">
        <v>16</v>
      </c>
      <c r="K175">
        <v>2</v>
      </c>
    </row>
    <row r="176" spans="1:11" ht="100.05" customHeight="1" x14ac:dyDescent="0.3">
      <c r="A176" s="4" t="str">
        <f>_xll.JChemExcel.Functions.JCSYSStructure("8B97EAC657F0491EDB97FAEED1AC4295")</f>
        <v/>
      </c>
      <c r="B176" t="s">
        <v>994</v>
      </c>
      <c r="C176" t="s">
        <v>995</v>
      </c>
      <c r="D176" t="s">
        <v>996</v>
      </c>
      <c r="E176" t="s">
        <v>997</v>
      </c>
      <c r="F176" t="s">
        <v>998</v>
      </c>
      <c r="G176" t="s">
        <v>999</v>
      </c>
      <c r="H176">
        <v>0</v>
      </c>
      <c r="I176">
        <v>2</v>
      </c>
      <c r="J176" t="s">
        <v>16</v>
      </c>
      <c r="K176">
        <v>1</v>
      </c>
    </row>
    <row r="177" spans="1:11" ht="100.05" customHeight="1" x14ac:dyDescent="0.3">
      <c r="A177" s="4" t="str">
        <f>_xll.JChemExcel.Functions.JCSYSStructure("BCC9FC315DFDCE6F8210238F2BDB6176")</f>
        <v/>
      </c>
      <c r="B177" t="s">
        <v>1000</v>
      </c>
      <c r="C177" t="s">
        <v>1001</v>
      </c>
      <c r="D177" t="s">
        <v>1002</v>
      </c>
      <c r="E177" t="s">
        <v>1003</v>
      </c>
      <c r="F177" t="s">
        <v>1004</v>
      </c>
      <c r="G177" t="s">
        <v>1005</v>
      </c>
      <c r="H177">
        <v>1</v>
      </c>
      <c r="I177">
        <v>5</v>
      </c>
      <c r="J177" t="s">
        <v>1006</v>
      </c>
      <c r="K177">
        <v>2</v>
      </c>
    </row>
    <row r="178" spans="1:11" ht="100.05" customHeight="1" x14ac:dyDescent="0.3">
      <c r="A178" s="4" t="str">
        <f>_xll.JChemExcel.Functions.JCSYSStructure("71F7402A3818D2898A41101AFB70E1E4")</f>
        <v/>
      </c>
      <c r="B178" t="s">
        <v>1007</v>
      </c>
      <c r="C178" t="s">
        <v>1008</v>
      </c>
      <c r="D178" t="s">
        <v>1009</v>
      </c>
      <c r="E178" t="s">
        <v>1010</v>
      </c>
      <c r="F178" s="2">
        <v>44775</v>
      </c>
      <c r="G178" t="s">
        <v>1011</v>
      </c>
      <c r="H178">
        <v>0</v>
      </c>
      <c r="I178">
        <v>2</v>
      </c>
      <c r="J178" t="s">
        <v>16</v>
      </c>
      <c r="K178">
        <v>1</v>
      </c>
    </row>
    <row r="179" spans="1:11" ht="100.05" customHeight="1" x14ac:dyDescent="0.3">
      <c r="A179" s="4" t="str">
        <f>_xll.JChemExcel.Functions.JCSYSStructure("20A331939ED4F4A098E919371F1A5323")</f>
        <v/>
      </c>
      <c r="B179" t="s">
        <v>1012</v>
      </c>
      <c r="C179" t="s">
        <v>1013</v>
      </c>
      <c r="D179" t="s">
        <v>161</v>
      </c>
      <c r="E179" t="s">
        <v>162</v>
      </c>
      <c r="F179" t="s">
        <v>1014</v>
      </c>
      <c r="G179" t="s">
        <v>1015</v>
      </c>
      <c r="H179">
        <v>0</v>
      </c>
      <c r="I179">
        <v>3</v>
      </c>
      <c r="J179" t="s">
        <v>65</v>
      </c>
      <c r="K179">
        <v>2</v>
      </c>
    </row>
    <row r="180" spans="1:11" ht="100.05" customHeight="1" x14ac:dyDescent="0.3">
      <c r="A180" s="4" t="str">
        <f>_xll.JChemExcel.Functions.JCSYSStructure("67DA76F2A60DB9BA0879C1E1924421EB")</f>
        <v/>
      </c>
      <c r="B180" t="s">
        <v>1016</v>
      </c>
      <c r="C180" t="s">
        <v>1017</v>
      </c>
      <c r="D180" t="s">
        <v>534</v>
      </c>
      <c r="E180" t="s">
        <v>535</v>
      </c>
      <c r="F180" t="s">
        <v>1018</v>
      </c>
      <c r="G180" t="s">
        <v>1019</v>
      </c>
      <c r="H180">
        <v>0</v>
      </c>
      <c r="I180">
        <v>3</v>
      </c>
      <c r="J180" t="s">
        <v>608</v>
      </c>
      <c r="K180">
        <v>5</v>
      </c>
    </row>
    <row r="181" spans="1:11" ht="100.05" customHeight="1" x14ac:dyDescent="0.3">
      <c r="A181" s="4" t="str">
        <f>_xll.JChemExcel.Functions.JCSYSStructure("7239DCA65066FB8F3A12B0F76A9245F2")</f>
        <v/>
      </c>
      <c r="B181" t="s">
        <v>1020</v>
      </c>
      <c r="C181" t="s">
        <v>1021</v>
      </c>
      <c r="D181" t="s">
        <v>1022</v>
      </c>
      <c r="E181" t="s">
        <v>1023</v>
      </c>
      <c r="F181" t="s">
        <v>470</v>
      </c>
      <c r="G181" t="s">
        <v>1024</v>
      </c>
      <c r="H181">
        <v>0</v>
      </c>
      <c r="I181">
        <v>4</v>
      </c>
      <c r="J181" t="s">
        <v>195</v>
      </c>
      <c r="K181">
        <v>1</v>
      </c>
    </row>
    <row r="182" spans="1:11" ht="100.05" customHeight="1" x14ac:dyDescent="0.3">
      <c r="A182" s="4" t="str">
        <f>_xll.JChemExcel.Functions.JCSYSStructure("314D6B011CF174BE59DAA50D8C028B9A")</f>
        <v/>
      </c>
      <c r="B182" t="s">
        <v>1025</v>
      </c>
      <c r="C182" t="s">
        <v>1026</v>
      </c>
      <c r="D182" t="s">
        <v>1027</v>
      </c>
      <c r="E182" t="s">
        <v>1028</v>
      </c>
      <c r="F182" t="s">
        <v>1029</v>
      </c>
      <c r="G182" t="s">
        <v>1030</v>
      </c>
      <c r="H182">
        <v>0</v>
      </c>
      <c r="I182">
        <v>2</v>
      </c>
      <c r="J182" t="s">
        <v>16</v>
      </c>
      <c r="K182">
        <v>2</v>
      </c>
    </row>
    <row r="183" spans="1:11" ht="100.05" customHeight="1" x14ac:dyDescent="0.3">
      <c r="A183" s="4" t="str">
        <f>_xll.JChemExcel.Functions.JCSYSStructure("1A5345CE39FC8767AAE24B7C38C62DD6")</f>
        <v/>
      </c>
      <c r="B183" t="s">
        <v>1031</v>
      </c>
      <c r="C183" t="s">
        <v>1032</v>
      </c>
      <c r="D183" t="s">
        <v>611</v>
      </c>
      <c r="E183" t="s">
        <v>612</v>
      </c>
      <c r="F183" t="s">
        <v>1033</v>
      </c>
      <c r="G183" t="s">
        <v>1034</v>
      </c>
      <c r="H183">
        <v>0</v>
      </c>
      <c r="I183">
        <v>3</v>
      </c>
      <c r="J183" t="s">
        <v>346</v>
      </c>
      <c r="K183">
        <v>4</v>
      </c>
    </row>
    <row r="184" spans="1:11" ht="100.05" customHeight="1" x14ac:dyDescent="0.3">
      <c r="A184" s="4" t="str">
        <f>_xll.JChemExcel.Functions.JCSYSStructure("AD94937E942A127E6010EE4698DBAEF2")</f>
        <v/>
      </c>
      <c r="B184" t="s">
        <v>1035</v>
      </c>
      <c r="C184" t="s">
        <v>1036</v>
      </c>
      <c r="D184" t="s">
        <v>1037</v>
      </c>
      <c r="E184" t="s">
        <v>1038</v>
      </c>
      <c r="F184" t="s">
        <v>1039</v>
      </c>
      <c r="G184" t="s">
        <v>1040</v>
      </c>
      <c r="H184">
        <v>0</v>
      </c>
      <c r="I184">
        <v>5</v>
      </c>
      <c r="J184" t="s">
        <v>1041</v>
      </c>
      <c r="K184">
        <v>2</v>
      </c>
    </row>
    <row r="185" spans="1:11" ht="100.05" customHeight="1" x14ac:dyDescent="0.3">
      <c r="A185" s="4" t="str">
        <f>_xll.JChemExcel.Functions.JCSYSStructure("D04A7A19B02FE0980012798AEC62E96D")</f>
        <v/>
      </c>
      <c r="B185" t="s">
        <v>1042</v>
      </c>
      <c r="C185" t="s">
        <v>1043</v>
      </c>
      <c r="D185" t="s">
        <v>491</v>
      </c>
      <c r="E185" t="s">
        <v>492</v>
      </c>
      <c r="F185" t="s">
        <v>1044</v>
      </c>
      <c r="G185" t="s">
        <v>1045</v>
      </c>
      <c r="H185">
        <v>1</v>
      </c>
      <c r="I185">
        <v>3</v>
      </c>
      <c r="J185" t="s">
        <v>208</v>
      </c>
      <c r="K185">
        <v>2</v>
      </c>
    </row>
    <row r="186" spans="1:11" ht="100.05" customHeight="1" x14ac:dyDescent="0.3">
      <c r="A186" s="4" t="str">
        <f>_xll.JChemExcel.Functions.JCSYSStructure("8DFB66F5594864B05C853D648D6DFCEC")</f>
        <v/>
      </c>
      <c r="B186" t="s">
        <v>1046</v>
      </c>
      <c r="C186" t="s">
        <v>1047</v>
      </c>
      <c r="D186" t="s">
        <v>1048</v>
      </c>
      <c r="E186" t="s">
        <v>1049</v>
      </c>
      <c r="F186" t="s">
        <v>1050</v>
      </c>
      <c r="G186" t="s">
        <v>1051</v>
      </c>
      <c r="H186">
        <v>0</v>
      </c>
      <c r="I186">
        <v>3</v>
      </c>
      <c r="J186" t="s">
        <v>346</v>
      </c>
      <c r="K186">
        <v>3</v>
      </c>
    </row>
    <row r="187" spans="1:11" ht="100.05" customHeight="1" x14ac:dyDescent="0.3">
      <c r="A187" s="4" t="str">
        <f>_xll.JChemExcel.Functions.JCSYSStructure("42F58A0C9C6FEFEBDEE709D69034CC60")</f>
        <v/>
      </c>
      <c r="B187" t="s">
        <v>1052</v>
      </c>
      <c r="C187" t="s">
        <v>1053</v>
      </c>
      <c r="D187" t="s">
        <v>1054</v>
      </c>
      <c r="E187" t="s">
        <v>1054</v>
      </c>
      <c r="F187" t="s">
        <v>1055</v>
      </c>
      <c r="G187" t="s">
        <v>1056</v>
      </c>
      <c r="H187">
        <v>0</v>
      </c>
      <c r="I187">
        <v>3</v>
      </c>
      <c r="J187" t="s">
        <v>1057</v>
      </c>
      <c r="K187">
        <v>8</v>
      </c>
    </row>
    <row r="188" spans="1:11" ht="100.05" customHeight="1" x14ac:dyDescent="0.3">
      <c r="A188" s="4" t="str">
        <f>_xll.JChemExcel.Functions.JCSYSStructure("D646F30CD6F35ACD14411B5E90D846E3")</f>
        <v/>
      </c>
      <c r="B188" t="s">
        <v>1058</v>
      </c>
      <c r="C188" t="s">
        <v>1059</v>
      </c>
      <c r="D188" t="s">
        <v>859</v>
      </c>
      <c r="E188" t="s">
        <v>860</v>
      </c>
      <c r="F188" t="s">
        <v>861</v>
      </c>
      <c r="G188" t="s">
        <v>862</v>
      </c>
      <c r="H188">
        <v>0</v>
      </c>
      <c r="I188">
        <v>2</v>
      </c>
      <c r="J188" t="s">
        <v>16</v>
      </c>
      <c r="K188">
        <v>1</v>
      </c>
    </row>
    <row r="189" spans="1:11" ht="100.05" customHeight="1" x14ac:dyDescent="0.3">
      <c r="A189" s="4" t="str">
        <f>_xll.JChemExcel.Functions.JCSYSStructure("4BA6EE07F467C3756A5B8342C654DE99")</f>
        <v/>
      </c>
      <c r="B189" t="s">
        <v>1060</v>
      </c>
      <c r="C189" t="s">
        <v>1061</v>
      </c>
      <c r="D189" t="s">
        <v>1062</v>
      </c>
      <c r="E189" t="s">
        <v>1063</v>
      </c>
      <c r="F189" s="1">
        <v>20149</v>
      </c>
      <c r="G189" t="s">
        <v>1064</v>
      </c>
      <c r="H189">
        <v>0</v>
      </c>
      <c r="I189">
        <v>2</v>
      </c>
      <c r="J189" t="s">
        <v>16</v>
      </c>
      <c r="K189">
        <v>2</v>
      </c>
    </row>
    <row r="190" spans="1:11" ht="100.05" customHeight="1" x14ac:dyDescent="0.3">
      <c r="A190" s="4" t="str">
        <f>_xll.JChemExcel.Functions.JCSYSStructure("48722F8DFCE7CDD55CCFD06347E15117")</f>
        <v/>
      </c>
      <c r="B190" t="s">
        <v>1065</v>
      </c>
      <c r="C190" t="s">
        <v>1066</v>
      </c>
      <c r="D190" t="s">
        <v>1067</v>
      </c>
      <c r="E190" t="s">
        <v>1068</v>
      </c>
      <c r="F190" t="s">
        <v>536</v>
      </c>
      <c r="G190" t="s">
        <v>1069</v>
      </c>
      <c r="H190">
        <v>1</v>
      </c>
      <c r="I190">
        <v>3</v>
      </c>
      <c r="J190" t="s">
        <v>48</v>
      </c>
      <c r="K190">
        <v>1</v>
      </c>
    </row>
    <row r="191" spans="1:11" ht="100.05" customHeight="1" x14ac:dyDescent="0.3">
      <c r="A191" s="4" t="str">
        <f>_xll.JChemExcel.Functions.JCSYSStructure("0455FF25249A52DCDE37F25007E4EF2A")</f>
        <v/>
      </c>
      <c r="B191" t="s">
        <v>1070</v>
      </c>
      <c r="C191" t="s">
        <v>1071</v>
      </c>
      <c r="D191" t="s">
        <v>1072</v>
      </c>
      <c r="E191" t="s">
        <v>1072</v>
      </c>
      <c r="F191" t="s">
        <v>1073</v>
      </c>
      <c r="G191" t="s">
        <v>1074</v>
      </c>
      <c r="H191">
        <v>1</v>
      </c>
      <c r="I191">
        <v>4</v>
      </c>
      <c r="J191" t="s">
        <v>794</v>
      </c>
      <c r="K191">
        <v>3</v>
      </c>
    </row>
    <row r="192" spans="1:11" ht="100.05" customHeight="1" x14ac:dyDescent="0.3">
      <c r="A192" s="4" t="str">
        <f>_xll.JChemExcel.Functions.JCSYSStructure("1B13D0A0D18D05FAEED7C6349F137CA7")</f>
        <v/>
      </c>
      <c r="B192" t="s">
        <v>1075</v>
      </c>
      <c r="C192" t="s">
        <v>1076</v>
      </c>
      <c r="D192" t="s">
        <v>1077</v>
      </c>
      <c r="E192" t="s">
        <v>1078</v>
      </c>
      <c r="F192" t="s">
        <v>1079</v>
      </c>
      <c r="G192" t="s">
        <v>1080</v>
      </c>
      <c r="H192">
        <v>0</v>
      </c>
      <c r="I192">
        <v>4</v>
      </c>
      <c r="J192">
        <v>85</v>
      </c>
      <c r="K192">
        <v>5</v>
      </c>
    </row>
    <row r="193" spans="1:11" ht="100.05" customHeight="1" x14ac:dyDescent="0.3">
      <c r="A193" s="4" t="str">
        <f>_xll.JChemExcel.Functions.JCSYSStructure("19F98319194A3E2C47D10B4924148ECD")</f>
        <v/>
      </c>
      <c r="B193" t="s">
        <v>1081</v>
      </c>
      <c r="C193" t="s">
        <v>1082</v>
      </c>
      <c r="D193" t="s">
        <v>1083</v>
      </c>
      <c r="E193" t="s">
        <v>1083</v>
      </c>
      <c r="F193" t="s">
        <v>1084</v>
      </c>
      <c r="G193" t="s">
        <v>1085</v>
      </c>
      <c r="H193">
        <v>1</v>
      </c>
      <c r="I193">
        <v>3</v>
      </c>
      <c r="J193" t="s">
        <v>48</v>
      </c>
      <c r="K193">
        <v>1</v>
      </c>
    </row>
    <row r="194" spans="1:11" ht="100.05" customHeight="1" x14ac:dyDescent="0.3">
      <c r="A194" s="4" t="str">
        <f>_xll.JChemExcel.Functions.JCSYSStructure("D7D4342FA0C81B5C47F436605CD949FE")</f>
        <v/>
      </c>
      <c r="B194" t="s">
        <v>1086</v>
      </c>
      <c r="C194" t="s">
        <v>1087</v>
      </c>
      <c r="D194" t="s">
        <v>1088</v>
      </c>
      <c r="E194" t="s">
        <v>337</v>
      </c>
      <c r="F194" t="s">
        <v>1089</v>
      </c>
      <c r="G194" t="s">
        <v>1090</v>
      </c>
      <c r="H194">
        <v>1</v>
      </c>
      <c r="I194">
        <v>3</v>
      </c>
      <c r="J194" t="s">
        <v>145</v>
      </c>
      <c r="K194">
        <v>4</v>
      </c>
    </row>
    <row r="195" spans="1:11" ht="100.05" customHeight="1" x14ac:dyDescent="0.3">
      <c r="A195" s="4" t="str">
        <f>_xll.JChemExcel.Functions.JCSYSStructure("C5BCFF9445B8A7C6769B7D21274D7771")</f>
        <v/>
      </c>
      <c r="B195" t="s">
        <v>1091</v>
      </c>
      <c r="C195" t="s">
        <v>1092</v>
      </c>
      <c r="D195" t="s">
        <v>1093</v>
      </c>
      <c r="E195" t="s">
        <v>1094</v>
      </c>
      <c r="F195" t="s">
        <v>1095</v>
      </c>
      <c r="G195" t="s">
        <v>1096</v>
      </c>
      <c r="H195">
        <v>0</v>
      </c>
      <c r="I195">
        <v>2</v>
      </c>
      <c r="J195" t="s">
        <v>16</v>
      </c>
      <c r="K195">
        <v>1</v>
      </c>
    </row>
    <row r="196" spans="1:11" ht="100.05" customHeight="1" x14ac:dyDescent="0.3">
      <c r="A196" s="4" t="str">
        <f>_xll.JChemExcel.Functions.JCSYSStructure("44FFDCA8D7F055C6EFC5ECCA7B2918E2")</f>
        <v/>
      </c>
      <c r="B196" t="s">
        <v>1097</v>
      </c>
      <c r="C196" t="s">
        <v>1098</v>
      </c>
      <c r="D196" t="s">
        <v>1099</v>
      </c>
      <c r="E196" t="s">
        <v>1100</v>
      </c>
      <c r="F196" t="s">
        <v>1101</v>
      </c>
      <c r="G196" t="s">
        <v>1102</v>
      </c>
      <c r="H196">
        <v>0</v>
      </c>
      <c r="I196">
        <v>4</v>
      </c>
      <c r="J196" t="s">
        <v>1103</v>
      </c>
      <c r="K196">
        <v>4</v>
      </c>
    </row>
    <row r="197" spans="1:11" ht="100.05" customHeight="1" x14ac:dyDescent="0.3">
      <c r="A197" s="4" t="str">
        <f>_xll.JChemExcel.Functions.JCSYSStructure("A7E6F492A0EF0FA861C2616538BEDF6A")</f>
        <v/>
      </c>
      <c r="B197" t="s">
        <v>1104</v>
      </c>
      <c r="C197" t="s">
        <v>1105</v>
      </c>
      <c r="D197" t="s">
        <v>1106</v>
      </c>
      <c r="E197" t="s">
        <v>469</v>
      </c>
      <c r="F197" t="s">
        <v>1107</v>
      </c>
      <c r="G197" t="s">
        <v>366</v>
      </c>
      <c r="H197">
        <v>0</v>
      </c>
      <c r="I197">
        <v>3</v>
      </c>
      <c r="J197" t="s">
        <v>65</v>
      </c>
      <c r="K197">
        <v>3</v>
      </c>
    </row>
    <row r="198" spans="1:11" ht="100.05" customHeight="1" x14ac:dyDescent="0.3">
      <c r="A198" s="4" t="str">
        <f>_xll.JChemExcel.Functions.JCSYSStructure("03C70DF022B8EA8483E214D72BE1173F")</f>
        <v/>
      </c>
      <c r="B198" t="s">
        <v>1108</v>
      </c>
      <c r="C198" t="s">
        <v>1109</v>
      </c>
      <c r="D198" t="s">
        <v>1049</v>
      </c>
      <c r="E198" t="s">
        <v>1049</v>
      </c>
      <c r="F198" t="s">
        <v>1110</v>
      </c>
      <c r="G198" t="s">
        <v>1111</v>
      </c>
      <c r="H198">
        <v>0</v>
      </c>
      <c r="I198">
        <v>3</v>
      </c>
      <c r="J198" t="s">
        <v>152</v>
      </c>
      <c r="K198">
        <v>2</v>
      </c>
    </row>
    <row r="199" spans="1:11" ht="100.05" customHeight="1" x14ac:dyDescent="0.3">
      <c r="A199" s="4" t="str">
        <f>_xll.JChemExcel.Functions.JCSYSStructure("7013B754CE67236CDD08927466D04AE0")</f>
        <v/>
      </c>
      <c r="B199" t="s">
        <v>1112</v>
      </c>
      <c r="C199" t="s">
        <v>1113</v>
      </c>
      <c r="D199" t="s">
        <v>1114</v>
      </c>
      <c r="E199" t="s">
        <v>1115</v>
      </c>
      <c r="F199" t="s">
        <v>1116</v>
      </c>
      <c r="G199" t="s">
        <v>1117</v>
      </c>
      <c r="H199">
        <v>1</v>
      </c>
      <c r="I199">
        <v>4</v>
      </c>
      <c r="J199" t="s">
        <v>1118</v>
      </c>
      <c r="K199">
        <v>5</v>
      </c>
    </row>
    <row r="200" spans="1:11" ht="100.05" customHeight="1" x14ac:dyDescent="0.3">
      <c r="A200" s="4" t="str">
        <f>_xll.JChemExcel.Functions.JCSYSStructure("5F7A449DEEE27013F0E2F4B24D58AB9D")</f>
        <v/>
      </c>
      <c r="B200" t="s">
        <v>1119</v>
      </c>
      <c r="C200" t="s">
        <v>1120</v>
      </c>
      <c r="D200" t="s">
        <v>404</v>
      </c>
      <c r="E200" t="s">
        <v>45</v>
      </c>
      <c r="F200" t="s">
        <v>1121</v>
      </c>
      <c r="G200" t="s">
        <v>1122</v>
      </c>
      <c r="H200">
        <v>1</v>
      </c>
      <c r="I200">
        <v>3</v>
      </c>
      <c r="J200" t="s">
        <v>48</v>
      </c>
      <c r="K200">
        <v>1</v>
      </c>
    </row>
    <row r="201" spans="1:11" ht="100.05" customHeight="1" x14ac:dyDescent="0.3">
      <c r="A201" s="4" t="str">
        <f>_xll.JChemExcel.Functions.JCSYSStructure("908B72A87C85FA555AC37F1ECC7400A9")</f>
        <v/>
      </c>
      <c r="B201" t="s">
        <v>1123</v>
      </c>
      <c r="C201" t="s">
        <v>1124</v>
      </c>
      <c r="D201" t="s">
        <v>1125</v>
      </c>
      <c r="E201" t="s">
        <v>1126</v>
      </c>
      <c r="F201" t="s">
        <v>244</v>
      </c>
      <c r="G201" t="s">
        <v>1127</v>
      </c>
      <c r="H201">
        <v>0</v>
      </c>
      <c r="I201">
        <v>5</v>
      </c>
      <c r="J201" t="s">
        <v>1128</v>
      </c>
      <c r="K201">
        <v>1</v>
      </c>
    </row>
    <row r="202" spans="1:11" ht="100.05" customHeight="1" x14ac:dyDescent="0.3">
      <c r="A202" s="4" t="str">
        <f>_xll.JChemExcel.Functions.JCSYSStructure("131449DBB958CABC7BD4791099DB8F3D")</f>
        <v/>
      </c>
      <c r="B202" t="s">
        <v>1129</v>
      </c>
      <c r="C202" t="s">
        <v>1130</v>
      </c>
      <c r="D202" t="s">
        <v>1131</v>
      </c>
      <c r="E202" t="s">
        <v>45</v>
      </c>
      <c r="F202" t="s">
        <v>1132</v>
      </c>
      <c r="G202" t="s">
        <v>47</v>
      </c>
      <c r="H202">
        <v>1</v>
      </c>
      <c r="I202">
        <v>3</v>
      </c>
      <c r="J202" t="s">
        <v>48</v>
      </c>
      <c r="K202">
        <v>1</v>
      </c>
    </row>
    <row r="203" spans="1:11" ht="100.05" customHeight="1" x14ac:dyDescent="0.3">
      <c r="A203" s="4" t="str">
        <f>_xll.JChemExcel.Functions.JCSYSStructure("A2F2E338B8D86742025013FC723E8103")</f>
        <v/>
      </c>
      <c r="B203" t="s">
        <v>1133</v>
      </c>
      <c r="C203" t="s">
        <v>1134</v>
      </c>
      <c r="D203" t="s">
        <v>585</v>
      </c>
      <c r="E203" t="s">
        <v>586</v>
      </c>
      <c r="F203" t="s">
        <v>587</v>
      </c>
      <c r="G203" t="s">
        <v>588</v>
      </c>
      <c r="H203">
        <v>1</v>
      </c>
      <c r="I203">
        <v>4</v>
      </c>
      <c r="J203" t="s">
        <v>589</v>
      </c>
      <c r="K203">
        <v>2</v>
      </c>
    </row>
    <row r="204" spans="1:11" ht="100.05" customHeight="1" x14ac:dyDescent="0.3">
      <c r="A204" s="4" t="str">
        <f>_xll.JChemExcel.Functions.JCSYSStructure("BEFF5B9F6D1D25316844166E4A450E27")</f>
        <v/>
      </c>
      <c r="B204" t="s">
        <v>1135</v>
      </c>
      <c r="C204" t="s">
        <v>1136</v>
      </c>
      <c r="D204" t="s">
        <v>1137</v>
      </c>
      <c r="E204" t="s">
        <v>1138</v>
      </c>
      <c r="F204" t="s">
        <v>1139</v>
      </c>
      <c r="G204" t="s">
        <v>1140</v>
      </c>
      <c r="H204">
        <v>0</v>
      </c>
      <c r="I204">
        <v>2</v>
      </c>
      <c r="J204" t="s">
        <v>16</v>
      </c>
      <c r="K204">
        <v>1</v>
      </c>
    </row>
    <row r="205" spans="1:11" ht="100.05" customHeight="1" x14ac:dyDescent="0.3">
      <c r="A205" s="4" t="str">
        <f>_xll.JChemExcel.Functions.JCSYSStructure("81E5ED2EC8F1616DDEE40BF3B5E67C35")</f>
        <v/>
      </c>
      <c r="B205" t="s">
        <v>1141</v>
      </c>
      <c r="C205" t="s">
        <v>1142</v>
      </c>
      <c r="D205" t="s">
        <v>161</v>
      </c>
      <c r="E205" t="s">
        <v>162</v>
      </c>
      <c r="F205" t="s">
        <v>1143</v>
      </c>
      <c r="G205" t="s">
        <v>1144</v>
      </c>
      <c r="H205">
        <v>0</v>
      </c>
      <c r="I205">
        <v>3</v>
      </c>
      <c r="J205" t="s">
        <v>65</v>
      </c>
      <c r="K205">
        <v>1</v>
      </c>
    </row>
    <row r="206" spans="1:11" ht="100.05" customHeight="1" x14ac:dyDescent="0.3">
      <c r="A206" s="4" t="str">
        <f>_xll.JChemExcel.Functions.JCSYSStructure("FB9369AAEAD0437279339C58BA55F98B")</f>
        <v/>
      </c>
      <c r="B206" t="s">
        <v>1145</v>
      </c>
      <c r="C206" t="s">
        <v>1146</v>
      </c>
      <c r="D206" t="s">
        <v>1147</v>
      </c>
      <c r="E206" t="s">
        <v>1148</v>
      </c>
      <c r="F206" t="s">
        <v>1149</v>
      </c>
      <c r="G206" t="s">
        <v>1150</v>
      </c>
      <c r="H206">
        <v>0</v>
      </c>
      <c r="I206">
        <v>3</v>
      </c>
      <c r="J206" t="s">
        <v>430</v>
      </c>
      <c r="K206">
        <v>1</v>
      </c>
    </row>
    <row r="207" spans="1:11" ht="100.05" customHeight="1" x14ac:dyDescent="0.3">
      <c r="A207" s="4" t="str">
        <f>_xll.JChemExcel.Functions.JCSYSStructure("4F40FA0E499E575C540040657FC60994")</f>
        <v/>
      </c>
      <c r="B207" t="s">
        <v>1151</v>
      </c>
      <c r="C207" t="s">
        <v>1152</v>
      </c>
      <c r="D207" t="s">
        <v>684</v>
      </c>
      <c r="E207" t="s">
        <v>685</v>
      </c>
      <c r="F207" s="1">
        <v>23408</v>
      </c>
      <c r="G207" t="s">
        <v>1153</v>
      </c>
      <c r="H207">
        <v>0</v>
      </c>
      <c r="I207">
        <v>3</v>
      </c>
      <c r="J207" t="s">
        <v>65</v>
      </c>
      <c r="K207">
        <v>2</v>
      </c>
    </row>
    <row r="208" spans="1:11" ht="100.05" customHeight="1" x14ac:dyDescent="0.3">
      <c r="A208" s="4" t="str">
        <f>_xll.JChemExcel.Functions.JCSYSStructure("0FFB2833C6709F348CE0F5E9F736444E")</f>
        <v/>
      </c>
      <c r="B208" t="s">
        <v>1154</v>
      </c>
      <c r="C208" t="s">
        <v>1155</v>
      </c>
      <c r="D208" t="s">
        <v>1156</v>
      </c>
      <c r="E208" t="s">
        <v>1157</v>
      </c>
      <c r="F208" t="s">
        <v>1158</v>
      </c>
      <c r="G208" t="s">
        <v>1159</v>
      </c>
      <c r="H208">
        <v>1</v>
      </c>
      <c r="I208">
        <v>3</v>
      </c>
      <c r="J208" t="s">
        <v>208</v>
      </c>
      <c r="K208">
        <v>4</v>
      </c>
    </row>
    <row r="209" spans="1:11" ht="100.05" customHeight="1" x14ac:dyDescent="0.3">
      <c r="A209" s="4" t="str">
        <f>_xll.JChemExcel.Functions.JCSYSStructure("047CE1E63086EF99086A1F8DBB5BFAA5")</f>
        <v/>
      </c>
      <c r="B209" t="s">
        <v>1160</v>
      </c>
      <c r="C209" t="s">
        <v>1161</v>
      </c>
      <c r="D209" t="s">
        <v>653</v>
      </c>
      <c r="E209" t="s">
        <v>654</v>
      </c>
      <c r="F209" t="s">
        <v>1162</v>
      </c>
      <c r="G209" t="s">
        <v>1163</v>
      </c>
      <c r="H209">
        <v>0</v>
      </c>
      <c r="I209">
        <v>4</v>
      </c>
      <c r="J209" t="s">
        <v>195</v>
      </c>
      <c r="K209">
        <v>2</v>
      </c>
    </row>
    <row r="210" spans="1:11" ht="100.05" customHeight="1" x14ac:dyDescent="0.3">
      <c r="A210" s="4" t="str">
        <f>_xll.JChemExcel.Functions.JCSYSStructure("F2BF870CAC4FE134D5D4899C5BCB00D6")</f>
        <v/>
      </c>
      <c r="B210" t="s">
        <v>1164</v>
      </c>
      <c r="C210" t="s">
        <v>1165</v>
      </c>
      <c r="D210" t="s">
        <v>1166</v>
      </c>
      <c r="E210" t="s">
        <v>1167</v>
      </c>
      <c r="F210" t="s">
        <v>1168</v>
      </c>
      <c r="G210" t="s">
        <v>1169</v>
      </c>
      <c r="H210">
        <v>0</v>
      </c>
      <c r="I210">
        <v>2</v>
      </c>
      <c r="J210" t="s">
        <v>16</v>
      </c>
      <c r="K210">
        <v>2</v>
      </c>
    </row>
    <row r="211" spans="1:11" ht="100.05" customHeight="1" x14ac:dyDescent="0.3">
      <c r="A211" s="4" t="str">
        <f>_xll.JChemExcel.Functions.JCSYSStructure("FE353D9904B19F4C089BC1CB2BD02D94")</f>
        <v/>
      </c>
      <c r="B211" t="s">
        <v>1170</v>
      </c>
      <c r="C211" t="s">
        <v>1171</v>
      </c>
      <c r="D211" t="s">
        <v>1172</v>
      </c>
      <c r="E211" t="s">
        <v>1083</v>
      </c>
      <c r="F211" t="s">
        <v>1173</v>
      </c>
      <c r="G211" t="s">
        <v>1174</v>
      </c>
      <c r="H211">
        <v>0</v>
      </c>
      <c r="I211">
        <v>3</v>
      </c>
      <c r="J211" t="s">
        <v>36</v>
      </c>
      <c r="K211">
        <v>1</v>
      </c>
    </row>
    <row r="212" spans="1:11" ht="100.05" customHeight="1" x14ac:dyDescent="0.3">
      <c r="A212" s="4" t="str">
        <f>_xll.JChemExcel.Functions.JCSYSStructure("080C743C8A140EB1CDA530EBC9C95684")</f>
        <v/>
      </c>
      <c r="B212" t="s">
        <v>1175</v>
      </c>
      <c r="C212" t="s">
        <v>1176</v>
      </c>
      <c r="D212" t="s">
        <v>1177</v>
      </c>
      <c r="E212" t="s">
        <v>1178</v>
      </c>
      <c r="F212" t="s">
        <v>1179</v>
      </c>
      <c r="G212" t="s">
        <v>1180</v>
      </c>
      <c r="H212">
        <v>0</v>
      </c>
      <c r="I212">
        <v>3</v>
      </c>
      <c r="J212" t="s">
        <v>1181</v>
      </c>
      <c r="K212">
        <v>1</v>
      </c>
    </row>
    <row r="213" spans="1:11" ht="100.05" customHeight="1" x14ac:dyDescent="0.3">
      <c r="A213" s="4" t="str">
        <f>_xll.JChemExcel.Functions.JCSYSStructure("F2D2ACC41826ED5940816795A87BDE2E")</f>
        <v/>
      </c>
      <c r="B213" t="s">
        <v>1182</v>
      </c>
      <c r="C213" t="s">
        <v>1183</v>
      </c>
      <c r="D213" t="s">
        <v>1184</v>
      </c>
      <c r="E213" t="s">
        <v>1185</v>
      </c>
      <c r="F213" t="s">
        <v>1186</v>
      </c>
      <c r="G213" t="s">
        <v>1187</v>
      </c>
      <c r="H213">
        <v>1</v>
      </c>
      <c r="I213">
        <v>3</v>
      </c>
      <c r="J213" t="s">
        <v>72</v>
      </c>
      <c r="K213">
        <v>2</v>
      </c>
    </row>
    <row r="214" spans="1:11" ht="100.05" customHeight="1" x14ac:dyDescent="0.3">
      <c r="A214" s="4" t="str">
        <f>_xll.JChemExcel.Functions.JCSYSStructure("0FE8F102481FF05EE878A845E748779D")</f>
        <v/>
      </c>
      <c r="B214" t="s">
        <v>1188</v>
      </c>
      <c r="C214" t="s">
        <v>1189</v>
      </c>
      <c r="D214" t="s">
        <v>1190</v>
      </c>
      <c r="E214" t="s">
        <v>1191</v>
      </c>
      <c r="F214" t="s">
        <v>1192</v>
      </c>
      <c r="G214" t="s">
        <v>1193</v>
      </c>
      <c r="H214">
        <v>0</v>
      </c>
      <c r="I214">
        <v>3</v>
      </c>
      <c r="J214" t="s">
        <v>36</v>
      </c>
      <c r="K214">
        <v>2</v>
      </c>
    </row>
    <row r="215" spans="1:11" ht="100.05" customHeight="1" x14ac:dyDescent="0.3">
      <c r="A215" s="4" t="str">
        <f>_xll.JChemExcel.Functions.JCSYSStructure("FCC6FB69EFE312E442FF53A52CD3A8E7")</f>
        <v/>
      </c>
      <c r="B215" t="s">
        <v>1194</v>
      </c>
      <c r="C215" t="s">
        <v>1195</v>
      </c>
      <c r="D215" t="s">
        <v>1196</v>
      </c>
      <c r="E215" t="s">
        <v>1197</v>
      </c>
      <c r="F215" s="1">
        <v>44562</v>
      </c>
      <c r="G215" t="s">
        <v>1198</v>
      </c>
      <c r="H215">
        <v>1</v>
      </c>
      <c r="I215">
        <v>4</v>
      </c>
      <c r="J215" t="s">
        <v>1199</v>
      </c>
      <c r="K215">
        <v>2</v>
      </c>
    </row>
    <row r="216" spans="1:11" ht="100.05" customHeight="1" x14ac:dyDescent="0.3">
      <c r="A216" s="4" t="str">
        <f>_xll.JChemExcel.Functions.JCSYSStructure("55B8D7947B1AEBC3F1934C9C81BFFD46")</f>
        <v/>
      </c>
      <c r="B216" t="s">
        <v>1200</v>
      </c>
      <c r="C216" t="s">
        <v>1201</v>
      </c>
      <c r="D216" t="s">
        <v>941</v>
      </c>
      <c r="E216" t="s">
        <v>942</v>
      </c>
      <c r="F216" t="s">
        <v>1202</v>
      </c>
      <c r="G216" t="s">
        <v>1203</v>
      </c>
      <c r="H216">
        <v>0</v>
      </c>
      <c r="I216">
        <v>3</v>
      </c>
      <c r="J216" t="s">
        <v>430</v>
      </c>
      <c r="K216">
        <v>2</v>
      </c>
    </row>
    <row r="217" spans="1:11" ht="100.05" customHeight="1" x14ac:dyDescent="0.3">
      <c r="A217" s="4" t="str">
        <f>_xll.JChemExcel.Functions.JCSYSStructure("6E701D71BD49148CBBFE363093FAB534")</f>
        <v/>
      </c>
      <c r="B217" t="s">
        <v>1204</v>
      </c>
      <c r="C217" t="s">
        <v>1205</v>
      </c>
      <c r="D217" t="s">
        <v>1206</v>
      </c>
      <c r="E217" t="s">
        <v>248</v>
      </c>
      <c r="F217" s="1">
        <v>19725</v>
      </c>
      <c r="G217" t="s">
        <v>1207</v>
      </c>
      <c r="H217">
        <v>1</v>
      </c>
      <c r="I217">
        <v>3</v>
      </c>
      <c r="J217" t="s">
        <v>145</v>
      </c>
      <c r="K217">
        <v>2</v>
      </c>
    </row>
    <row r="218" spans="1:11" ht="100.05" customHeight="1" x14ac:dyDescent="0.3">
      <c r="A218" s="4" t="str">
        <f>_xll.JChemExcel.Functions.JCSYSStructure("E6EC6EC724E96B284F85782666DE6DE3")</f>
        <v/>
      </c>
      <c r="B218" t="s">
        <v>1208</v>
      </c>
      <c r="C218" t="s">
        <v>1209</v>
      </c>
      <c r="D218" t="s">
        <v>1210</v>
      </c>
      <c r="E218" t="s">
        <v>1211</v>
      </c>
      <c r="F218" t="s">
        <v>1212</v>
      </c>
      <c r="G218" t="s">
        <v>1213</v>
      </c>
      <c r="H218">
        <v>1</v>
      </c>
      <c r="I218">
        <v>4</v>
      </c>
      <c r="J218" t="s">
        <v>1214</v>
      </c>
      <c r="K218">
        <v>2</v>
      </c>
    </row>
    <row r="219" spans="1:11" ht="100.05" customHeight="1" x14ac:dyDescent="0.3">
      <c r="A219" s="4" t="str">
        <f>_xll.JChemExcel.Functions.JCSYSStructure("4FCC3BFA1E6A615E706D913FA89ECFAB")</f>
        <v/>
      </c>
      <c r="B219" t="s">
        <v>1215</v>
      </c>
      <c r="C219" t="s">
        <v>1216</v>
      </c>
      <c r="D219" t="s">
        <v>359</v>
      </c>
      <c r="E219" t="s">
        <v>360</v>
      </c>
      <c r="F219" t="s">
        <v>361</v>
      </c>
      <c r="G219" t="s">
        <v>362</v>
      </c>
      <c r="H219">
        <v>0</v>
      </c>
      <c r="I219">
        <v>3</v>
      </c>
      <c r="J219" t="s">
        <v>36</v>
      </c>
      <c r="K219">
        <v>1</v>
      </c>
    </row>
    <row r="220" spans="1:11" ht="100.05" customHeight="1" x14ac:dyDescent="0.3">
      <c r="A220" s="4" t="str">
        <f>_xll.JChemExcel.Functions.JCSYSStructure("197455A0EB2FDBFFB4167664D90DF1BE")</f>
        <v/>
      </c>
      <c r="B220" t="s">
        <v>1217</v>
      </c>
      <c r="C220" t="s">
        <v>1218</v>
      </c>
      <c r="D220" t="s">
        <v>1219</v>
      </c>
      <c r="E220" t="s">
        <v>1220</v>
      </c>
      <c r="F220" t="s">
        <v>1221</v>
      </c>
      <c r="G220" t="s">
        <v>1222</v>
      </c>
      <c r="H220">
        <v>0</v>
      </c>
      <c r="I220">
        <v>2</v>
      </c>
      <c r="J220" t="s">
        <v>16</v>
      </c>
      <c r="K220">
        <v>4</v>
      </c>
    </row>
    <row r="221" spans="1:11" ht="100.05" customHeight="1" x14ac:dyDescent="0.3">
      <c r="A221" s="4" t="str">
        <f>_xll.JChemExcel.Functions.JCSYSStructure("5A4DA603D0788D4A2EFB67C2240117D1")</f>
        <v/>
      </c>
      <c r="B221" t="s">
        <v>1223</v>
      </c>
      <c r="C221" t="s">
        <v>1224</v>
      </c>
      <c r="D221" t="s">
        <v>1225</v>
      </c>
      <c r="E221" t="s">
        <v>1226</v>
      </c>
      <c r="F221" t="s">
        <v>1227</v>
      </c>
      <c r="G221" t="s">
        <v>1228</v>
      </c>
      <c r="H221">
        <v>0</v>
      </c>
      <c r="I221">
        <v>4</v>
      </c>
      <c r="J221" t="s">
        <v>269</v>
      </c>
      <c r="K221">
        <v>4</v>
      </c>
    </row>
    <row r="222" spans="1:11" ht="100.05" customHeight="1" x14ac:dyDescent="0.3">
      <c r="A222" s="4" t="str">
        <f>_xll.JChemExcel.Functions.JCSYSStructure("29604F9A5447A10324EB151EA6764970")</f>
        <v/>
      </c>
      <c r="B222" t="s">
        <v>1229</v>
      </c>
      <c r="C222" t="s">
        <v>1230</v>
      </c>
      <c r="D222" t="s">
        <v>523</v>
      </c>
      <c r="E222" t="s">
        <v>524</v>
      </c>
      <c r="F222" t="s">
        <v>525</v>
      </c>
      <c r="G222" t="s">
        <v>526</v>
      </c>
      <c r="H222">
        <v>0</v>
      </c>
      <c r="I222">
        <v>3</v>
      </c>
      <c r="J222" t="s">
        <v>36</v>
      </c>
      <c r="K222">
        <v>1</v>
      </c>
    </row>
    <row r="223" spans="1:11" ht="100.05" customHeight="1" x14ac:dyDescent="0.3">
      <c r="A223" s="4" t="str">
        <f>_xll.JChemExcel.Functions.JCSYSStructure("D4469C139D56110F6554DD3B3FE271CC")</f>
        <v/>
      </c>
      <c r="B223" t="s">
        <v>1231</v>
      </c>
      <c r="C223" t="s">
        <v>1232</v>
      </c>
      <c r="D223" t="s">
        <v>1233</v>
      </c>
      <c r="E223" t="s">
        <v>51</v>
      </c>
      <c r="F223" t="s">
        <v>1234</v>
      </c>
      <c r="G223" t="s">
        <v>1235</v>
      </c>
      <c r="H223">
        <v>0</v>
      </c>
      <c r="I223">
        <v>2</v>
      </c>
      <c r="J223" t="s">
        <v>16</v>
      </c>
      <c r="K223">
        <v>3</v>
      </c>
    </row>
    <row r="224" spans="1:11" ht="100.05" customHeight="1" x14ac:dyDescent="0.3">
      <c r="A224" s="4" t="str">
        <f>_xll.JChemExcel.Functions.JCSYSStructure("9D82D171D0B9040A30A3CEA78C0E86D7")</f>
        <v/>
      </c>
      <c r="B224" t="s">
        <v>1236</v>
      </c>
      <c r="C224" t="s">
        <v>1237</v>
      </c>
      <c r="D224" t="s">
        <v>1067</v>
      </c>
      <c r="E224" t="s">
        <v>1068</v>
      </c>
      <c r="F224" t="s">
        <v>1238</v>
      </c>
      <c r="G224" t="s">
        <v>1239</v>
      </c>
      <c r="H224">
        <v>1</v>
      </c>
      <c r="I224">
        <v>3</v>
      </c>
      <c r="J224" t="s">
        <v>48</v>
      </c>
      <c r="K224">
        <v>2</v>
      </c>
    </row>
    <row r="225" spans="1:11" ht="100.05" customHeight="1" x14ac:dyDescent="0.3">
      <c r="A225" s="4" t="str">
        <f>_xll.JChemExcel.Functions.JCSYSStructure("9A0E0B7D39A4291119BDAF1D3C7FBBAA")</f>
        <v/>
      </c>
      <c r="B225" t="s">
        <v>1240</v>
      </c>
      <c r="C225" t="s">
        <v>1241</v>
      </c>
      <c r="D225" t="s">
        <v>241</v>
      </c>
      <c r="E225" t="s">
        <v>242</v>
      </c>
      <c r="F225" t="s">
        <v>243</v>
      </c>
      <c r="G225" t="s">
        <v>244</v>
      </c>
      <c r="H225">
        <v>1</v>
      </c>
      <c r="I225">
        <v>3</v>
      </c>
      <c r="J225" t="s">
        <v>145</v>
      </c>
      <c r="K225">
        <v>2</v>
      </c>
    </row>
    <row r="226" spans="1:11" ht="100.05" customHeight="1" x14ac:dyDescent="0.3">
      <c r="A226" s="4" t="str">
        <f>_xll.JChemExcel.Functions.JCSYSStructure("16B0AB123AFE70ED34494DE3270D779B")</f>
        <v/>
      </c>
      <c r="B226" t="s">
        <v>1242</v>
      </c>
      <c r="C226" t="s">
        <v>1243</v>
      </c>
      <c r="D226" t="s">
        <v>1244</v>
      </c>
      <c r="E226" t="s">
        <v>1245</v>
      </c>
      <c r="F226" t="s">
        <v>1246</v>
      </c>
      <c r="G226" t="s">
        <v>1247</v>
      </c>
      <c r="H226">
        <v>0</v>
      </c>
      <c r="I226">
        <v>4</v>
      </c>
      <c r="J226" t="s">
        <v>302</v>
      </c>
      <c r="K226">
        <v>2</v>
      </c>
    </row>
    <row r="227" spans="1:11" ht="100.05" customHeight="1" x14ac:dyDescent="0.3">
      <c r="A227" s="4" t="str">
        <f>_xll.JChemExcel.Functions.JCSYSStructure("A2642FD1F145A07ABFB4C36CFD21BEEF")</f>
        <v/>
      </c>
      <c r="B227" t="s">
        <v>1248</v>
      </c>
      <c r="C227" t="s">
        <v>1249</v>
      </c>
      <c r="D227" t="s">
        <v>640</v>
      </c>
      <c r="E227" t="s">
        <v>641</v>
      </c>
      <c r="F227" t="s">
        <v>1250</v>
      </c>
      <c r="G227" t="s">
        <v>1251</v>
      </c>
      <c r="H227">
        <v>0</v>
      </c>
      <c r="I227">
        <v>2</v>
      </c>
      <c r="J227" t="s">
        <v>16</v>
      </c>
      <c r="K227">
        <v>2</v>
      </c>
    </row>
    <row r="228" spans="1:11" ht="100.05" customHeight="1" x14ac:dyDescent="0.3">
      <c r="A228" s="4" t="str">
        <f>_xll.JChemExcel.Functions.JCSYSStructure("D7DA528FEF59E0408D5161E9DD95AA78")</f>
        <v/>
      </c>
      <c r="B228" t="s">
        <v>1252</v>
      </c>
      <c r="C228" t="s">
        <v>1253</v>
      </c>
      <c r="D228" t="s">
        <v>1254</v>
      </c>
      <c r="E228" t="s">
        <v>1255</v>
      </c>
      <c r="F228" t="s">
        <v>1256</v>
      </c>
      <c r="G228" t="s">
        <v>1257</v>
      </c>
      <c r="H228">
        <v>0</v>
      </c>
      <c r="I228">
        <v>2</v>
      </c>
      <c r="J228" t="s">
        <v>16</v>
      </c>
      <c r="K228">
        <v>1</v>
      </c>
    </row>
    <row r="229" spans="1:11" ht="100.05" customHeight="1" x14ac:dyDescent="0.3">
      <c r="A229" s="4" t="str">
        <f>_xll.JChemExcel.Functions.JCSYSStructure("B94DA9D086EF81DEF472A1CA2F866455")</f>
        <v/>
      </c>
      <c r="B229" t="s">
        <v>1258</v>
      </c>
      <c r="C229" t="s">
        <v>1259</v>
      </c>
      <c r="D229" t="s">
        <v>551</v>
      </c>
      <c r="E229" t="s">
        <v>552</v>
      </c>
      <c r="F229" t="s">
        <v>553</v>
      </c>
      <c r="G229" t="s">
        <v>1260</v>
      </c>
      <c r="H229">
        <v>0</v>
      </c>
      <c r="I229">
        <v>3</v>
      </c>
      <c r="J229" t="s">
        <v>430</v>
      </c>
      <c r="K229">
        <v>3</v>
      </c>
    </row>
    <row r="230" spans="1:11" ht="100.05" customHeight="1" x14ac:dyDescent="0.3">
      <c r="A230" s="4" t="str">
        <f>_xll.JChemExcel.Functions.JCSYSStructure("A15E1D945CC88E8048D929F35DBE5F30")</f>
        <v/>
      </c>
      <c r="B230" t="s">
        <v>1261</v>
      </c>
      <c r="C230" t="s">
        <v>1262</v>
      </c>
      <c r="D230" t="s">
        <v>684</v>
      </c>
      <c r="E230" t="s">
        <v>685</v>
      </c>
      <c r="F230" s="1">
        <v>23408</v>
      </c>
      <c r="G230" t="s">
        <v>1153</v>
      </c>
      <c r="H230">
        <v>0</v>
      </c>
      <c r="I230">
        <v>3</v>
      </c>
      <c r="J230" t="s">
        <v>65</v>
      </c>
      <c r="K230">
        <v>2</v>
      </c>
    </row>
    <row r="231" spans="1:11" ht="100.05" customHeight="1" x14ac:dyDescent="0.3">
      <c r="A231" s="4" t="str">
        <f>_xll.JChemExcel.Functions.JCSYSStructure("2E97B520913FC87866DCA2C58EAFAF8A")</f>
        <v/>
      </c>
      <c r="B231" t="s">
        <v>1263</v>
      </c>
      <c r="C231" t="s">
        <v>1264</v>
      </c>
      <c r="D231">
        <v>126</v>
      </c>
      <c r="E231" t="s">
        <v>1265</v>
      </c>
      <c r="F231" t="s">
        <v>1266</v>
      </c>
      <c r="G231" t="s">
        <v>1267</v>
      </c>
      <c r="H231">
        <v>0</v>
      </c>
      <c r="I231">
        <v>3</v>
      </c>
      <c r="J231" t="s">
        <v>36</v>
      </c>
      <c r="K231">
        <v>1</v>
      </c>
    </row>
    <row r="232" spans="1:11" ht="100.05" customHeight="1" x14ac:dyDescent="0.3">
      <c r="A232" s="4" t="str">
        <f>_xll.JChemExcel.Functions.JCSYSStructure("FF12D165E919E772F7A5818A45683E53")</f>
        <v/>
      </c>
      <c r="B232" t="s">
        <v>1268</v>
      </c>
      <c r="C232" t="s">
        <v>1269</v>
      </c>
      <c r="D232" t="s">
        <v>1147</v>
      </c>
      <c r="E232" t="s">
        <v>1148</v>
      </c>
      <c r="F232" t="s">
        <v>1149</v>
      </c>
      <c r="G232" t="s">
        <v>1270</v>
      </c>
      <c r="H232">
        <v>0</v>
      </c>
      <c r="I232">
        <v>3</v>
      </c>
      <c r="J232" t="s">
        <v>430</v>
      </c>
      <c r="K232">
        <v>1</v>
      </c>
    </row>
    <row r="233" spans="1:11" ht="100.05" customHeight="1" x14ac:dyDescent="0.3">
      <c r="A233" s="4" t="str">
        <f>_xll.JChemExcel.Functions.JCSYSStructure("DCF1ADF861993F467D2400F109F601F4")</f>
        <v/>
      </c>
      <c r="B233" t="s">
        <v>1271</v>
      </c>
      <c r="C233" t="s">
        <v>1272</v>
      </c>
      <c r="D233" t="s">
        <v>1273</v>
      </c>
      <c r="E233" t="s">
        <v>1274</v>
      </c>
      <c r="F233" t="s">
        <v>1275</v>
      </c>
      <c r="G233" t="s">
        <v>1276</v>
      </c>
      <c r="H233">
        <v>0</v>
      </c>
      <c r="I233">
        <v>3</v>
      </c>
      <c r="J233" t="s">
        <v>1277</v>
      </c>
      <c r="K233">
        <v>3</v>
      </c>
    </row>
    <row r="234" spans="1:11" ht="100.05" customHeight="1" x14ac:dyDescent="0.3">
      <c r="A234" s="4" t="str">
        <f>_xll.JChemExcel.Functions.JCSYSStructure("35AC83C8549CA30965357329F1F96FD9")</f>
        <v/>
      </c>
      <c r="B234" t="s">
        <v>1278</v>
      </c>
      <c r="C234" t="s">
        <v>1279</v>
      </c>
      <c r="D234" t="s">
        <v>426</v>
      </c>
      <c r="E234" t="s">
        <v>427</v>
      </c>
      <c r="F234" t="s">
        <v>1280</v>
      </c>
      <c r="G234" t="s">
        <v>1281</v>
      </c>
      <c r="H234">
        <v>0</v>
      </c>
      <c r="I234">
        <v>3</v>
      </c>
      <c r="J234" t="s">
        <v>367</v>
      </c>
      <c r="K234">
        <v>2</v>
      </c>
    </row>
    <row r="235" spans="1:11" ht="100.05" customHeight="1" x14ac:dyDescent="0.3">
      <c r="A235" s="4" t="str">
        <f>_xll.JChemExcel.Functions.JCSYSStructure("6554969FA2E88D8C22F81D880FA3A001")</f>
        <v/>
      </c>
      <c r="B235" t="s">
        <v>1282</v>
      </c>
      <c r="C235" t="s">
        <v>1283</v>
      </c>
      <c r="D235" t="s">
        <v>1284</v>
      </c>
      <c r="E235" t="s">
        <v>1285</v>
      </c>
      <c r="F235" s="1">
        <v>16438</v>
      </c>
      <c r="G235">
        <v>-2</v>
      </c>
      <c r="H235">
        <v>1</v>
      </c>
      <c r="I235">
        <v>3</v>
      </c>
      <c r="J235" t="s">
        <v>296</v>
      </c>
      <c r="K235">
        <v>3</v>
      </c>
    </row>
    <row r="236" spans="1:11" ht="100.05" customHeight="1" x14ac:dyDescent="0.3">
      <c r="A236" s="4" t="str">
        <f>_xll.JChemExcel.Functions.JCSYSStructure("99784FAFDFE67C148C87ABE4BE170164")</f>
        <v/>
      </c>
      <c r="B236" t="s">
        <v>1286</v>
      </c>
      <c r="C236" t="s">
        <v>1287</v>
      </c>
      <c r="D236" t="s">
        <v>1049</v>
      </c>
      <c r="E236" t="s">
        <v>1049</v>
      </c>
      <c r="F236" t="s">
        <v>1288</v>
      </c>
      <c r="G236" t="s">
        <v>1289</v>
      </c>
      <c r="H236">
        <v>1</v>
      </c>
      <c r="I236">
        <v>4</v>
      </c>
      <c r="J236" t="s">
        <v>1199</v>
      </c>
      <c r="K236">
        <v>2</v>
      </c>
    </row>
    <row r="237" spans="1:11" ht="100.05" customHeight="1" x14ac:dyDescent="0.3">
      <c r="A237" s="4" t="str">
        <f>_xll.JChemExcel.Functions.JCSYSStructure("38B3AB0A82564192A6583863B7284503")</f>
        <v/>
      </c>
      <c r="B237" t="s">
        <v>1290</v>
      </c>
      <c r="C237" t="s">
        <v>1291</v>
      </c>
      <c r="D237" t="s">
        <v>1292</v>
      </c>
      <c r="E237" t="s">
        <v>1293</v>
      </c>
      <c r="F237" t="s">
        <v>1294</v>
      </c>
      <c r="G237" t="s">
        <v>1295</v>
      </c>
      <c r="H237">
        <v>0</v>
      </c>
      <c r="I237">
        <v>2</v>
      </c>
      <c r="J237" t="s">
        <v>16</v>
      </c>
      <c r="K237">
        <v>2</v>
      </c>
    </row>
    <row r="238" spans="1:11" ht="100.05" customHeight="1" x14ac:dyDescent="0.3">
      <c r="A238" s="4" t="str">
        <f>_xll.JChemExcel.Functions.JCSYSStructure("9FDFBB298D41B7B1A002A652B2A88393")</f>
        <v/>
      </c>
      <c r="B238" t="s">
        <v>1296</v>
      </c>
      <c r="C238" t="s">
        <v>1297</v>
      </c>
      <c r="D238" t="s">
        <v>653</v>
      </c>
      <c r="E238" t="s">
        <v>654</v>
      </c>
      <c r="F238" t="s">
        <v>1298</v>
      </c>
      <c r="G238" t="s">
        <v>1299</v>
      </c>
      <c r="H238">
        <v>1</v>
      </c>
      <c r="I238">
        <v>4</v>
      </c>
      <c r="J238" t="s">
        <v>1300</v>
      </c>
      <c r="K238">
        <v>3</v>
      </c>
    </row>
    <row r="239" spans="1:11" ht="100.05" customHeight="1" x14ac:dyDescent="0.3">
      <c r="A239" s="4" t="str">
        <f>_xll.JChemExcel.Functions.JCSYSStructure("9CC9FE94FEEC2B4328449CEBF33566E2")</f>
        <v/>
      </c>
      <c r="B239" t="s">
        <v>1301</v>
      </c>
      <c r="C239" t="s">
        <v>1302</v>
      </c>
      <c r="D239" t="s">
        <v>124</v>
      </c>
      <c r="E239" t="s">
        <v>124</v>
      </c>
      <c r="F239" t="s">
        <v>1303</v>
      </c>
      <c r="G239" t="s">
        <v>1304</v>
      </c>
      <c r="H239">
        <v>0</v>
      </c>
      <c r="I239">
        <v>3</v>
      </c>
      <c r="J239" t="s">
        <v>36</v>
      </c>
      <c r="K239">
        <v>3</v>
      </c>
    </row>
    <row r="240" spans="1:11" ht="100.05" customHeight="1" x14ac:dyDescent="0.3">
      <c r="A240" s="4" t="str">
        <f>_xll.JChemExcel.Functions.JCSYSStructure("788510B10DC958D240C9B698B1E61CDE")</f>
        <v/>
      </c>
      <c r="B240" t="s">
        <v>1305</v>
      </c>
      <c r="C240" t="s">
        <v>1306</v>
      </c>
      <c r="D240" t="s">
        <v>986</v>
      </c>
      <c r="E240" t="s">
        <v>986</v>
      </c>
      <c r="F240" t="s">
        <v>1307</v>
      </c>
      <c r="G240" t="s">
        <v>1308</v>
      </c>
      <c r="H240">
        <v>0</v>
      </c>
      <c r="I240">
        <v>2</v>
      </c>
      <c r="J240" t="s">
        <v>16</v>
      </c>
      <c r="K240">
        <v>2</v>
      </c>
    </row>
    <row r="241" spans="1:11" ht="100.05" customHeight="1" x14ac:dyDescent="0.3">
      <c r="A241" s="4" t="str">
        <f>_xll.JChemExcel.Functions.JCSYSStructure("C48649D149633DE72597CEF1462F6386")</f>
        <v/>
      </c>
      <c r="B241" t="s">
        <v>1309</v>
      </c>
      <c r="C241" t="s">
        <v>1310</v>
      </c>
      <c r="D241" t="s">
        <v>535</v>
      </c>
      <c r="E241" t="s">
        <v>535</v>
      </c>
      <c r="F241" t="s">
        <v>1311</v>
      </c>
      <c r="G241" t="s">
        <v>1312</v>
      </c>
      <c r="H241">
        <v>0</v>
      </c>
      <c r="I241">
        <v>4</v>
      </c>
      <c r="J241" t="s">
        <v>195</v>
      </c>
      <c r="K241">
        <v>2</v>
      </c>
    </row>
    <row r="242" spans="1:11" ht="100.05" customHeight="1" x14ac:dyDescent="0.3">
      <c r="A242" s="4" t="str">
        <f>_xll.JChemExcel.Functions.JCSYSStructure("DC0CB3BB945E68BA14E4E4F344BD4F92")</f>
        <v/>
      </c>
      <c r="B242" t="s">
        <v>1313</v>
      </c>
      <c r="C242" t="s">
        <v>1314</v>
      </c>
      <c r="D242" t="s">
        <v>1315</v>
      </c>
      <c r="E242" t="s">
        <v>1316</v>
      </c>
      <c r="F242" t="s">
        <v>1317</v>
      </c>
      <c r="G242" t="s">
        <v>1318</v>
      </c>
      <c r="H242">
        <v>1</v>
      </c>
      <c r="I242">
        <v>3</v>
      </c>
      <c r="J242" t="s">
        <v>145</v>
      </c>
      <c r="K242">
        <v>6</v>
      </c>
    </row>
    <row r="243" spans="1:11" ht="100.05" customHeight="1" x14ac:dyDescent="0.3">
      <c r="A243" s="4" t="str">
        <f>_xll.JChemExcel.Functions.JCSYSStructure("53AC5830408BAE94E33D230A2A2911E8")</f>
        <v/>
      </c>
      <c r="B243" t="s">
        <v>1319</v>
      </c>
      <c r="C243" t="s">
        <v>1320</v>
      </c>
      <c r="D243" t="s">
        <v>310</v>
      </c>
      <c r="E243" t="s">
        <v>311</v>
      </c>
      <c r="F243" t="s">
        <v>1321</v>
      </c>
      <c r="G243" t="s">
        <v>1322</v>
      </c>
      <c r="H243">
        <v>0</v>
      </c>
      <c r="I243">
        <v>3</v>
      </c>
      <c r="J243" t="s">
        <v>65</v>
      </c>
      <c r="K243">
        <v>3</v>
      </c>
    </row>
    <row r="244" spans="1:11" ht="100.05" customHeight="1" x14ac:dyDescent="0.3">
      <c r="A244" s="4" t="str">
        <f>_xll.JChemExcel.Functions.JCSYSStructure("6E1E6046FC7586B1324328881E3CCEE1")</f>
        <v/>
      </c>
      <c r="B244" t="s">
        <v>1323</v>
      </c>
      <c r="C244" t="s">
        <v>1324</v>
      </c>
      <c r="D244" t="s">
        <v>1325</v>
      </c>
      <c r="E244" t="s">
        <v>1326</v>
      </c>
      <c r="F244" t="s">
        <v>1327</v>
      </c>
      <c r="G244" t="s">
        <v>1328</v>
      </c>
      <c r="H244">
        <v>0</v>
      </c>
      <c r="I244">
        <v>4</v>
      </c>
      <c r="J244" t="s">
        <v>195</v>
      </c>
      <c r="K244">
        <v>2</v>
      </c>
    </row>
    <row r="245" spans="1:11" ht="100.05" customHeight="1" x14ac:dyDescent="0.3">
      <c r="A245" s="4" t="str">
        <f>_xll.JChemExcel.Functions.JCSYSStructure("667E0013177B1F906F4DBCE24FA8A96F")</f>
        <v/>
      </c>
      <c r="B245" t="s">
        <v>1329</v>
      </c>
      <c r="C245" t="s">
        <v>1330</v>
      </c>
      <c r="D245" t="s">
        <v>1331</v>
      </c>
      <c r="E245" t="s">
        <v>1331</v>
      </c>
      <c r="F245" s="2">
        <v>44807</v>
      </c>
      <c r="G245" t="s">
        <v>1332</v>
      </c>
      <c r="H245">
        <v>0</v>
      </c>
      <c r="I245">
        <v>3</v>
      </c>
      <c r="J245" t="s">
        <v>65</v>
      </c>
      <c r="K245">
        <v>3</v>
      </c>
    </row>
    <row r="246" spans="1:11" ht="100.05" customHeight="1" x14ac:dyDescent="0.3">
      <c r="A246" s="4" t="str">
        <f>_xll.JChemExcel.Functions.JCSYSStructure("D5FBED28DA592E54CD07FEE8226A319A")</f>
        <v/>
      </c>
      <c r="B246" t="s">
        <v>1333</v>
      </c>
      <c r="C246" t="s">
        <v>1334</v>
      </c>
      <c r="D246" t="s">
        <v>1335</v>
      </c>
      <c r="E246" t="s">
        <v>1335</v>
      </c>
      <c r="F246" t="s">
        <v>1336</v>
      </c>
      <c r="G246" t="s">
        <v>1337</v>
      </c>
      <c r="H246">
        <v>0</v>
      </c>
      <c r="I246">
        <v>3</v>
      </c>
      <c r="J246" t="s">
        <v>620</v>
      </c>
      <c r="K246">
        <v>5</v>
      </c>
    </row>
    <row r="247" spans="1:11" ht="100.05" customHeight="1" x14ac:dyDescent="0.3">
      <c r="A247" s="4" t="str">
        <f>_xll.JChemExcel.Functions.JCSYSStructure("0FE4A32271A0B44DE29A8DFBC1336CA8")</f>
        <v/>
      </c>
      <c r="B247" t="s">
        <v>1338</v>
      </c>
      <c r="C247" t="s">
        <v>1339</v>
      </c>
      <c r="D247" t="s">
        <v>941</v>
      </c>
      <c r="E247" t="s">
        <v>942</v>
      </c>
      <c r="F247" t="s">
        <v>1340</v>
      </c>
      <c r="G247" t="s">
        <v>1341</v>
      </c>
      <c r="H247">
        <v>0</v>
      </c>
      <c r="I247">
        <v>3</v>
      </c>
      <c r="J247" t="s">
        <v>430</v>
      </c>
      <c r="K247">
        <v>3</v>
      </c>
    </row>
    <row r="248" spans="1:11" ht="100.05" customHeight="1" x14ac:dyDescent="0.3">
      <c r="A248" s="4" t="str">
        <f>_xll.JChemExcel.Functions.JCSYSStructure("928F950A800599E26E3905E9296E389D")</f>
        <v/>
      </c>
      <c r="B248" t="s">
        <v>1342</v>
      </c>
      <c r="C248" t="s">
        <v>1343</v>
      </c>
      <c r="D248" t="s">
        <v>1344</v>
      </c>
      <c r="E248" t="s">
        <v>1345</v>
      </c>
      <c r="F248" t="s">
        <v>1346</v>
      </c>
      <c r="G248" t="s">
        <v>1347</v>
      </c>
      <c r="H248">
        <v>0</v>
      </c>
      <c r="I248">
        <v>3</v>
      </c>
      <c r="J248" t="s">
        <v>36</v>
      </c>
      <c r="K248">
        <v>3</v>
      </c>
    </row>
    <row r="249" spans="1:11" ht="100.05" customHeight="1" x14ac:dyDescent="0.3">
      <c r="A249" s="4" t="str">
        <f>_xll.JChemExcel.Functions.JCSYSStructure("656B3F4EA4434F2BBB8EF41097E0F484")</f>
        <v/>
      </c>
      <c r="B249" t="s">
        <v>1348</v>
      </c>
      <c r="C249" t="s">
        <v>1349</v>
      </c>
      <c r="D249" t="s">
        <v>1350</v>
      </c>
      <c r="E249" t="s">
        <v>1351</v>
      </c>
      <c r="F249" t="s">
        <v>1352</v>
      </c>
      <c r="G249" t="s">
        <v>1353</v>
      </c>
      <c r="H249">
        <v>0</v>
      </c>
      <c r="I249">
        <v>4</v>
      </c>
      <c r="J249" t="s">
        <v>1103</v>
      </c>
      <c r="K249">
        <v>3</v>
      </c>
    </row>
    <row r="250" spans="1:11" ht="100.05" customHeight="1" x14ac:dyDescent="0.3">
      <c r="A250" s="4" t="str">
        <f>_xll.JChemExcel.Functions.JCSYSStructure("60663F401E1BF796A3752E41A4B6E8B9")</f>
        <v/>
      </c>
      <c r="B250" t="s">
        <v>1354</v>
      </c>
      <c r="C250" t="s">
        <v>1355</v>
      </c>
      <c r="D250" t="s">
        <v>1356</v>
      </c>
      <c r="E250" t="s">
        <v>1357</v>
      </c>
      <c r="F250" t="s">
        <v>1358</v>
      </c>
      <c r="G250" t="s">
        <v>1359</v>
      </c>
      <c r="H250">
        <v>0</v>
      </c>
      <c r="I250">
        <v>4</v>
      </c>
      <c r="J250" t="s">
        <v>302</v>
      </c>
      <c r="K250">
        <v>3</v>
      </c>
    </row>
    <row r="251" spans="1:11" ht="100.05" customHeight="1" x14ac:dyDescent="0.3">
      <c r="A251" s="4" t="str">
        <f>_xll.JChemExcel.Functions.JCSYSStructure("26D4FE08EC7CF491D7D7BE9681900E32")</f>
        <v/>
      </c>
      <c r="B251" t="s">
        <v>1360</v>
      </c>
      <c r="C251" t="s">
        <v>1361</v>
      </c>
      <c r="D251" t="s">
        <v>259</v>
      </c>
      <c r="E251" t="s">
        <v>260</v>
      </c>
      <c r="F251" t="s">
        <v>1362</v>
      </c>
      <c r="G251" t="s">
        <v>1363</v>
      </c>
      <c r="H251">
        <v>1</v>
      </c>
      <c r="I251">
        <v>4</v>
      </c>
      <c r="J251" t="s">
        <v>650</v>
      </c>
      <c r="K251">
        <v>4</v>
      </c>
    </row>
    <row r="252" spans="1:11" ht="100.05" customHeight="1" x14ac:dyDescent="0.3">
      <c r="A252" s="4" t="str">
        <f>_xll.JChemExcel.Functions.JCSYSStructure("09A47CA26D96068C3F2B6177AE936172")</f>
        <v/>
      </c>
      <c r="B252" t="s">
        <v>1364</v>
      </c>
      <c r="C252" t="s">
        <v>1365</v>
      </c>
      <c r="D252" t="s">
        <v>586</v>
      </c>
      <c r="E252" t="s">
        <v>586</v>
      </c>
      <c r="F252" t="s">
        <v>1366</v>
      </c>
      <c r="G252" t="s">
        <v>1367</v>
      </c>
      <c r="H252">
        <v>0</v>
      </c>
      <c r="I252">
        <v>4</v>
      </c>
      <c r="J252" t="s">
        <v>729</v>
      </c>
      <c r="K252">
        <v>4</v>
      </c>
    </row>
    <row r="253" spans="1:11" ht="100.05" customHeight="1" x14ac:dyDescent="0.3">
      <c r="A253" s="4" t="str">
        <f>_xll.JChemExcel.Functions.JCSYSStructure("2E7E6B3222906A4D921190EDC6A9F5AC")</f>
        <v/>
      </c>
      <c r="B253" t="s">
        <v>1368</v>
      </c>
      <c r="C253" t="s">
        <v>1369</v>
      </c>
      <c r="D253" t="s">
        <v>1028</v>
      </c>
      <c r="E253" t="s">
        <v>1028</v>
      </c>
      <c r="F253" t="s">
        <v>1370</v>
      </c>
      <c r="G253" t="s">
        <v>1371</v>
      </c>
      <c r="H253">
        <v>0</v>
      </c>
      <c r="I253">
        <v>2</v>
      </c>
      <c r="J253" t="s">
        <v>16</v>
      </c>
      <c r="K253">
        <v>3</v>
      </c>
    </row>
    <row r="254" spans="1:11" ht="100.05" customHeight="1" x14ac:dyDescent="0.3">
      <c r="A254" s="4" t="str">
        <f>_xll.JChemExcel.Functions.JCSYSStructure("606D0825B945FEE0091B061D4523B365")</f>
        <v/>
      </c>
      <c r="B254" t="s">
        <v>1372</v>
      </c>
      <c r="C254" t="s">
        <v>1373</v>
      </c>
      <c r="D254" t="s">
        <v>1374</v>
      </c>
      <c r="E254" t="s">
        <v>1375</v>
      </c>
      <c r="F254" t="s">
        <v>1376</v>
      </c>
      <c r="G254" t="s">
        <v>1377</v>
      </c>
      <c r="H254">
        <v>1</v>
      </c>
      <c r="I254">
        <v>3</v>
      </c>
      <c r="J254" t="s">
        <v>320</v>
      </c>
      <c r="K254">
        <v>1</v>
      </c>
    </row>
    <row r="255" spans="1:11" ht="100.05" customHeight="1" x14ac:dyDescent="0.3">
      <c r="A255" s="4" t="str">
        <f>_xll.JChemExcel.Functions.JCSYSStructure("A51F1A345EE53B37CA3A2ECF6DCFD6A6")</f>
        <v/>
      </c>
      <c r="B255" t="s">
        <v>1378</v>
      </c>
      <c r="C255" t="s">
        <v>1379</v>
      </c>
      <c r="D255" t="s">
        <v>1380</v>
      </c>
      <c r="E255" t="s">
        <v>1381</v>
      </c>
      <c r="F255" t="s">
        <v>1382</v>
      </c>
      <c r="G255" t="s">
        <v>1383</v>
      </c>
      <c r="H255">
        <v>0</v>
      </c>
      <c r="I255">
        <v>2</v>
      </c>
      <c r="J255" t="s">
        <v>16</v>
      </c>
      <c r="K255">
        <v>1</v>
      </c>
    </row>
    <row r="256" spans="1:11" ht="100.05" customHeight="1" x14ac:dyDescent="0.3">
      <c r="A256" s="4" t="str">
        <f>_xll.JChemExcel.Functions.JCSYSStructure("09BC53AF0B06B58A8A15798DFA6DAA6F")</f>
        <v/>
      </c>
      <c r="B256" t="s">
        <v>1384</v>
      </c>
      <c r="C256" t="s">
        <v>1385</v>
      </c>
      <c r="D256" t="s">
        <v>1386</v>
      </c>
      <c r="E256" t="s">
        <v>1387</v>
      </c>
      <c r="F256" t="s">
        <v>1388</v>
      </c>
      <c r="G256" t="s">
        <v>1389</v>
      </c>
      <c r="H256">
        <v>1</v>
      </c>
      <c r="I256">
        <v>4</v>
      </c>
      <c r="J256" t="s">
        <v>650</v>
      </c>
      <c r="K256">
        <v>4</v>
      </c>
    </row>
    <row r="257" spans="1:11" ht="100.05" customHeight="1" x14ac:dyDescent="0.3">
      <c r="A257" s="4" t="str">
        <f>_xll.JChemExcel.Functions.JCSYSStructure("FA4750904298B8C8FADE3FF7C548E574")</f>
        <v/>
      </c>
      <c r="B257" t="s">
        <v>1390</v>
      </c>
      <c r="C257" t="s">
        <v>1391</v>
      </c>
      <c r="D257" t="s">
        <v>974</v>
      </c>
      <c r="E257" t="s">
        <v>975</v>
      </c>
      <c r="F257" t="s">
        <v>1392</v>
      </c>
      <c r="G257" t="s">
        <v>1393</v>
      </c>
      <c r="H257">
        <v>0</v>
      </c>
      <c r="I257">
        <v>3</v>
      </c>
      <c r="J257" t="s">
        <v>65</v>
      </c>
      <c r="K257">
        <v>4</v>
      </c>
    </row>
    <row r="258" spans="1:11" ht="100.05" customHeight="1" x14ac:dyDescent="0.3">
      <c r="A258" s="4" t="str">
        <f>_xll.JChemExcel.Functions.JCSYSStructure("D7E5358ED8AFE7F25E4BF2BA6976B9CF")</f>
        <v/>
      </c>
      <c r="B258" t="s">
        <v>1394</v>
      </c>
      <c r="C258" t="s">
        <v>1395</v>
      </c>
      <c r="D258" t="s">
        <v>1396</v>
      </c>
      <c r="E258" t="s">
        <v>1397</v>
      </c>
      <c r="F258" s="1">
        <v>15067</v>
      </c>
      <c r="G258" t="s">
        <v>1398</v>
      </c>
      <c r="H258">
        <v>0</v>
      </c>
      <c r="I258">
        <v>3</v>
      </c>
      <c r="J258" t="s">
        <v>65</v>
      </c>
      <c r="K258">
        <v>3</v>
      </c>
    </row>
    <row r="259" spans="1:11" ht="100.05" customHeight="1" x14ac:dyDescent="0.3">
      <c r="A259" s="4" t="str">
        <f>_xll.JChemExcel.Functions.JCSYSStructure("02B3BF5B27786988A1B07B0F56F20687")</f>
        <v/>
      </c>
      <c r="B259" t="s">
        <v>1399</v>
      </c>
      <c r="C259" t="s">
        <v>1400</v>
      </c>
      <c r="D259" t="s">
        <v>1401</v>
      </c>
      <c r="E259" t="s">
        <v>1402</v>
      </c>
      <c r="F259" t="s">
        <v>1403</v>
      </c>
      <c r="G259" t="s">
        <v>1404</v>
      </c>
      <c r="H259">
        <v>3</v>
      </c>
      <c r="I259">
        <v>5</v>
      </c>
      <c r="J259" t="s">
        <v>1405</v>
      </c>
      <c r="K259">
        <v>3</v>
      </c>
    </row>
    <row r="260" spans="1:11" ht="100.05" customHeight="1" x14ac:dyDescent="0.3">
      <c r="A260" s="4" t="str">
        <f>_xll.JChemExcel.Functions.JCSYSStructure("88919622AC012D2F5A35BB2CB8F04F90")</f>
        <v/>
      </c>
      <c r="B260" t="s">
        <v>1406</v>
      </c>
      <c r="C260" t="s">
        <v>1407</v>
      </c>
      <c r="D260" t="s">
        <v>1408</v>
      </c>
      <c r="E260" t="s">
        <v>1409</v>
      </c>
      <c r="F260" t="s">
        <v>1410</v>
      </c>
      <c r="G260" t="s">
        <v>1411</v>
      </c>
      <c r="H260">
        <v>0</v>
      </c>
      <c r="I260">
        <v>2</v>
      </c>
      <c r="J260" t="s">
        <v>16</v>
      </c>
      <c r="K260">
        <v>1</v>
      </c>
    </row>
    <row r="261" spans="1:11" ht="100.05" customHeight="1" x14ac:dyDescent="0.3">
      <c r="A261" s="4" t="str">
        <f>_xll.JChemExcel.Functions.JCSYSStructure("FEAB2A95590E1A3A43AC4C907A1ACAF6")</f>
        <v/>
      </c>
      <c r="B261" t="s">
        <v>1412</v>
      </c>
      <c r="C261" t="s">
        <v>1413</v>
      </c>
      <c r="D261" t="s">
        <v>1414</v>
      </c>
      <c r="E261" t="s">
        <v>1414</v>
      </c>
      <c r="F261" t="s">
        <v>1415</v>
      </c>
      <c r="G261" t="s">
        <v>1416</v>
      </c>
      <c r="H261">
        <v>0</v>
      </c>
      <c r="I261">
        <v>4</v>
      </c>
      <c r="J261" t="s">
        <v>195</v>
      </c>
      <c r="K261">
        <v>4</v>
      </c>
    </row>
    <row r="262" spans="1:11" ht="100.05" customHeight="1" x14ac:dyDescent="0.3">
      <c r="A262" s="4" t="str">
        <f>_xll.JChemExcel.Functions.JCSYSStructure("7E5115FF27014D5BC078BCE4DE1E5171")</f>
        <v/>
      </c>
      <c r="B262" t="s">
        <v>1417</v>
      </c>
      <c r="C262" t="s">
        <v>1418</v>
      </c>
      <c r="D262" t="s">
        <v>1419</v>
      </c>
      <c r="E262" t="s">
        <v>1420</v>
      </c>
      <c r="F262" t="s">
        <v>1421</v>
      </c>
      <c r="G262" t="s">
        <v>1422</v>
      </c>
      <c r="H262">
        <v>0</v>
      </c>
      <c r="I262">
        <v>3</v>
      </c>
      <c r="J262" t="s">
        <v>65</v>
      </c>
      <c r="K262">
        <v>2</v>
      </c>
    </row>
    <row r="263" spans="1:11" ht="100.05" customHeight="1" x14ac:dyDescent="0.3">
      <c r="A263" s="4" t="str">
        <f>_xll.JChemExcel.Functions.JCSYSStructure("FD54000C3D3DB1D746558F0E9B95C77F")</f>
        <v/>
      </c>
      <c r="B263" t="s">
        <v>1423</v>
      </c>
      <c r="C263" t="s">
        <v>1424</v>
      </c>
      <c r="D263" t="s">
        <v>1425</v>
      </c>
      <c r="E263" t="s">
        <v>1426</v>
      </c>
      <c r="F263" t="s">
        <v>1427</v>
      </c>
      <c r="G263" t="s">
        <v>1428</v>
      </c>
      <c r="H263">
        <v>0</v>
      </c>
      <c r="I263">
        <v>4</v>
      </c>
      <c r="J263" t="s">
        <v>1429</v>
      </c>
      <c r="K263">
        <v>4</v>
      </c>
    </row>
    <row r="264" spans="1:11" ht="100.05" customHeight="1" x14ac:dyDescent="0.3">
      <c r="A264" s="4" t="str">
        <f>_xll.JChemExcel.Functions.JCSYSStructure("87D44B3A247D5785B9DFCAB47E607ABD")</f>
        <v/>
      </c>
      <c r="B264" t="s">
        <v>1430</v>
      </c>
      <c r="C264" t="s">
        <v>1431</v>
      </c>
      <c r="D264" t="s">
        <v>1432</v>
      </c>
      <c r="E264" t="s">
        <v>1433</v>
      </c>
      <c r="F264" t="s">
        <v>1434</v>
      </c>
      <c r="G264" t="s">
        <v>1435</v>
      </c>
      <c r="H264">
        <v>0</v>
      </c>
      <c r="I264">
        <v>2</v>
      </c>
      <c r="J264" t="s">
        <v>16</v>
      </c>
      <c r="K264">
        <v>4</v>
      </c>
    </row>
    <row r="265" spans="1:11" ht="100.05" customHeight="1" x14ac:dyDescent="0.3">
      <c r="A265" s="4" t="str">
        <f>_xll.JChemExcel.Functions.JCSYSStructure("80151BF72A1D0C3E77D18964CE43E587")</f>
        <v/>
      </c>
      <c r="B265" t="s">
        <v>1436</v>
      </c>
      <c r="C265" t="s">
        <v>1437</v>
      </c>
      <c r="D265" t="s">
        <v>1438</v>
      </c>
      <c r="E265" t="s">
        <v>1439</v>
      </c>
      <c r="F265" t="s">
        <v>1440</v>
      </c>
      <c r="G265" t="s">
        <v>1441</v>
      </c>
      <c r="H265">
        <v>0</v>
      </c>
      <c r="I265">
        <v>2</v>
      </c>
      <c r="J265" t="s">
        <v>16</v>
      </c>
      <c r="K265">
        <v>1</v>
      </c>
    </row>
    <row r="266" spans="1:11" ht="100.05" customHeight="1" x14ac:dyDescent="0.3">
      <c r="A266" s="4" t="str">
        <f>_xll.JChemExcel.Functions.JCSYSStructure("9FE975532E60B2159DFE48487CBD4230")</f>
        <v/>
      </c>
      <c r="B266" t="s">
        <v>1442</v>
      </c>
      <c r="C266" t="s">
        <v>1443</v>
      </c>
      <c r="D266" t="s">
        <v>706</v>
      </c>
      <c r="E266" t="s">
        <v>707</v>
      </c>
      <c r="F266" t="s">
        <v>1444</v>
      </c>
      <c r="G266" t="s">
        <v>1445</v>
      </c>
      <c r="H266">
        <v>0</v>
      </c>
      <c r="I266">
        <v>3</v>
      </c>
      <c r="J266" t="s">
        <v>36</v>
      </c>
      <c r="K266">
        <v>3</v>
      </c>
    </row>
    <row r="267" spans="1:11" ht="100.05" customHeight="1" x14ac:dyDescent="0.3">
      <c r="A267" s="4" t="str">
        <f>_xll.JChemExcel.Functions.JCSYSStructure("CB66039EC1F46DEFCDB183F3ACE5EC74")</f>
        <v/>
      </c>
      <c r="B267" t="s">
        <v>1446</v>
      </c>
      <c r="C267" t="s">
        <v>1447</v>
      </c>
      <c r="D267" t="s">
        <v>420</v>
      </c>
      <c r="E267" t="s">
        <v>421</v>
      </c>
      <c r="F267" t="s">
        <v>1448</v>
      </c>
      <c r="G267" t="s">
        <v>1449</v>
      </c>
      <c r="H267">
        <v>1</v>
      </c>
      <c r="I267">
        <v>3</v>
      </c>
      <c r="J267" t="s">
        <v>208</v>
      </c>
      <c r="K267">
        <v>3</v>
      </c>
    </row>
    <row r="268" spans="1:11" ht="100.05" customHeight="1" x14ac:dyDescent="0.3">
      <c r="A268" s="4" t="str">
        <f>_xll.JChemExcel.Functions.JCSYSStructure("288CB329FAF5849B2E63130C36C1C4B5")</f>
        <v/>
      </c>
      <c r="B268" t="s">
        <v>1450</v>
      </c>
      <c r="C268" t="s">
        <v>1451</v>
      </c>
      <c r="D268" t="s">
        <v>617</v>
      </c>
      <c r="E268" t="s">
        <v>617</v>
      </c>
      <c r="F268" t="s">
        <v>1452</v>
      </c>
      <c r="G268" t="s">
        <v>1453</v>
      </c>
      <c r="H268">
        <v>1</v>
      </c>
      <c r="I268">
        <v>3</v>
      </c>
      <c r="J268" t="s">
        <v>72</v>
      </c>
      <c r="K268">
        <v>6</v>
      </c>
    </row>
    <row r="269" spans="1:11" ht="100.05" customHeight="1" x14ac:dyDescent="0.3">
      <c r="A269" s="4" t="str">
        <f>_xll.JChemExcel.Functions.JCSYSStructure("E298EB47CB837C29ABFECEEB9F0E37F1")</f>
        <v/>
      </c>
      <c r="B269" t="s">
        <v>1454</v>
      </c>
      <c r="C269" t="s">
        <v>1455</v>
      </c>
      <c r="D269" t="s">
        <v>534</v>
      </c>
      <c r="E269" t="s">
        <v>535</v>
      </c>
      <c r="F269" t="s">
        <v>15</v>
      </c>
      <c r="G269" t="s">
        <v>1456</v>
      </c>
      <c r="H269">
        <v>1</v>
      </c>
      <c r="I269">
        <v>4</v>
      </c>
      <c r="J269" t="s">
        <v>650</v>
      </c>
      <c r="K269">
        <v>1</v>
      </c>
    </row>
    <row r="270" spans="1:11" ht="100.05" customHeight="1" x14ac:dyDescent="0.3">
      <c r="A270" s="4" t="str">
        <f>_xll.JChemExcel.Functions.JCSYSStructure("2B423C60222F9EF0AA346293B3072CDA")</f>
        <v/>
      </c>
      <c r="B270" t="s">
        <v>1457</v>
      </c>
      <c r="C270" t="s">
        <v>1458</v>
      </c>
      <c r="D270" t="s">
        <v>1131</v>
      </c>
      <c r="E270" t="s">
        <v>45</v>
      </c>
      <c r="F270" t="s">
        <v>1459</v>
      </c>
      <c r="G270" t="s">
        <v>1069</v>
      </c>
      <c r="H270">
        <v>1</v>
      </c>
      <c r="I270">
        <v>3</v>
      </c>
      <c r="J270" t="s">
        <v>48</v>
      </c>
      <c r="K270">
        <v>2</v>
      </c>
    </row>
    <row r="271" spans="1:11" ht="100.05" customHeight="1" x14ac:dyDescent="0.3">
      <c r="A271" s="4" t="str">
        <f>_xll.JChemExcel.Functions.JCSYSStructure("7898D55577ED5786C813E593A57C75EE")</f>
        <v/>
      </c>
      <c r="B271" t="s">
        <v>1460</v>
      </c>
      <c r="C271" t="s">
        <v>1461</v>
      </c>
      <c r="D271" t="s">
        <v>1067</v>
      </c>
      <c r="E271" t="s">
        <v>1068</v>
      </c>
      <c r="F271" t="s">
        <v>1462</v>
      </c>
      <c r="G271" t="s">
        <v>1463</v>
      </c>
      <c r="H271">
        <v>1</v>
      </c>
      <c r="I271">
        <v>3</v>
      </c>
      <c r="J271" t="s">
        <v>145</v>
      </c>
      <c r="K271">
        <v>1</v>
      </c>
    </row>
    <row r="272" spans="1:11" ht="100.05" customHeight="1" x14ac:dyDescent="0.3">
      <c r="A272" s="4" t="str">
        <f>_xll.JChemExcel.Functions.JCSYSStructure("02B9D40BF71F401F246F30782BAAC8EF")</f>
        <v/>
      </c>
      <c r="B272" t="s">
        <v>1464</v>
      </c>
      <c r="C272" t="s">
        <v>1465</v>
      </c>
      <c r="D272" t="s">
        <v>1466</v>
      </c>
      <c r="E272" t="s">
        <v>1467</v>
      </c>
      <c r="F272" t="s">
        <v>1468</v>
      </c>
      <c r="G272" t="s">
        <v>1469</v>
      </c>
      <c r="H272">
        <v>1</v>
      </c>
      <c r="I272">
        <v>3</v>
      </c>
      <c r="J272" t="s">
        <v>23</v>
      </c>
      <c r="K272">
        <v>3</v>
      </c>
    </row>
    <row r="273" spans="1:11" ht="100.05" customHeight="1" x14ac:dyDescent="0.3">
      <c r="A273" s="4" t="str">
        <f>_xll.JChemExcel.Functions.JCSYSStructure("4D6069AF6CC7C1B8E56210E2139D055B")</f>
        <v/>
      </c>
      <c r="B273" t="s">
        <v>1470</v>
      </c>
      <c r="C273" t="s">
        <v>1471</v>
      </c>
      <c r="D273" t="s">
        <v>764</v>
      </c>
      <c r="E273" t="s">
        <v>765</v>
      </c>
      <c r="F273" t="s">
        <v>1256</v>
      </c>
      <c r="G273" t="s">
        <v>1472</v>
      </c>
      <c r="H273">
        <v>1</v>
      </c>
      <c r="I273">
        <v>3</v>
      </c>
      <c r="J273" t="s">
        <v>23</v>
      </c>
      <c r="K273">
        <v>3</v>
      </c>
    </row>
    <row r="274" spans="1:11" ht="100.05" customHeight="1" x14ac:dyDescent="0.3">
      <c r="A274" s="4" t="str">
        <f>_xll.JChemExcel.Functions.JCSYSStructure("BA89D597F8C4FD8B2D0396568FB79181")</f>
        <v/>
      </c>
      <c r="B274" t="s">
        <v>1473</v>
      </c>
      <c r="C274" t="s">
        <v>1474</v>
      </c>
      <c r="D274" t="s">
        <v>359</v>
      </c>
      <c r="E274" t="s">
        <v>360</v>
      </c>
      <c r="F274" t="s">
        <v>1475</v>
      </c>
      <c r="G274" t="s">
        <v>1476</v>
      </c>
      <c r="H274">
        <v>0</v>
      </c>
      <c r="I274">
        <v>3</v>
      </c>
      <c r="J274" t="s">
        <v>36</v>
      </c>
      <c r="K274">
        <v>1</v>
      </c>
    </row>
    <row r="275" spans="1:11" ht="100.05" customHeight="1" x14ac:dyDescent="0.3">
      <c r="A275" s="4" t="str">
        <f>_xll.JChemExcel.Functions.JCSYSStructure("87AA703042BD160B34BD85599C03E688")</f>
        <v/>
      </c>
      <c r="B275" t="s">
        <v>1477</v>
      </c>
      <c r="C275" t="s">
        <v>1478</v>
      </c>
      <c r="D275" t="s">
        <v>1479</v>
      </c>
      <c r="E275" t="s">
        <v>1480</v>
      </c>
      <c r="F275" t="s">
        <v>1481</v>
      </c>
      <c r="G275" t="s">
        <v>1482</v>
      </c>
      <c r="H275">
        <v>0</v>
      </c>
      <c r="I275">
        <v>2</v>
      </c>
      <c r="J275" t="s">
        <v>16</v>
      </c>
      <c r="K275">
        <v>2</v>
      </c>
    </row>
    <row r="276" spans="1:11" ht="100.05" customHeight="1" x14ac:dyDescent="0.3">
      <c r="A276" s="4" t="str">
        <f>_xll.JChemExcel.Functions.JCSYSStructure("8E13FE1155BBBA387B74094655D09076")</f>
        <v/>
      </c>
      <c r="B276" t="s">
        <v>1483</v>
      </c>
      <c r="C276" t="s">
        <v>1484</v>
      </c>
      <c r="D276" t="s">
        <v>1485</v>
      </c>
      <c r="E276" t="s">
        <v>1486</v>
      </c>
      <c r="F276" t="s">
        <v>1487</v>
      </c>
      <c r="G276" t="s">
        <v>1045</v>
      </c>
      <c r="H276">
        <v>0</v>
      </c>
      <c r="I276">
        <v>3</v>
      </c>
      <c r="J276" t="s">
        <v>608</v>
      </c>
      <c r="K276">
        <v>2</v>
      </c>
    </row>
    <row r="277" spans="1:11" ht="100.05" customHeight="1" x14ac:dyDescent="0.3">
      <c r="A277" s="4" t="str">
        <f>_xll.JChemExcel.Functions.JCSYSStructure("2263C792DC31676A9FC5A77388CA30C5")</f>
        <v/>
      </c>
      <c r="B277" t="s">
        <v>1488</v>
      </c>
      <c r="C277" t="s">
        <v>1489</v>
      </c>
      <c r="D277" t="s">
        <v>1490</v>
      </c>
      <c r="E277" t="s">
        <v>1491</v>
      </c>
      <c r="F277" t="s">
        <v>1492</v>
      </c>
      <c r="G277" t="s">
        <v>1493</v>
      </c>
      <c r="H277">
        <v>0</v>
      </c>
      <c r="I277">
        <v>3</v>
      </c>
      <c r="J277" t="s">
        <v>65</v>
      </c>
      <c r="K277">
        <v>2</v>
      </c>
    </row>
    <row r="278" spans="1:11" ht="100.05" customHeight="1" x14ac:dyDescent="0.3">
      <c r="A278" s="4" t="str">
        <f>_xll.JChemExcel.Functions.JCSYSStructure("86E5A229250D663E54007A53DD18FE41")</f>
        <v/>
      </c>
      <c r="B278" t="s">
        <v>1494</v>
      </c>
      <c r="C278" t="s">
        <v>1495</v>
      </c>
      <c r="D278" t="s">
        <v>1496</v>
      </c>
      <c r="E278" t="s">
        <v>1497</v>
      </c>
      <c r="F278" t="s">
        <v>1498</v>
      </c>
      <c r="G278" t="s">
        <v>1499</v>
      </c>
      <c r="H278">
        <v>0</v>
      </c>
      <c r="I278">
        <v>3</v>
      </c>
      <c r="J278" t="s">
        <v>220</v>
      </c>
      <c r="K278">
        <v>1</v>
      </c>
    </row>
    <row r="279" spans="1:11" ht="100.05" customHeight="1" x14ac:dyDescent="0.3">
      <c r="A279" s="4" t="str">
        <f>_xll.JChemExcel.Functions.JCSYSStructure("4DB8E84F75ECB708271149496493F95E")</f>
        <v/>
      </c>
      <c r="B279" t="s">
        <v>1500</v>
      </c>
      <c r="C279" t="s">
        <v>1501</v>
      </c>
      <c r="D279" t="s">
        <v>1166</v>
      </c>
      <c r="E279" t="s">
        <v>1167</v>
      </c>
      <c r="F279" t="s">
        <v>1168</v>
      </c>
      <c r="G279" t="s">
        <v>1169</v>
      </c>
      <c r="H279">
        <v>0</v>
      </c>
      <c r="I279">
        <v>2</v>
      </c>
      <c r="J279" t="s">
        <v>16</v>
      </c>
      <c r="K279">
        <v>2</v>
      </c>
    </row>
    <row r="280" spans="1:11" ht="100.05" customHeight="1" x14ac:dyDescent="0.3">
      <c r="A280" s="4" t="str">
        <f>_xll.JChemExcel.Functions.JCSYSStructure("F26F376557D108E1D9DA92C25EAE81B6")</f>
        <v/>
      </c>
      <c r="B280" t="s">
        <v>1502</v>
      </c>
      <c r="C280" t="s">
        <v>1503</v>
      </c>
      <c r="D280" t="s">
        <v>1504</v>
      </c>
      <c r="E280" t="s">
        <v>1505</v>
      </c>
      <c r="F280" t="s">
        <v>1506</v>
      </c>
      <c r="G280" t="s">
        <v>1507</v>
      </c>
      <c r="H280">
        <v>0</v>
      </c>
      <c r="I280">
        <v>3</v>
      </c>
      <c r="J280" t="s">
        <v>65</v>
      </c>
      <c r="K280">
        <v>2</v>
      </c>
    </row>
    <row r="281" spans="1:11" ht="100.05" customHeight="1" x14ac:dyDescent="0.3">
      <c r="A281" s="4" t="str">
        <f>_xll.JChemExcel.Functions.JCSYSStructure("354D24877F2869C5547990105198F0E3")</f>
        <v/>
      </c>
      <c r="B281" t="s">
        <v>1508</v>
      </c>
      <c r="C281" t="s">
        <v>1509</v>
      </c>
      <c r="D281" t="s">
        <v>1510</v>
      </c>
      <c r="E281" t="s">
        <v>1511</v>
      </c>
      <c r="F281" t="s">
        <v>1512</v>
      </c>
      <c r="G281" t="s">
        <v>1513</v>
      </c>
      <c r="H281">
        <v>1</v>
      </c>
      <c r="I281">
        <v>3</v>
      </c>
      <c r="J281" t="s">
        <v>48</v>
      </c>
      <c r="K281">
        <v>1</v>
      </c>
    </row>
    <row r="282" spans="1:11" ht="100.05" customHeight="1" x14ac:dyDescent="0.3">
      <c r="A282" s="4" t="str">
        <f>_xll.JChemExcel.Functions.JCSYSStructure("F5386ACFD3F6F78BB528DEC71DCD6B30")</f>
        <v/>
      </c>
      <c r="B282" t="s">
        <v>1514</v>
      </c>
      <c r="C282" t="s">
        <v>1515</v>
      </c>
      <c r="D282" t="s">
        <v>310</v>
      </c>
      <c r="E282" t="s">
        <v>311</v>
      </c>
      <c r="F282" t="s">
        <v>1516</v>
      </c>
      <c r="G282" t="s">
        <v>1517</v>
      </c>
      <c r="H282">
        <v>0</v>
      </c>
      <c r="I282">
        <v>3</v>
      </c>
      <c r="J282" t="s">
        <v>65</v>
      </c>
      <c r="K282">
        <v>3</v>
      </c>
    </row>
    <row r="283" spans="1:11" ht="100.05" customHeight="1" x14ac:dyDescent="0.3">
      <c r="A283" s="4" t="str">
        <f>_xll.JChemExcel.Functions.JCSYSStructure("C4552ABAF21EF6F698D562A97A95AC25")</f>
        <v/>
      </c>
      <c r="B283" t="s">
        <v>1518</v>
      </c>
      <c r="C283" t="s">
        <v>1519</v>
      </c>
      <c r="D283" t="s">
        <v>1374</v>
      </c>
      <c r="E283" t="s">
        <v>1375</v>
      </c>
      <c r="F283" t="s">
        <v>1520</v>
      </c>
      <c r="G283" t="s">
        <v>1521</v>
      </c>
      <c r="H283">
        <v>1</v>
      </c>
      <c r="I283">
        <v>3</v>
      </c>
      <c r="J283" t="s">
        <v>320</v>
      </c>
      <c r="K283">
        <v>1</v>
      </c>
    </row>
    <row r="284" spans="1:11" ht="100.05" customHeight="1" x14ac:dyDescent="0.3">
      <c r="A284" s="4" t="str">
        <f>_xll.JChemExcel.Functions.JCSYSStructure("861A7CAC1EFFEC8107839965B0F8B594")</f>
        <v/>
      </c>
      <c r="B284" t="s">
        <v>1522</v>
      </c>
      <c r="C284" t="s">
        <v>1523</v>
      </c>
      <c r="D284" t="s">
        <v>236</v>
      </c>
      <c r="E284" t="s">
        <v>236</v>
      </c>
      <c r="F284" t="s">
        <v>1524</v>
      </c>
      <c r="G284" t="s">
        <v>1525</v>
      </c>
      <c r="H284">
        <v>0</v>
      </c>
      <c r="I284">
        <v>2</v>
      </c>
      <c r="J284" t="s">
        <v>16</v>
      </c>
      <c r="K284">
        <v>2</v>
      </c>
    </row>
    <row r="285" spans="1:11" ht="100.05" customHeight="1" x14ac:dyDescent="0.3">
      <c r="A285" s="4" t="str">
        <f>_xll.JChemExcel.Functions.JCSYSStructure("60D537DC6267624B0979A01A47703913")</f>
        <v/>
      </c>
      <c r="B285" t="s">
        <v>1526</v>
      </c>
      <c r="C285" t="s">
        <v>1527</v>
      </c>
      <c r="D285" t="s">
        <v>1528</v>
      </c>
      <c r="E285" t="s">
        <v>1529</v>
      </c>
      <c r="F285" t="s">
        <v>1530</v>
      </c>
      <c r="G285" t="s">
        <v>948</v>
      </c>
      <c r="H285">
        <v>1</v>
      </c>
      <c r="I285">
        <v>4</v>
      </c>
      <c r="J285" t="s">
        <v>1214</v>
      </c>
      <c r="K285">
        <v>1</v>
      </c>
    </row>
    <row r="286" spans="1:11" ht="100.05" customHeight="1" x14ac:dyDescent="0.3">
      <c r="A286" s="4" t="str">
        <f>_xll.JChemExcel.Functions.JCSYSStructure("ABE7C9F51136BBA99BFC4DE84A42A6F3")</f>
        <v/>
      </c>
      <c r="B286" t="s">
        <v>1531</v>
      </c>
      <c r="C286" t="s">
        <v>1532</v>
      </c>
      <c r="D286" t="s">
        <v>1533</v>
      </c>
      <c r="E286" t="s">
        <v>1534</v>
      </c>
      <c r="F286" t="s">
        <v>318</v>
      </c>
      <c r="G286" t="s">
        <v>1535</v>
      </c>
      <c r="H286">
        <v>0</v>
      </c>
      <c r="I286">
        <v>3</v>
      </c>
      <c r="J286" t="s">
        <v>608</v>
      </c>
      <c r="K286">
        <v>3</v>
      </c>
    </row>
    <row r="287" spans="1:11" ht="100.05" customHeight="1" x14ac:dyDescent="0.3">
      <c r="A287" s="4" t="str">
        <f>_xll.JChemExcel.Functions.JCSYSStructure("3694862A85D3193E57A6C50B313DE66B")</f>
        <v/>
      </c>
      <c r="B287" t="s">
        <v>1536</v>
      </c>
      <c r="C287" t="s">
        <v>1537</v>
      </c>
      <c r="D287" t="s">
        <v>310</v>
      </c>
      <c r="E287" t="s">
        <v>311</v>
      </c>
      <c r="F287" t="s">
        <v>1538</v>
      </c>
      <c r="G287" t="s">
        <v>1539</v>
      </c>
      <c r="H287">
        <v>0</v>
      </c>
      <c r="I287">
        <v>3</v>
      </c>
      <c r="J287" t="s">
        <v>65</v>
      </c>
      <c r="K287">
        <v>3</v>
      </c>
    </row>
    <row r="288" spans="1:11" ht="100.05" customHeight="1" x14ac:dyDescent="0.3">
      <c r="A288" s="4" t="str">
        <f>_xll.JChemExcel.Functions.JCSYSStructure("6A9032A4839E643FC23F8CCCF1619107")</f>
        <v/>
      </c>
      <c r="B288" t="s">
        <v>1540</v>
      </c>
      <c r="C288" t="s">
        <v>1541</v>
      </c>
      <c r="D288" t="s">
        <v>1292</v>
      </c>
      <c r="E288" t="s">
        <v>1293</v>
      </c>
      <c r="F288" t="s">
        <v>1294</v>
      </c>
      <c r="G288" t="s">
        <v>1295</v>
      </c>
      <c r="H288">
        <v>0</v>
      </c>
      <c r="I288">
        <v>2</v>
      </c>
      <c r="J288" t="s">
        <v>16</v>
      </c>
      <c r="K288">
        <v>2</v>
      </c>
    </row>
    <row r="289" spans="1:11" ht="100.05" customHeight="1" x14ac:dyDescent="0.3">
      <c r="A289" s="4" t="str">
        <f>_xll.JChemExcel.Functions.JCSYSStructure("23CEBB1C06B2AEEC5164E21E83D744BF")</f>
        <v/>
      </c>
      <c r="B289" t="s">
        <v>1542</v>
      </c>
      <c r="C289" t="s">
        <v>1543</v>
      </c>
      <c r="D289" t="s">
        <v>1544</v>
      </c>
      <c r="E289" t="s">
        <v>1545</v>
      </c>
      <c r="F289" t="s">
        <v>1546</v>
      </c>
      <c r="G289" t="s">
        <v>1547</v>
      </c>
      <c r="H289">
        <v>0</v>
      </c>
      <c r="I289">
        <v>2</v>
      </c>
      <c r="J289" t="s">
        <v>16</v>
      </c>
      <c r="K289">
        <v>2</v>
      </c>
    </row>
    <row r="290" spans="1:11" ht="100.05" customHeight="1" x14ac:dyDescent="0.3">
      <c r="A290" s="4" t="str">
        <f>_xll.JChemExcel.Functions.JCSYSStructure("B66DA358F83F0939387EF6649C652350")</f>
        <v/>
      </c>
      <c r="B290" t="s">
        <v>1548</v>
      </c>
      <c r="C290" t="s">
        <v>1549</v>
      </c>
      <c r="D290" t="s">
        <v>1550</v>
      </c>
      <c r="E290" t="s">
        <v>1551</v>
      </c>
      <c r="F290" s="1">
        <v>30713</v>
      </c>
      <c r="G290" t="s">
        <v>1552</v>
      </c>
      <c r="H290">
        <v>0</v>
      </c>
      <c r="I290">
        <v>3</v>
      </c>
      <c r="J290" t="s">
        <v>220</v>
      </c>
      <c r="K290">
        <v>2</v>
      </c>
    </row>
    <row r="291" spans="1:11" ht="100.05" customHeight="1" x14ac:dyDescent="0.3">
      <c r="A291" s="4" t="str">
        <f>_xll.JChemExcel.Functions.JCSYSStructure("E2FE2A5B0808563C40F7A575DDD79CD3")</f>
        <v/>
      </c>
      <c r="B291" t="s">
        <v>1553</v>
      </c>
      <c r="C291" t="s">
        <v>1554</v>
      </c>
      <c r="D291" t="s">
        <v>1555</v>
      </c>
      <c r="E291" t="s">
        <v>1556</v>
      </c>
      <c r="F291" t="s">
        <v>1557</v>
      </c>
      <c r="G291" t="s">
        <v>1558</v>
      </c>
      <c r="H291">
        <v>0</v>
      </c>
      <c r="I291">
        <v>2</v>
      </c>
      <c r="J291" t="s">
        <v>16</v>
      </c>
      <c r="K291">
        <v>2</v>
      </c>
    </row>
    <row r="292" spans="1:11" ht="100.05" customHeight="1" x14ac:dyDescent="0.3">
      <c r="A292" s="4" t="str">
        <f>_xll.JChemExcel.Functions.JCSYSStructure("3A846C067CFF4BD4E5737E1170470061")</f>
        <v/>
      </c>
      <c r="B292" t="s">
        <v>1559</v>
      </c>
      <c r="C292" t="s">
        <v>1560</v>
      </c>
      <c r="D292" t="s">
        <v>19</v>
      </c>
      <c r="E292" t="s">
        <v>20</v>
      </c>
      <c r="F292" t="s">
        <v>1561</v>
      </c>
      <c r="G292" t="s">
        <v>1562</v>
      </c>
      <c r="H292">
        <v>0</v>
      </c>
      <c r="I292">
        <v>3</v>
      </c>
      <c r="J292" t="s">
        <v>65</v>
      </c>
      <c r="K292">
        <v>3</v>
      </c>
    </row>
    <row r="293" spans="1:11" ht="100.05" customHeight="1" x14ac:dyDescent="0.3">
      <c r="A293" s="4" t="str">
        <f>_xll.JChemExcel.Functions.JCSYSStructure("C003192552309F3BA066522AD3B7DAE2")</f>
        <v/>
      </c>
      <c r="B293" t="s">
        <v>1563</v>
      </c>
      <c r="C293" t="s">
        <v>1564</v>
      </c>
      <c r="D293" t="s">
        <v>1565</v>
      </c>
      <c r="E293" t="s">
        <v>1566</v>
      </c>
      <c r="F293" t="s">
        <v>1567</v>
      </c>
      <c r="G293" t="s">
        <v>1568</v>
      </c>
      <c r="H293">
        <v>0</v>
      </c>
      <c r="I293">
        <v>3</v>
      </c>
      <c r="J293" t="s">
        <v>36</v>
      </c>
      <c r="K293">
        <v>1</v>
      </c>
    </row>
    <row r="294" spans="1:11" ht="100.05" customHeight="1" x14ac:dyDescent="0.3">
      <c r="A294" s="4" t="str">
        <f>_xll.JChemExcel.Functions.JCSYSStructure("022ABF5CC523CA53D1855018403B0CF7")</f>
        <v/>
      </c>
      <c r="B294" t="s">
        <v>1569</v>
      </c>
      <c r="C294" t="s">
        <v>1570</v>
      </c>
      <c r="D294" t="s">
        <v>1571</v>
      </c>
      <c r="E294" t="s">
        <v>1572</v>
      </c>
      <c r="F294" t="s">
        <v>1573</v>
      </c>
      <c r="G294" t="s">
        <v>1574</v>
      </c>
      <c r="H294">
        <v>0</v>
      </c>
      <c r="I294">
        <v>3</v>
      </c>
      <c r="J294" t="s">
        <v>346</v>
      </c>
      <c r="K294">
        <v>1</v>
      </c>
    </row>
    <row r="295" spans="1:11" ht="100.05" customHeight="1" x14ac:dyDescent="0.3">
      <c r="A295" s="4" t="str">
        <f>_xll.JChemExcel.Functions.JCSYSStructure("0A6D1226664D604E93AF3743256D93EE")</f>
        <v/>
      </c>
      <c r="B295" t="s">
        <v>1575</v>
      </c>
      <c r="C295" t="s">
        <v>1576</v>
      </c>
      <c r="D295" t="s">
        <v>185</v>
      </c>
      <c r="E295" t="s">
        <v>186</v>
      </c>
      <c r="F295" t="s">
        <v>1577</v>
      </c>
      <c r="G295" t="s">
        <v>1578</v>
      </c>
      <c r="H295">
        <v>1</v>
      </c>
      <c r="I295">
        <v>3</v>
      </c>
      <c r="J295" t="s">
        <v>145</v>
      </c>
      <c r="K295">
        <v>3</v>
      </c>
    </row>
    <row r="296" spans="1:11" ht="100.05" customHeight="1" x14ac:dyDescent="0.3">
      <c r="A296" s="4" t="str">
        <f>_xll.JChemExcel.Functions.JCSYSStructure("A193E027F4AA510D66E79D4B362662EB")</f>
        <v/>
      </c>
      <c r="B296" t="s">
        <v>1579</v>
      </c>
      <c r="C296" t="s">
        <v>1580</v>
      </c>
      <c r="D296" t="s">
        <v>1581</v>
      </c>
      <c r="E296" t="s">
        <v>1582</v>
      </c>
      <c r="F296" t="s">
        <v>1583</v>
      </c>
      <c r="G296" t="s">
        <v>1584</v>
      </c>
      <c r="H296">
        <v>0</v>
      </c>
      <c r="I296">
        <v>2</v>
      </c>
      <c r="J296" t="s">
        <v>16</v>
      </c>
      <c r="K296">
        <v>1</v>
      </c>
    </row>
    <row r="297" spans="1:11" ht="100.05" customHeight="1" x14ac:dyDescent="0.3">
      <c r="A297" s="4" t="str">
        <f>_xll.JChemExcel.Functions.JCSYSStructure("5D7AA202AE52055B87B19652D1268B00")</f>
        <v/>
      </c>
      <c r="B297" t="s">
        <v>1585</v>
      </c>
      <c r="C297" t="s">
        <v>1586</v>
      </c>
      <c r="D297" t="s">
        <v>611</v>
      </c>
      <c r="E297" t="s">
        <v>612</v>
      </c>
      <c r="F297" t="s">
        <v>1587</v>
      </c>
      <c r="G297" t="s">
        <v>1588</v>
      </c>
      <c r="H297">
        <v>1</v>
      </c>
      <c r="I297">
        <v>3</v>
      </c>
      <c r="J297" t="s">
        <v>208</v>
      </c>
      <c r="K297">
        <v>4</v>
      </c>
    </row>
    <row r="298" spans="1:11" ht="100.05" customHeight="1" x14ac:dyDescent="0.3">
      <c r="A298" s="4" t="str">
        <f>_xll.JChemExcel.Functions.JCSYSStructure("29FA2794E64EA8B1C29A59C1BD902A6F")</f>
        <v/>
      </c>
      <c r="B298" t="s">
        <v>1589</v>
      </c>
      <c r="C298" t="s">
        <v>1590</v>
      </c>
      <c r="D298" t="s">
        <v>316</v>
      </c>
      <c r="E298" t="s">
        <v>317</v>
      </c>
      <c r="F298" t="s">
        <v>1591</v>
      </c>
      <c r="G298" t="s">
        <v>543</v>
      </c>
      <c r="H298">
        <v>1</v>
      </c>
      <c r="I298">
        <v>3</v>
      </c>
      <c r="J298" t="s">
        <v>320</v>
      </c>
      <c r="K298">
        <v>1</v>
      </c>
    </row>
    <row r="299" spans="1:11" ht="100.05" customHeight="1" x14ac:dyDescent="0.3">
      <c r="A299" s="4" t="str">
        <f>_xll.JChemExcel.Functions.JCSYSStructure("4029367005051549DEE7BBAE7EC01D25")</f>
        <v/>
      </c>
      <c r="B299" t="s">
        <v>1592</v>
      </c>
      <c r="C299" t="s">
        <v>1593</v>
      </c>
      <c r="D299" t="s">
        <v>1594</v>
      </c>
      <c r="E299" t="s">
        <v>1595</v>
      </c>
      <c r="F299" t="s">
        <v>1596</v>
      </c>
      <c r="G299" t="s">
        <v>1597</v>
      </c>
      <c r="H299">
        <v>0</v>
      </c>
      <c r="I299">
        <v>3</v>
      </c>
      <c r="J299" t="s">
        <v>152</v>
      </c>
      <c r="K299">
        <v>3</v>
      </c>
    </row>
    <row r="300" spans="1:11" ht="100.05" customHeight="1" x14ac:dyDescent="0.3">
      <c r="A300" s="4" t="str">
        <f>_xll.JChemExcel.Functions.JCSYSStructure("3C5DB079D40B25F8CCC6FBFCFBD27322")</f>
        <v/>
      </c>
      <c r="B300" t="s">
        <v>1598</v>
      </c>
      <c r="C300" t="s">
        <v>1599</v>
      </c>
      <c r="D300" t="s">
        <v>1600</v>
      </c>
      <c r="E300" t="s">
        <v>1601</v>
      </c>
      <c r="F300" t="s">
        <v>1602</v>
      </c>
      <c r="G300" t="s">
        <v>1603</v>
      </c>
      <c r="H300">
        <v>0</v>
      </c>
      <c r="I300">
        <v>3</v>
      </c>
      <c r="J300" t="s">
        <v>65</v>
      </c>
      <c r="K300">
        <v>4</v>
      </c>
    </row>
    <row r="301" spans="1:11" ht="100.05" customHeight="1" x14ac:dyDescent="0.3">
      <c r="A301" s="4" t="str">
        <f>_xll.JChemExcel.Functions.JCSYSStructure("98C918609819C16FF4C73FE14C90340B")</f>
        <v/>
      </c>
      <c r="B301" t="s">
        <v>1604</v>
      </c>
      <c r="C301" t="s">
        <v>1605</v>
      </c>
      <c r="D301" t="s">
        <v>1581</v>
      </c>
      <c r="E301" t="s">
        <v>1582</v>
      </c>
      <c r="F301" t="s">
        <v>1606</v>
      </c>
      <c r="G301" t="s">
        <v>1607</v>
      </c>
      <c r="H301">
        <v>0</v>
      </c>
      <c r="I301">
        <v>2</v>
      </c>
      <c r="J301" t="s">
        <v>16</v>
      </c>
      <c r="K301">
        <v>2</v>
      </c>
    </row>
    <row r="302" spans="1:11" ht="100.05" customHeight="1" x14ac:dyDescent="0.3">
      <c r="A302" s="4" t="str">
        <f>_xll.JChemExcel.Functions.JCSYSStructure("39FB5B51C59E3EB1E3CBCA37651B5AD0")</f>
        <v/>
      </c>
      <c r="B302" t="s">
        <v>1608</v>
      </c>
      <c r="C302" t="s">
        <v>1609</v>
      </c>
      <c r="D302" t="s">
        <v>1610</v>
      </c>
      <c r="E302" t="s">
        <v>1611</v>
      </c>
      <c r="F302" t="s">
        <v>1612</v>
      </c>
      <c r="G302" t="s">
        <v>1613</v>
      </c>
      <c r="H302">
        <v>0</v>
      </c>
      <c r="I302">
        <v>3</v>
      </c>
      <c r="J302" t="s">
        <v>152</v>
      </c>
      <c r="K302">
        <v>2</v>
      </c>
    </row>
    <row r="303" spans="1:11" ht="100.05" customHeight="1" x14ac:dyDescent="0.3">
      <c r="A303" s="4" t="str">
        <f>_xll.JChemExcel.Functions.JCSYSStructure("89FE69D98EF3ADBBAD140F48E3460034")</f>
        <v/>
      </c>
      <c r="B303" t="s">
        <v>1614</v>
      </c>
      <c r="C303" t="s">
        <v>1615</v>
      </c>
      <c r="D303" t="s">
        <v>1616</v>
      </c>
      <c r="E303" t="s">
        <v>1616</v>
      </c>
      <c r="F303" s="1">
        <v>46419</v>
      </c>
      <c r="G303" t="s">
        <v>1617</v>
      </c>
      <c r="H303">
        <v>0</v>
      </c>
      <c r="I303">
        <v>3</v>
      </c>
      <c r="J303" t="s">
        <v>220</v>
      </c>
      <c r="K303">
        <v>2</v>
      </c>
    </row>
    <row r="304" spans="1:11" ht="100.05" customHeight="1" x14ac:dyDescent="0.3">
      <c r="A304" s="4" t="str">
        <f>_xll.JChemExcel.Functions.JCSYSStructure("F3ACCF3BE057C39407F34830903BDCD6")</f>
        <v/>
      </c>
      <c r="B304" t="s">
        <v>1618</v>
      </c>
      <c r="C304" t="s">
        <v>1619</v>
      </c>
      <c r="D304" t="s">
        <v>1620</v>
      </c>
      <c r="E304" t="s">
        <v>1620</v>
      </c>
      <c r="F304" t="s">
        <v>1621</v>
      </c>
      <c r="G304" t="s">
        <v>1622</v>
      </c>
      <c r="H304">
        <v>0</v>
      </c>
      <c r="I304">
        <v>2</v>
      </c>
      <c r="J304" t="s">
        <v>16</v>
      </c>
      <c r="K304">
        <v>1</v>
      </c>
    </row>
    <row r="305" spans="1:11" ht="100.05" customHeight="1" x14ac:dyDescent="0.3">
      <c r="A305" s="4" t="str">
        <f>_xll.JChemExcel.Functions.JCSYSStructure("5BCF0F2828E0F48E8865B52D1774EC6A")</f>
        <v/>
      </c>
      <c r="B305" t="s">
        <v>1623</v>
      </c>
      <c r="C305" t="s">
        <v>1624</v>
      </c>
      <c r="D305" t="s">
        <v>1625</v>
      </c>
      <c r="E305" t="s">
        <v>1626</v>
      </c>
      <c r="F305" t="s">
        <v>1627</v>
      </c>
      <c r="G305" t="s">
        <v>1628</v>
      </c>
      <c r="H305">
        <v>0</v>
      </c>
      <c r="I305">
        <v>2</v>
      </c>
      <c r="J305" t="s">
        <v>16</v>
      </c>
      <c r="K305">
        <v>6</v>
      </c>
    </row>
    <row r="306" spans="1:11" ht="100.05" customHeight="1" x14ac:dyDescent="0.3">
      <c r="A306" s="4" t="str">
        <f>_xll.JChemExcel.Functions.JCSYSStructure("4D94F0426AFD1C7F6C2B9EBFA33AFE91")</f>
        <v/>
      </c>
      <c r="B306" t="s">
        <v>1629</v>
      </c>
      <c r="C306" t="s">
        <v>1630</v>
      </c>
      <c r="D306" t="s">
        <v>1631</v>
      </c>
      <c r="E306" t="s">
        <v>1632</v>
      </c>
      <c r="F306" t="s">
        <v>1633</v>
      </c>
      <c r="G306" t="s">
        <v>971</v>
      </c>
      <c r="H306">
        <v>0</v>
      </c>
      <c r="I306">
        <v>3</v>
      </c>
      <c r="J306" t="s">
        <v>36</v>
      </c>
      <c r="K306">
        <v>2</v>
      </c>
    </row>
    <row r="307" spans="1:11" ht="100.05" customHeight="1" x14ac:dyDescent="0.3">
      <c r="A307" s="4" t="str">
        <f>_xll.JChemExcel.Functions.JCSYSStructure("1EE1D0999CFFDD64C7E34EA6100F6949")</f>
        <v/>
      </c>
      <c r="B307" t="s">
        <v>1634</v>
      </c>
      <c r="C307" t="s">
        <v>1635</v>
      </c>
      <c r="D307" t="s">
        <v>1636</v>
      </c>
      <c r="E307" t="s">
        <v>1637</v>
      </c>
      <c r="F307" t="s">
        <v>1638</v>
      </c>
      <c r="G307" t="s">
        <v>1639</v>
      </c>
      <c r="H307">
        <v>0</v>
      </c>
      <c r="I307">
        <v>4</v>
      </c>
      <c r="J307" t="s">
        <v>276</v>
      </c>
      <c r="K307">
        <v>1</v>
      </c>
    </row>
    <row r="308" spans="1:11" ht="100.05" customHeight="1" x14ac:dyDescent="0.3">
      <c r="A308" s="4" t="str">
        <f>_xll.JChemExcel.Functions.JCSYSStructure("73761DE77E3217278B85C7BCE3BD49B8")</f>
        <v/>
      </c>
      <c r="B308" t="s">
        <v>1640</v>
      </c>
      <c r="C308" t="s">
        <v>1641</v>
      </c>
      <c r="D308" t="s">
        <v>1315</v>
      </c>
      <c r="E308" t="s">
        <v>1316</v>
      </c>
      <c r="F308" t="s">
        <v>1642</v>
      </c>
      <c r="G308" t="s">
        <v>738</v>
      </c>
      <c r="H308">
        <v>0</v>
      </c>
      <c r="I308">
        <v>3</v>
      </c>
      <c r="J308" t="s">
        <v>84</v>
      </c>
      <c r="K308">
        <v>5</v>
      </c>
    </row>
    <row r="309" spans="1:11" ht="100.05" customHeight="1" x14ac:dyDescent="0.3">
      <c r="A309" s="4" t="str">
        <f>_xll.JChemExcel.Functions.JCSYSStructure("EA6E69E90FC6E442FE08160D4AA3C7B8")</f>
        <v/>
      </c>
      <c r="B309" t="s">
        <v>1643</v>
      </c>
      <c r="C309" t="s">
        <v>1644</v>
      </c>
      <c r="D309" t="s">
        <v>191</v>
      </c>
      <c r="E309" t="s">
        <v>192</v>
      </c>
      <c r="F309" t="s">
        <v>1352</v>
      </c>
      <c r="G309" t="s">
        <v>1645</v>
      </c>
      <c r="H309">
        <v>2</v>
      </c>
      <c r="I309">
        <v>4</v>
      </c>
      <c r="J309" t="s">
        <v>1646</v>
      </c>
      <c r="K309">
        <v>4</v>
      </c>
    </row>
    <row r="310" spans="1:11" ht="100.05" customHeight="1" x14ac:dyDescent="0.3">
      <c r="A310" s="4" t="str">
        <f>_xll.JChemExcel.Functions.JCSYSStructure("7C95F559A4884C7DA734766FCC5E0384")</f>
        <v/>
      </c>
      <c r="B310" t="s">
        <v>1647</v>
      </c>
      <c r="C310" t="s">
        <v>1648</v>
      </c>
      <c r="D310" t="s">
        <v>1649</v>
      </c>
      <c r="E310" t="s">
        <v>1650</v>
      </c>
      <c r="F310" t="s">
        <v>1651</v>
      </c>
      <c r="G310" t="s">
        <v>1652</v>
      </c>
      <c r="H310">
        <v>0</v>
      </c>
      <c r="I310">
        <v>2</v>
      </c>
      <c r="J310" t="s">
        <v>16</v>
      </c>
      <c r="K310">
        <v>1</v>
      </c>
    </row>
    <row r="311" spans="1:11" ht="100.05" customHeight="1" x14ac:dyDescent="0.3">
      <c r="A311" s="4" t="str">
        <f>_xll.JChemExcel.Functions.JCSYSStructure("F9DB25C84902B6252BF6BAB5D98D39FE")</f>
        <v/>
      </c>
      <c r="B311" t="s">
        <v>1653</v>
      </c>
      <c r="C311" t="s">
        <v>1654</v>
      </c>
      <c r="D311" t="s">
        <v>1655</v>
      </c>
      <c r="E311" t="s">
        <v>694</v>
      </c>
      <c r="F311" t="s">
        <v>1656</v>
      </c>
      <c r="G311" t="s">
        <v>1657</v>
      </c>
      <c r="H311">
        <v>1</v>
      </c>
      <c r="I311">
        <v>3</v>
      </c>
      <c r="J311" t="s">
        <v>23</v>
      </c>
      <c r="K311">
        <v>1</v>
      </c>
    </row>
    <row r="312" spans="1:11" ht="100.05" customHeight="1" x14ac:dyDescent="0.3">
      <c r="A312" s="4" t="str">
        <f>_xll.JChemExcel.Functions.JCSYSStructure("718E48534AA7D7D627D2A4A52E6592C1")</f>
        <v/>
      </c>
      <c r="B312" t="s">
        <v>1658</v>
      </c>
      <c r="C312" t="s">
        <v>1659</v>
      </c>
      <c r="D312" t="s">
        <v>535</v>
      </c>
      <c r="E312" t="s">
        <v>535</v>
      </c>
      <c r="F312" t="s">
        <v>1311</v>
      </c>
      <c r="G312" t="s">
        <v>1312</v>
      </c>
      <c r="H312">
        <v>0</v>
      </c>
      <c r="I312">
        <v>4</v>
      </c>
      <c r="J312" t="s">
        <v>195</v>
      </c>
      <c r="K312">
        <v>2</v>
      </c>
    </row>
    <row r="313" spans="1:11" ht="100.05" customHeight="1" x14ac:dyDescent="0.3">
      <c r="A313" s="4" t="str">
        <f>_xll.JChemExcel.Functions.JCSYSStructure("91FA10C6DFA842A29B73B858C6B4C728")</f>
        <v/>
      </c>
      <c r="B313" t="s">
        <v>1660</v>
      </c>
      <c r="C313" t="s">
        <v>1661</v>
      </c>
      <c r="D313" t="s">
        <v>1190</v>
      </c>
      <c r="E313" t="s">
        <v>1191</v>
      </c>
      <c r="F313" t="s">
        <v>1192</v>
      </c>
      <c r="G313" t="s">
        <v>1662</v>
      </c>
      <c r="H313">
        <v>0</v>
      </c>
      <c r="I313">
        <v>3</v>
      </c>
      <c r="J313" t="s">
        <v>36</v>
      </c>
      <c r="K313">
        <v>2</v>
      </c>
    </row>
    <row r="314" spans="1:11" ht="100.05" customHeight="1" x14ac:dyDescent="0.3">
      <c r="A314" s="4" t="str">
        <f>_xll.JChemExcel.Functions.JCSYSStructure("2C98BE95C9993D4040ACED11EEEFEC8D")</f>
        <v/>
      </c>
      <c r="B314" t="s">
        <v>1663</v>
      </c>
      <c r="C314" t="s">
        <v>1664</v>
      </c>
      <c r="D314" t="s">
        <v>1665</v>
      </c>
      <c r="E314" t="s">
        <v>1666</v>
      </c>
      <c r="F314" t="s">
        <v>1667</v>
      </c>
      <c r="G314" t="s">
        <v>1668</v>
      </c>
      <c r="H314">
        <v>0</v>
      </c>
      <c r="I314">
        <v>3</v>
      </c>
      <c r="J314" t="s">
        <v>152</v>
      </c>
      <c r="K314">
        <v>2</v>
      </c>
    </row>
    <row r="315" spans="1:11" ht="100.05" customHeight="1" x14ac:dyDescent="0.3">
      <c r="A315" s="4" t="str">
        <f>_xll.JChemExcel.Functions.JCSYSStructure("6D2E687669787BC93C0541F07B969F1A")</f>
        <v/>
      </c>
      <c r="B315" t="s">
        <v>1669</v>
      </c>
      <c r="C315" t="s">
        <v>1670</v>
      </c>
      <c r="D315" t="s">
        <v>1671</v>
      </c>
      <c r="E315" t="s">
        <v>1672</v>
      </c>
      <c r="F315" t="s">
        <v>1673</v>
      </c>
      <c r="G315" t="s">
        <v>1674</v>
      </c>
      <c r="H315">
        <v>0</v>
      </c>
      <c r="I315">
        <v>2</v>
      </c>
      <c r="J315" t="s">
        <v>1675</v>
      </c>
      <c r="K315">
        <v>2</v>
      </c>
    </row>
    <row r="316" spans="1:11" ht="100.05" customHeight="1" x14ac:dyDescent="0.3">
      <c r="A316" s="4" t="str">
        <f>_xll.JChemExcel.Functions.JCSYSStructure("C92CE27B2B4A724F86173AF8DB7CA2F0")</f>
        <v/>
      </c>
      <c r="B316" t="s">
        <v>1676</v>
      </c>
      <c r="C316" t="s">
        <v>1677</v>
      </c>
      <c r="D316" t="s">
        <v>1485</v>
      </c>
      <c r="E316" t="s">
        <v>1486</v>
      </c>
      <c r="F316" t="s">
        <v>1678</v>
      </c>
      <c r="G316" t="s">
        <v>1679</v>
      </c>
      <c r="H316">
        <v>0</v>
      </c>
      <c r="I316">
        <v>3</v>
      </c>
      <c r="J316" t="s">
        <v>608</v>
      </c>
      <c r="K316">
        <v>3</v>
      </c>
    </row>
    <row r="317" spans="1:11" ht="100.05" customHeight="1" x14ac:dyDescent="0.3">
      <c r="A317" s="4" t="str">
        <f>_xll.JChemExcel.Functions.JCSYSStructure("89C0791C256BCBFACAED730C75492DE1")</f>
        <v/>
      </c>
      <c r="B317" t="s">
        <v>1680</v>
      </c>
      <c r="C317" t="s">
        <v>1681</v>
      </c>
      <c r="D317" t="s">
        <v>141</v>
      </c>
      <c r="E317" t="s">
        <v>142</v>
      </c>
      <c r="F317" t="s">
        <v>1682</v>
      </c>
      <c r="G317" t="s">
        <v>1683</v>
      </c>
      <c r="H317">
        <v>1</v>
      </c>
      <c r="I317">
        <v>3</v>
      </c>
      <c r="J317" t="s">
        <v>48</v>
      </c>
      <c r="K317">
        <v>1</v>
      </c>
    </row>
    <row r="318" spans="1:11" ht="100.05" customHeight="1" x14ac:dyDescent="0.3">
      <c r="A318" s="4" t="str">
        <f>_xll.JChemExcel.Functions.JCSYSStructure("113CEDBD21E8B889DC9F076FA449D4E1")</f>
        <v/>
      </c>
      <c r="B318" t="s">
        <v>1684</v>
      </c>
      <c r="C318" t="s">
        <v>1685</v>
      </c>
      <c r="D318" t="s">
        <v>1049</v>
      </c>
      <c r="E318" t="s">
        <v>1049</v>
      </c>
      <c r="F318" t="s">
        <v>1686</v>
      </c>
      <c r="G318" t="s">
        <v>345</v>
      </c>
      <c r="H318">
        <v>0</v>
      </c>
      <c r="I318">
        <v>3</v>
      </c>
      <c r="J318" t="s">
        <v>152</v>
      </c>
      <c r="K318">
        <v>3</v>
      </c>
    </row>
    <row r="319" spans="1:11" ht="100.05" customHeight="1" x14ac:dyDescent="0.3">
      <c r="A319" s="4" t="str">
        <f>_xll.JChemExcel.Functions.JCSYSStructure("23B85C42DCC364A11F1F658C0BC57B6E")</f>
        <v/>
      </c>
      <c r="B319" t="s">
        <v>1687</v>
      </c>
      <c r="C319" t="s">
        <v>1688</v>
      </c>
      <c r="D319" t="s">
        <v>1689</v>
      </c>
      <c r="E319" t="s">
        <v>1689</v>
      </c>
      <c r="F319" t="s">
        <v>1690</v>
      </c>
      <c r="G319" t="s">
        <v>1691</v>
      </c>
      <c r="H319">
        <v>0</v>
      </c>
      <c r="I319">
        <v>3</v>
      </c>
      <c r="J319" t="s">
        <v>36</v>
      </c>
      <c r="K319">
        <v>3</v>
      </c>
    </row>
    <row r="320" spans="1:11" ht="100.05" customHeight="1" x14ac:dyDescent="0.3">
      <c r="A320" s="4" t="str">
        <f>_xll.JChemExcel.Functions.JCSYSStructure("B521870A5F01A2465F400D7070B10499")</f>
        <v/>
      </c>
      <c r="B320" t="s">
        <v>1692</v>
      </c>
      <c r="C320" t="s">
        <v>1693</v>
      </c>
      <c r="D320" t="s">
        <v>817</v>
      </c>
      <c r="E320" t="s">
        <v>248</v>
      </c>
      <c r="F320" t="s">
        <v>818</v>
      </c>
      <c r="G320" t="s">
        <v>1694</v>
      </c>
      <c r="H320">
        <v>1</v>
      </c>
      <c r="I320">
        <v>3</v>
      </c>
      <c r="J320" t="s">
        <v>48</v>
      </c>
      <c r="K320">
        <v>2</v>
      </c>
    </row>
    <row r="321" spans="1:11" ht="100.05" customHeight="1" x14ac:dyDescent="0.3">
      <c r="A321" s="4" t="str">
        <f>_xll.JChemExcel.Functions.JCSYSStructure("1F9E18290D1E733BC39C537261521401")</f>
        <v/>
      </c>
      <c r="B321" t="s">
        <v>1695</v>
      </c>
      <c r="C321" t="s">
        <v>1696</v>
      </c>
      <c r="D321" t="s">
        <v>1697</v>
      </c>
      <c r="E321" t="s">
        <v>1698</v>
      </c>
      <c r="F321" t="s">
        <v>1699</v>
      </c>
      <c r="G321" t="s">
        <v>1700</v>
      </c>
      <c r="H321">
        <v>1</v>
      </c>
      <c r="I321">
        <v>2</v>
      </c>
      <c r="J321" t="s">
        <v>1701</v>
      </c>
      <c r="K321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__JChemStructureSheet</vt:lpstr>
      <vt:lpstr>Azides for Click Chemistry_1668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Bondar</dc:creator>
  <cp:lastModifiedBy>Elena Bondar</cp:lastModifiedBy>
  <dcterms:modified xsi:type="dcterms:W3CDTF">2022-11-17T16:42:29Z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ChemExcelWorkbookGUID">
    <vt:lpwstr>6e1f31e8-6ba6-4b0f-a18b-06909fcbf6c5</vt:lpwstr>
  </property>
  <property fmtid="{D5CDD505-2E9C-101B-9397-08002B2CF9AE}" pid="3" name="JChemExcelVersion">
    <vt:lpwstr>5.4.1</vt:lpwstr>
  </property>
</Properties>
</file>