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vp31\Desktop\kurs nt\git\xset\Documents\"/>
    </mc:Choice>
  </mc:AlternateContent>
  <xr:revisionPtr revIDLastSave="0" documentId="13_ncr:1_{DBD4B732-696F-444E-ACEF-3B384D672056}" xr6:coauthVersionLast="47" xr6:coauthVersionMax="47" xr10:uidLastSave="{00000000-0000-0000-0000-000000000000}"/>
  <bookViews>
    <workbookView xWindow="-120" yWindow="-120" windowWidth="19440" windowHeight="14040" firstSheet="1" activeTab="4" xr2:uid="{00000000-000D-0000-FFFF-FFFF00000000}"/>
  </bookViews>
  <sheets>
    <sheet name="Лист1" sheetId="6" r:id="rId1"/>
    <sheet name="Автоматизированный расчет" sheetId="3" r:id="rId2"/>
    <sheet name="Соответствие" sheetId="4" r:id="rId3"/>
    <sheet name="SummaryReport" sheetId="5" r:id="rId4"/>
    <sheet name="SummaryReport_L0" sheetId="9" r:id="rId5"/>
    <sheet name="Результаты всех тестов" sheetId="2" r:id="rId6"/>
    <sheet name="Лист3" sheetId="8" r:id="rId7"/>
    <sheet name="Лист2" sheetId="7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3" l="1"/>
  <c r="G39" i="3"/>
  <c r="G40" i="3"/>
  <c r="G41" i="3"/>
  <c r="G42" i="3"/>
  <c r="G43" i="3"/>
  <c r="G44" i="3"/>
  <c r="G45" i="3"/>
  <c r="G46" i="3"/>
  <c r="G47" i="3"/>
  <c r="G48" i="3"/>
  <c r="G37" i="3"/>
  <c r="K37" i="3"/>
  <c r="H37" i="3" s="1"/>
  <c r="L37" i="3"/>
  <c r="M37" i="3"/>
  <c r="N37" i="3" s="1"/>
  <c r="K38" i="3"/>
  <c r="L38" i="3"/>
  <c r="M38" i="3"/>
  <c r="N38" i="3" s="1"/>
  <c r="K39" i="3"/>
  <c r="L39" i="3"/>
  <c r="M39" i="3"/>
  <c r="N39" i="3" s="1"/>
  <c r="K40" i="3"/>
  <c r="L40" i="3"/>
  <c r="M40" i="3"/>
  <c r="N40" i="3" s="1"/>
  <c r="K41" i="3"/>
  <c r="L41" i="3"/>
  <c r="M41" i="3"/>
  <c r="N41" i="3" s="1"/>
  <c r="K42" i="3"/>
  <c r="L42" i="3"/>
  <c r="M42" i="3"/>
  <c r="N42" i="3" s="1"/>
  <c r="K43" i="3"/>
  <c r="L43" i="3"/>
  <c r="M43" i="3"/>
  <c r="N43" i="3" s="1"/>
  <c r="K44" i="3"/>
  <c r="L44" i="3"/>
  <c r="M44" i="3"/>
  <c r="N44" i="3" s="1"/>
  <c r="K45" i="3"/>
  <c r="L45" i="3"/>
  <c r="M45" i="3"/>
  <c r="N45" i="3" s="1"/>
  <c r="K46" i="3"/>
  <c r="L46" i="3"/>
  <c r="M46" i="3"/>
  <c r="N46" i="3" s="1"/>
  <c r="K47" i="3"/>
  <c r="L47" i="3"/>
  <c r="M47" i="3"/>
  <c r="N47" i="3" s="1"/>
  <c r="K48" i="3"/>
  <c r="L48" i="3"/>
  <c r="M48" i="3"/>
  <c r="N48" i="3" s="1"/>
  <c r="A1" i="7"/>
  <c r="B1" i="7"/>
  <c r="A2" i="7"/>
  <c r="B2" i="7"/>
  <c r="A3" i="7"/>
  <c r="B3" i="7"/>
  <c r="A4" i="7"/>
  <c r="B4" i="7"/>
  <c r="A5" i="7"/>
  <c r="B5" i="7"/>
  <c r="A6" i="7"/>
  <c r="B6" i="7"/>
  <c r="B10" i="8"/>
  <c r="B9" i="8"/>
  <c r="E5" i="8"/>
  <c r="D5" i="8"/>
  <c r="E3" i="8"/>
  <c r="D3" i="8"/>
  <c r="D63" i="3"/>
  <c r="D64" i="3"/>
  <c r="E64" i="3" s="1"/>
  <c r="D65" i="3"/>
  <c r="D66" i="3"/>
  <c r="D67" i="3"/>
  <c r="D68" i="3"/>
  <c r="E68" i="3" s="1"/>
  <c r="D69" i="3"/>
  <c r="D70" i="3"/>
  <c r="D71" i="3"/>
  <c r="D72" i="3"/>
  <c r="E72" i="3" s="1"/>
  <c r="D73" i="3"/>
  <c r="D74" i="3"/>
  <c r="D75" i="3"/>
  <c r="D76" i="3"/>
  <c r="E76" i="3" s="1"/>
  <c r="D77" i="3"/>
  <c r="D78" i="3"/>
  <c r="D79" i="3"/>
  <c r="D80" i="3"/>
  <c r="E80" i="3" s="1"/>
  <c r="D81" i="3"/>
  <c r="D82" i="3"/>
  <c r="D83" i="3"/>
  <c r="D84" i="3"/>
  <c r="E84" i="3" s="1"/>
  <c r="D85" i="3"/>
  <c r="D86" i="3"/>
  <c r="D87" i="3"/>
  <c r="D62" i="3"/>
  <c r="E62" i="3" s="1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62" i="3"/>
  <c r="E87" i="3"/>
  <c r="E86" i="3"/>
  <c r="E85" i="3"/>
  <c r="E83" i="3"/>
  <c r="E82" i="3"/>
  <c r="E81" i="3"/>
  <c r="E79" i="3"/>
  <c r="E78" i="3"/>
  <c r="E77" i="3"/>
  <c r="E75" i="3"/>
  <c r="E74" i="3"/>
  <c r="E73" i="3"/>
  <c r="E71" i="3"/>
  <c r="E70" i="3"/>
  <c r="E69" i="3"/>
  <c r="E67" i="3"/>
  <c r="E66" i="3"/>
  <c r="E65" i="3"/>
  <c r="E63" i="3"/>
  <c r="D57" i="3"/>
  <c r="B57" i="3"/>
  <c r="F57" i="3" s="1"/>
  <c r="G57" i="3" s="1"/>
  <c r="D56" i="3"/>
  <c r="B56" i="3"/>
  <c r="F56" i="3" s="1"/>
  <c r="D55" i="3"/>
  <c r="B55" i="3"/>
  <c r="D54" i="3"/>
  <c r="B54" i="3"/>
  <c r="D53" i="3"/>
  <c r="B53" i="3"/>
  <c r="M49" i="3" l="1"/>
  <c r="B7" i="7"/>
  <c r="G86" i="3"/>
  <c r="G87" i="3"/>
  <c r="F53" i="3"/>
  <c r="G65" i="3" s="1"/>
  <c r="F55" i="3"/>
  <c r="G73" i="3" s="1"/>
  <c r="F54" i="3"/>
  <c r="G70" i="3" s="1"/>
  <c r="G85" i="3"/>
  <c r="G84" i="3"/>
  <c r="G83" i="3"/>
  <c r="G82" i="3"/>
  <c r="G81" i="3"/>
  <c r="G80" i="3"/>
  <c r="G79" i="3"/>
  <c r="G78" i="3"/>
  <c r="G77" i="3"/>
  <c r="G69" i="3"/>
  <c r="G68" i="3"/>
  <c r="G64" i="3"/>
  <c r="G63" i="3"/>
  <c r="G74" i="3" l="1"/>
  <c r="G75" i="3"/>
  <c r="G66" i="3"/>
  <c r="G62" i="3"/>
  <c r="G67" i="3"/>
  <c r="G72" i="3"/>
  <c r="G76" i="3"/>
  <c r="G53" i="3"/>
  <c r="G58" i="3" s="1"/>
  <c r="G54" i="3"/>
  <c r="G71" i="3"/>
  <c r="H55" i="3" l="1"/>
  <c r="I55" i="3" s="1"/>
  <c r="H56" i="3"/>
  <c r="I56" i="3" s="1"/>
  <c r="H57" i="3"/>
  <c r="I57" i="3" s="1"/>
  <c r="D30" i="3"/>
  <c r="E30" i="3"/>
  <c r="F30" i="3" s="1"/>
  <c r="G30" i="3"/>
  <c r="D8" i="3"/>
  <c r="E8" i="3"/>
  <c r="F8" i="3" s="1"/>
  <c r="G8" i="3"/>
  <c r="D26" i="3"/>
  <c r="E26" i="3"/>
  <c r="F26" i="3" s="1"/>
  <c r="G26" i="3"/>
  <c r="D32" i="3"/>
  <c r="E3" i="3"/>
  <c r="F3" i="3" s="1"/>
  <c r="G3" i="3"/>
  <c r="E4" i="3"/>
  <c r="F4" i="3" s="1"/>
  <c r="G4" i="3"/>
  <c r="E5" i="3"/>
  <c r="F5" i="3" s="1"/>
  <c r="G5" i="3"/>
  <c r="E6" i="3"/>
  <c r="F6" i="3" s="1"/>
  <c r="G6" i="3"/>
  <c r="E7" i="3"/>
  <c r="F7" i="3" s="1"/>
  <c r="G7" i="3"/>
  <c r="E2" i="3"/>
  <c r="G25" i="3"/>
  <c r="E25" i="3"/>
  <c r="F25" i="3" s="1"/>
  <c r="D25" i="3"/>
  <c r="P3" i="3"/>
  <c r="P6" i="3"/>
  <c r="P2" i="3"/>
  <c r="P5" i="3"/>
  <c r="P7" i="3"/>
  <c r="C48" i="3"/>
  <c r="C47" i="3"/>
  <c r="C38" i="3"/>
  <c r="C39" i="3"/>
  <c r="C45" i="3"/>
  <c r="C41" i="3"/>
  <c r="C40" i="3"/>
  <c r="C42" i="3"/>
  <c r="C44" i="3"/>
  <c r="C43" i="3"/>
  <c r="C46" i="3"/>
  <c r="D43" i="3" l="1"/>
  <c r="D42" i="3"/>
  <c r="D41" i="3"/>
  <c r="D47" i="3"/>
  <c r="D46" i="3"/>
  <c r="D38" i="3"/>
  <c r="D45" i="3"/>
  <c r="D48" i="3"/>
  <c r="D44" i="3"/>
  <c r="D40" i="3"/>
  <c r="D39" i="3"/>
  <c r="H30" i="3"/>
  <c r="H8" i="3"/>
  <c r="H26" i="3"/>
  <c r="H25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1" i="3"/>
  <c r="G32" i="3"/>
  <c r="G2" i="3"/>
  <c r="D3" i="3"/>
  <c r="H3" i="3" s="1"/>
  <c r="W2" i="3"/>
  <c r="X5" i="3" l="1"/>
  <c r="X4" i="3"/>
  <c r="X6" i="3"/>
  <c r="X2" i="3"/>
  <c r="X3" i="3"/>
  <c r="X7" i="3"/>
  <c r="H54" i="3"/>
  <c r="I54" i="3" s="1"/>
  <c r="H53" i="3"/>
  <c r="I53" i="3" s="1"/>
  <c r="A3" i="4" l="1"/>
  <c r="A4" i="4"/>
  <c r="A5" i="4"/>
  <c r="A6" i="4"/>
  <c r="A7" i="4"/>
  <c r="A8" i="4"/>
  <c r="A9" i="4"/>
  <c r="A10" i="4"/>
  <c r="A11" i="4"/>
  <c r="A12" i="4"/>
  <c r="A13" i="4"/>
  <c r="A2" i="4"/>
  <c r="F48" i="3" l="1"/>
  <c r="H48" i="3" s="1"/>
  <c r="F37" i="3"/>
  <c r="F40" i="3"/>
  <c r="H40" i="3" s="1"/>
  <c r="F46" i="3"/>
  <c r="H46" i="3" s="1"/>
  <c r="F41" i="3"/>
  <c r="H41" i="3" s="1"/>
  <c r="F47" i="3"/>
  <c r="H47" i="3" s="1"/>
  <c r="F42" i="3"/>
  <c r="H42" i="3" s="1"/>
  <c r="F38" i="3"/>
  <c r="H38" i="3" s="1"/>
  <c r="F45" i="3"/>
  <c r="H45" i="3" s="1"/>
  <c r="F44" i="3"/>
  <c r="H44" i="3" s="1"/>
  <c r="F43" i="3"/>
  <c r="H43" i="3" s="1"/>
  <c r="F39" i="3"/>
  <c r="H39" i="3" s="1"/>
  <c r="F2" i="3"/>
  <c r="D2" i="3"/>
  <c r="S7" i="3"/>
  <c r="D19" i="3"/>
  <c r="D20" i="3"/>
  <c r="D21" i="3"/>
  <c r="C37" i="3"/>
  <c r="I39" i="3" l="1"/>
  <c r="H49" i="3"/>
  <c r="H50" i="3" s="1"/>
  <c r="I45" i="3"/>
  <c r="I46" i="3"/>
  <c r="I47" i="3"/>
  <c r="H2" i="3"/>
  <c r="E19" i="3"/>
  <c r="F19" i="3" s="1"/>
  <c r="H19" i="3" s="1"/>
  <c r="E21" i="3"/>
  <c r="F21" i="3" s="1"/>
  <c r="H21" i="3" s="1"/>
  <c r="E20" i="3"/>
  <c r="F20" i="3" s="1"/>
  <c r="H20" i="3" s="1"/>
  <c r="B49" i="3"/>
  <c r="D9" i="3"/>
  <c r="D28" i="3"/>
  <c r="E28" i="3"/>
  <c r="F28" i="3" s="1"/>
  <c r="D22" i="3"/>
  <c r="D14" i="3"/>
  <c r="D37" i="3" l="1"/>
  <c r="H28" i="3"/>
  <c r="D15" i="3"/>
  <c r="D17" i="3"/>
  <c r="D16" i="3"/>
  <c r="D18" i="3"/>
  <c r="D29" i="3"/>
  <c r="D31" i="3"/>
  <c r="V6" i="3" l="1"/>
  <c r="V5" i="3"/>
  <c r="V3" i="3"/>
  <c r="V7" i="3"/>
  <c r="V4" i="3"/>
  <c r="E11" i="3"/>
  <c r="E9" i="3"/>
  <c r="F9" i="3" s="1"/>
  <c r="H9" i="3" s="1"/>
  <c r="P4" i="3"/>
  <c r="E22" i="3"/>
  <c r="F22" i="3" s="1"/>
  <c r="H22" i="3" s="1"/>
  <c r="D23" i="3"/>
  <c r="D27" i="3"/>
  <c r="V2" i="3"/>
  <c r="S2" i="3"/>
  <c r="U2" i="3" s="1"/>
  <c r="S6" i="3"/>
  <c r="S3" i="3"/>
  <c r="U3" i="3" s="1"/>
  <c r="D11" i="3" s="1"/>
  <c r="V8" i="3" l="1"/>
  <c r="S5" i="3"/>
  <c r="U5" i="3" s="1"/>
  <c r="D24" i="3" s="1"/>
  <c r="E14" i="3"/>
  <c r="F14" i="3" s="1"/>
  <c r="H14" i="3" s="1"/>
  <c r="S4" i="3"/>
  <c r="U4" i="3" s="1"/>
  <c r="I37" i="3"/>
  <c r="U6" i="3"/>
  <c r="D5" i="3"/>
  <c r="H5" i="3" s="1"/>
  <c r="I40" i="3"/>
  <c r="E32" i="3"/>
  <c r="F32" i="3" s="1"/>
  <c r="E18" i="3"/>
  <c r="F18" i="3" s="1"/>
  <c r="D4" i="3"/>
  <c r="H4" i="3" s="1"/>
  <c r="D13" i="3"/>
  <c r="D7" i="3"/>
  <c r="H7" i="3" s="1"/>
  <c r="D10" i="3"/>
  <c r="D12" i="3"/>
  <c r="D6" i="3"/>
  <c r="H6" i="3" s="1"/>
  <c r="E13" i="3"/>
  <c r="F13" i="3" s="1"/>
  <c r="E31" i="3"/>
  <c r="F31" i="3" s="1"/>
  <c r="E17" i="3"/>
  <c r="F17" i="3" s="1"/>
  <c r="E12" i="3"/>
  <c r="F12" i="3" s="1"/>
  <c r="E29" i="3"/>
  <c r="E24" i="3"/>
  <c r="F24" i="3" s="1"/>
  <c r="E16" i="3"/>
  <c r="E27" i="3"/>
  <c r="E23" i="3"/>
  <c r="E15" i="3"/>
  <c r="F15" i="3" s="1"/>
  <c r="E10" i="3"/>
  <c r="F10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27" i="3"/>
  <c r="H27" i="3" s="1"/>
  <c r="F16" i="3"/>
  <c r="H16" i="3" s="1"/>
  <c r="C49" i="3"/>
  <c r="I48" i="3" s="1"/>
  <c r="I43" i="3"/>
  <c r="I44" i="3"/>
  <c r="I38" i="3"/>
  <c r="I41" i="3"/>
  <c r="I42" i="3"/>
  <c r="U7" i="3"/>
  <c r="H24" i="3"/>
  <c r="H32" i="3"/>
  <c r="H13" i="3"/>
  <c r="H18" i="3"/>
  <c r="H31" i="3"/>
  <c r="H17" i="3"/>
  <c r="H12" i="3"/>
  <c r="H10" i="3"/>
  <c r="H15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50665C9D-070B-45F7-ADF5-FA74C7CCF4B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5CA0D384-F71D-4EC3-A480-9B55DB2BD7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<sst xmlns="http://schemas.openxmlformats.org/spreadsheetml/2006/main" count="471" uniqueCount="131">
  <si>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</si>
  <si>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</si>
  <si>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</si>
  <si>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</si>
  <si>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</si>
  <si>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</si>
  <si>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</si>
  <si>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</si>
  <si>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</si>
  <si>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</si>
  <si>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</si>
  <si>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</si>
  <si>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</si>
  <si>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</si>
  <si>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</si>
  <si>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</si>
  <si>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</si>
  <si>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</si>
  <si>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</si>
  <si>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</si>
  <si>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</si>
  <si>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</si>
  <si>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</si>
  <si>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</si>
  <si>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</si>
  <si>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</si>
  <si>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</si>
  <si>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</si>
  <si>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</si>
  <si>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</si>
  <si>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</si>
  <si>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</si>
  <si>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</si>
  <si>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</si>
  <si>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</si>
  <si>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</si>
  <si>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</si>
  <si>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</si>
  <si>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</si>
  <si>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</si>
  <si>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</si>
  <si>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</si>
  <si>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</si>
  <si>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</si>
  <si>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</si>
  <si>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</si>
  <si>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</si>
  <si>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</si>
  <si>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</si>
  <si>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</si>
  <si>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</si>
  <si>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</si>
  <si>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</si>
  <si>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</si>
  <si>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</si>
  <si>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</si>
  <si>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</si>
  <si>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</si>
  <si>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</si>
  <si>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</si>
  <si>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</si>
  <si>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</si>
  <si>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</si>
  <si>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</si>
  <si>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</si>
  <si>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</si>
  <si>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</si>
  <si>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</si>
  <si>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</si>
  <si>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</si>
  <si>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</si>
  <si>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</si>
  <si>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</si>
  <si>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</si>
  <si>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</si>
  <si>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</si>
  <si>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</si>
  <si>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</si>
  <si>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</si>
  <si>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</si>
  <si>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</si>
  <si>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</si>
  <si>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</si>
  <si>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</si>
  <si>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</si>
  <si>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</si>
  <si>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</si>
  <si>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</si>
  <si>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</si>
  <si>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</si>
  <si>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</si>
  <si>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</si>
  <si>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</si>
  <si>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</si>
  <si>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</si>
  <si>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</si>
  <si>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</si>
  <si>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</si>
  <si>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</si>
  <si>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</si>
  <si>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</si>
  <si>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</si>
  <si>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</si>
  <si>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</si>
  <si>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</si>
  <si>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</si>
  <si>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</si>
  <si>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</si>
  <si>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</si>
  <si>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</si>
  <si>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Заполнение полей для поиска билета2</t>
  </si>
  <si>
    <t>enter_login</t>
  </si>
  <si>
    <t>search_tickets</t>
  </si>
  <si>
    <t>choose_ticket</t>
  </si>
  <si>
    <t>payment</t>
  </si>
  <si>
    <t>click_itinerary</t>
  </si>
  <si>
    <t>delete_ticket</t>
  </si>
  <si>
    <t>click_sign_up_now</t>
  </si>
  <si>
    <t>enter_Customer_Profile</t>
  </si>
  <si>
    <t>click_continue</t>
  </si>
  <si>
    <t>UC1_login</t>
  </si>
  <si>
    <t>UC2_Search_Ticket</t>
  </si>
  <si>
    <t>UC3_Buy_Ticket</t>
  </si>
  <si>
    <t>UC4_View_Itinerary</t>
  </si>
  <si>
    <t>UC5_Delete_Ticket</t>
  </si>
  <si>
    <t>UC6_register</t>
  </si>
  <si>
    <t>ступень</t>
  </si>
  <si>
    <t>Total </t>
  </si>
  <si>
    <t>Per second </t>
  </si>
  <si>
    <t>Расчетная интенсивность запросов / 1 час</t>
  </si>
  <si>
    <t>Тест проверки максимума на 4 ступени VU=40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</si>
</sst>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7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0"/>
      <color rgb="FF6C6C6C"/>
      <name val="Arial"/>
      <family val="2"/>
      <charset val="204"/>
    </font>
    <font>
      <b/>
      <sz val="8"/>
      <color rgb="FF6C6C6C"/>
      <name val="Arial"/>
      <family val="2"/>
      <charset val="204"/>
    </font>
    <font>
      <sz val="11"/>
      <color rgb="FF212529"/>
      <name val="Arial"/>
      <family val="2"/>
      <charset val="204"/>
    </font>
    <font>
      <sz val="11"/>
      <color rgb="FFFFFFFF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03">
    <xf numFmtId="0" fontId="0" fillId="0" borderId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14" fillId="0" borderId="0"/>
    <xf numFmtId="0" fontId="25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6" applyNumberFormat="0" applyAlignment="0" applyProtection="0"/>
    <xf numFmtId="0" fontId="30" fillId="7" borderId="7" applyNumberFormat="0" applyAlignment="0" applyProtection="0"/>
    <xf numFmtId="0" fontId="31" fillId="7" borderId="6" applyNumberFormat="0" applyAlignment="0" applyProtection="0"/>
    <xf numFmtId="0" fontId="32" fillId="0" borderId="8" applyNumberFormat="0" applyFill="0" applyAlignment="0" applyProtection="0"/>
    <xf numFmtId="0" fontId="33" fillId="8" borderId="9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36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6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6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6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6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6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13" fillId="9" borderId="10" applyNumberFormat="0" applyFont="0" applyAlignment="0" applyProtection="0"/>
    <xf numFmtId="9" fontId="37" fillId="0" borderId="0" applyFont="0" applyFill="0" applyBorder="0" applyAlignment="0" applyProtection="0"/>
    <xf numFmtId="0" fontId="12" fillId="0" borderId="0"/>
    <xf numFmtId="0" fontId="41" fillId="4" borderId="0" applyNumberFormat="0" applyBorder="0" applyAlignment="0" applyProtection="0"/>
    <xf numFmtId="0" fontId="12" fillId="9" borderId="10" applyNumberFormat="0" applyFon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36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36" fillId="17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36" fillId="21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36" fillId="25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36" fillId="29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36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0">
    <xf numFmtId="0" fontId="0" fillId="0" borderId="0" xfId="0"/>
    <xf numFmtId="0" fontId="22" fillId="5" borderId="1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horizontal="left" vertical="top" wrapText="1"/>
    </xf>
    <xf numFmtId="0" fontId="21" fillId="0" borderId="2" xfId="4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10" fontId="22" fillId="0" borderId="2" xfId="0" applyNumberFormat="1" applyFont="1" applyBorder="1" applyAlignment="1">
      <alignment horizontal="center" vertical="top"/>
    </xf>
    <xf numFmtId="10" fontId="24" fillId="0" borderId="2" xfId="0" applyNumberFormat="1" applyFont="1" applyBorder="1" applyAlignment="1">
      <alignment horizontal="center" vertical="top"/>
    </xf>
    <xf numFmtId="10" fontId="24" fillId="0" borderId="2" xfId="0" applyNumberFormat="1" applyFont="1" applyBorder="1" applyAlignment="1">
      <alignment horizontal="left" vertical="top"/>
    </xf>
    <xf numFmtId="0" fontId="22" fillId="5" borderId="2" xfId="0" applyFont="1" applyFill="1" applyBorder="1" applyAlignment="1">
      <alignment horizontal="left" vertical="top"/>
    </xf>
    <xf numFmtId="0" fontId="13" fillId="0" borderId="2" xfId="42" applyBorder="1"/>
    <xf numFmtId="0" fontId="22" fillId="0" borderId="2" xfId="0" applyFont="1" applyBorder="1" applyAlignment="1">
      <alignment horizontal="left" vertical="top"/>
    </xf>
    <xf numFmtId="10" fontId="22" fillId="0" borderId="2" xfId="0" applyNumberFormat="1" applyFont="1" applyBorder="1" applyAlignment="1">
      <alignment horizontal="left" vertical="top"/>
    </xf>
    <xf numFmtId="0" fontId="21" fillId="0" borderId="2" xfId="4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13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8" fillId="0" borderId="0" xfId="0" applyFont="1"/>
    <xf numFmtId="1" fontId="3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7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7" fillId="0" borderId="12" xfId="0" applyFont="1" applyBorder="1" applyAlignment="1">
      <alignment vertical="center" wrapText="1"/>
    </xf>
    <xf numFmtId="0" fontId="17" fillId="39" borderId="17" xfId="0" applyFont="1" applyFill="1" applyBorder="1" applyAlignment="1">
      <alignment vertical="center" wrapText="1"/>
    </xf>
    <xf numFmtId="0" fontId="17" fillId="39" borderId="18" xfId="0" applyFont="1" applyFill="1" applyBorder="1" applyAlignment="1">
      <alignment vertical="center" wrapText="1"/>
    </xf>
    <xf numFmtId="0" fontId="15" fillId="39" borderId="18" xfId="0" applyFont="1" applyFill="1" applyBorder="1" applyAlignment="1">
      <alignment horizontal="center" vertical="center" wrapText="1"/>
    </xf>
    <xf numFmtId="0" fontId="15" fillId="39" borderId="17" xfId="0" applyFont="1" applyFill="1" applyBorder="1" applyAlignment="1">
      <alignment horizontal="left" vertical="center" wrapText="1"/>
    </xf>
    <xf numFmtId="0" fontId="15" fillId="35" borderId="17" xfId="0" applyFont="1" applyFill="1" applyBorder="1" applyAlignment="1">
      <alignment horizontal="left" vertical="center" wrapText="1"/>
    </xf>
    <xf numFmtId="0" fontId="16" fillId="39" borderId="19" xfId="0" applyFont="1" applyFill="1" applyBorder="1" applyAlignment="1">
      <alignment horizontal="left" vertical="center" wrapText="1"/>
    </xf>
    <xf numFmtId="0" fontId="15" fillId="39" borderId="20" xfId="0" applyFont="1" applyFill="1" applyBorder="1" applyAlignment="1">
      <alignment horizontal="center" vertical="center" wrapText="1"/>
    </xf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9" fontId="0" fillId="0" borderId="0" xfId="44" applyFont="1" applyBorder="1"/>
    <xf numFmtId="0" fontId="17" fillId="0" borderId="24" xfId="0" applyFont="1" applyBorder="1" applyAlignment="1">
      <alignment vertical="center" wrapText="1"/>
    </xf>
    <xf numFmtId="9" fontId="0" fillId="0" borderId="25" xfId="44" applyFont="1" applyBorder="1"/>
    <xf numFmtId="0" fontId="17" fillId="0" borderId="12" xfId="0" applyFont="1" applyBorder="1" applyAlignment="1">
      <alignment wrapText="1"/>
    </xf>
    <xf numFmtId="0" fontId="17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0" xfId="45"/>
    <xf numFmtId="0" fontId="0" fillId="40" borderId="14" xfId="0" applyFill="1" applyBorder="1"/>
    <xf numFmtId="0" fontId="0" fillId="0" borderId="29" xfId="0" applyBorder="1"/>
    <xf numFmtId="0" fontId="0" fillId="0" borderId="0" xfId="44" applyNumberFormat="1" applyFont="1"/>
    <xf numFmtId="0" fontId="8" fillId="0" borderId="0" xfId="126"/>
    <xf numFmtId="165" fontId="0" fillId="41" borderId="2" xfId="0" applyNumberFormat="1" applyFill="1" applyBorder="1"/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167" fontId="0" fillId="0" borderId="0" xfId="44" applyNumberFormat="1" applyFont="1"/>
    <xf numFmtId="10" fontId="0" fillId="38" borderId="2" xfId="44" applyNumberFormat="1" applyFon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7" fillId="0" borderId="0" xfId="0" applyFont="1" applyBorder="1" applyAlignment="1">
      <alignment wrapText="1"/>
    </xf>
    <xf numFmtId="1" fontId="0" fillId="0" borderId="0" xfId="0" applyNumberFormat="1" applyBorder="1"/>
    <xf numFmtId="167" fontId="0" fillId="0" borderId="0" xfId="44" applyNumberFormat="1" applyFont="1" applyBorder="1"/>
    <xf numFmtId="0" fontId="17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283"/>
    <xf numFmtId="0" fontId="1" fillId="0" borderId="0" xfId="283"/>
  </cellXfs>
  <cellStyles count="303">
    <cellStyle name="20% — акцент1" xfId="19" builtinId="30" customBuiltin="1"/>
    <cellStyle name="20% — акцент1 10" xfId="225" xr:uid="{C4096CC6-5415-4630-8806-11C8898A33A6}"/>
    <cellStyle name="20% — акцент1 11" xfId="245" xr:uid="{9F794419-34C7-4348-AE5E-41E2E321B931}"/>
    <cellStyle name="20% — акцент1 12" xfId="265" xr:uid="{EE1C0A30-82B8-48B2-8C90-ADEF50462F58}"/>
    <cellStyle name="20% — акцент1 13" xfId="285" xr:uid="{49341807-5D80-4225-9991-B8CD38273E52}"/>
    <cellStyle name="20% — акцент1 2" xfId="48" xr:uid="{00000000-0005-0000-0000-000001000000}"/>
    <cellStyle name="20% — акцент1 2 2" xfId="171" xr:uid="{144E7AF9-F5C5-42BD-8073-928AF7841A08}"/>
    <cellStyle name="20% — акцент1 3" xfId="68" xr:uid="{95C30DF6-799A-46AE-9322-FF3DE2C815DF}"/>
    <cellStyle name="20% — акцент1 4" xfId="88" xr:uid="{BD905DD5-C719-4248-83D4-ED212F54706C}"/>
    <cellStyle name="20% — акцент1 5" xfId="108" xr:uid="{3D0D061C-574D-4F11-A5EC-C426864CF323}"/>
    <cellStyle name="20% — акцент1 6" xfId="128" xr:uid="{47A9F014-A5A2-4CF0-B1BB-46BE8E22368E}"/>
    <cellStyle name="20% — акцент1 7" xfId="148" xr:uid="{4F685B36-D388-4639-B562-D724428A9DDE}"/>
    <cellStyle name="20% — акцент1 8" xfId="185" xr:uid="{A1710EA0-67D2-4D6E-8CE8-E9F8580A3962}"/>
    <cellStyle name="20% — акцент1 9" xfId="205" xr:uid="{9AC5E1C6-EF6E-4906-BC57-01C69E273969}"/>
    <cellStyle name="20% — акцент2" xfId="23" builtinId="34" customBuiltin="1"/>
    <cellStyle name="20% — акцент2 10" xfId="228" xr:uid="{B9FAB50D-52B8-4834-92A3-6C7B7053664A}"/>
    <cellStyle name="20% — акцент2 11" xfId="248" xr:uid="{5C3FEE0F-FF23-44F5-A1A1-BF4E6D76F2B4}"/>
    <cellStyle name="20% — акцент2 12" xfId="268" xr:uid="{9DB1017D-B645-4BA5-907D-D9E9C2C6C937}"/>
    <cellStyle name="20% — акцент2 13" xfId="288" xr:uid="{64F11FCB-E440-44D5-85B0-B53CA72CA42D}"/>
    <cellStyle name="20% — акцент2 2" xfId="51" xr:uid="{00000000-0005-0000-0000-000003000000}"/>
    <cellStyle name="20% — акцент2 2 2" xfId="173" xr:uid="{27A56DB3-C818-4B86-B7FA-1AFDE1ADD182}"/>
    <cellStyle name="20% — акцент2 3" xfId="71" xr:uid="{2DA0A3D4-34D3-4823-BA40-EF3FD049445E}"/>
    <cellStyle name="20% — акцент2 4" xfId="91" xr:uid="{D90E8462-6691-4DDA-9C88-DFFCDF70BD75}"/>
    <cellStyle name="20% — акцент2 5" xfId="111" xr:uid="{005185CF-7B73-4FA0-B8A8-977A7497BBAF}"/>
    <cellStyle name="20% — акцент2 6" xfId="131" xr:uid="{354E18E4-C70F-47F5-B9FD-8BA108118452}"/>
    <cellStyle name="20% — акцент2 7" xfId="151" xr:uid="{E6CAD885-D0F4-4061-A56C-4410B3197381}"/>
    <cellStyle name="20% — акцент2 8" xfId="188" xr:uid="{5BC80509-2631-479B-A2B8-57F8BE184119}"/>
    <cellStyle name="20% — акцент2 9" xfId="208" xr:uid="{16E99BE4-C9BC-426B-B027-215BF63AD000}"/>
    <cellStyle name="20% — акцент3" xfId="27" builtinId="38" customBuiltin="1"/>
    <cellStyle name="20% — акцент3 10" xfId="231" xr:uid="{09821C50-BCD6-4249-A706-5526EB28DAD2}"/>
    <cellStyle name="20% — акцент3 11" xfId="251" xr:uid="{B4216530-800D-4E69-8B0D-13EF684A28DD}"/>
    <cellStyle name="20% — акцент3 12" xfId="271" xr:uid="{6E05C49E-7604-40F3-92F3-087B1515A068}"/>
    <cellStyle name="20% — акцент3 13" xfId="291" xr:uid="{D21505A5-23BA-4441-942E-16C1F14CDA3A}"/>
    <cellStyle name="20% — акцент3 2" xfId="54" xr:uid="{00000000-0005-0000-0000-000005000000}"/>
    <cellStyle name="20% — акцент3 2 2" xfId="175" xr:uid="{EC248B9C-2F19-4EE3-A7FD-2AA4976F644D}"/>
    <cellStyle name="20% — акцент3 3" xfId="74" xr:uid="{C90B4149-7A40-49B2-BBA8-3B4EFA22448D}"/>
    <cellStyle name="20% — акцент3 4" xfId="94" xr:uid="{BEC90649-9A7B-48E3-A3F7-D4039B22E5CA}"/>
    <cellStyle name="20% — акцент3 5" xfId="114" xr:uid="{A90312AF-52CE-44B1-8433-8AD4343D258A}"/>
    <cellStyle name="20% — акцент3 6" xfId="134" xr:uid="{4020AF2D-5512-4500-A9EC-AFA967033B8A}"/>
    <cellStyle name="20% — акцент3 7" xfId="154" xr:uid="{A2832CFC-72EF-4F17-A225-67647ADCFDB7}"/>
    <cellStyle name="20% — акцент3 8" xfId="191" xr:uid="{F4E42721-ED56-4CC7-9649-2AC04E5FE46D}"/>
    <cellStyle name="20% — акцент3 9" xfId="211" xr:uid="{9E20F04E-7F44-4DAE-91BB-874A1C594280}"/>
    <cellStyle name="20% — акцент4" xfId="31" builtinId="42" customBuiltin="1"/>
    <cellStyle name="20% — акцент4 10" xfId="234" xr:uid="{19B7F22E-8AC8-43FC-A6FB-E7145E97FA9E}"/>
    <cellStyle name="20% — акцент4 11" xfId="254" xr:uid="{0BE427F1-C83C-40C7-91FB-C895D6A0A49E}"/>
    <cellStyle name="20% — акцент4 12" xfId="274" xr:uid="{C72B3447-1834-49C1-B7E4-938FF3AB83B1}"/>
    <cellStyle name="20% — акцент4 13" xfId="294" xr:uid="{8018E903-F34A-4736-9D55-030C28AC8CCF}"/>
    <cellStyle name="20% — акцент4 2" xfId="57" xr:uid="{00000000-0005-0000-0000-000007000000}"/>
    <cellStyle name="20% — акцент4 2 2" xfId="177" xr:uid="{23FC683B-A1A6-4667-85DE-B6B84038AD70}"/>
    <cellStyle name="20% — акцент4 3" xfId="77" xr:uid="{A3238FAF-0EE9-4031-8CC0-86D444EE2BA8}"/>
    <cellStyle name="20% — акцент4 4" xfId="97" xr:uid="{CD641EF3-F192-4AA1-A270-AFED1DFD4CE0}"/>
    <cellStyle name="20% — акцент4 5" xfId="117" xr:uid="{C2E2EADA-6228-48B2-ABE1-F725D368C808}"/>
    <cellStyle name="20% — акцент4 6" xfId="137" xr:uid="{09E482B6-150E-4F35-B72F-EE789F9407D7}"/>
    <cellStyle name="20% — акцент4 7" xfId="157" xr:uid="{D548CAFB-E0F8-406D-B172-EA7619681251}"/>
    <cellStyle name="20% — акцент4 8" xfId="194" xr:uid="{FE964174-0D7F-4120-8C7F-F1E146E9E879}"/>
    <cellStyle name="20% — акцент4 9" xfId="214" xr:uid="{330887CB-56EA-4288-9E02-1C46A05BC2EE}"/>
    <cellStyle name="20% — акцент5" xfId="35" builtinId="46" customBuiltin="1"/>
    <cellStyle name="20% — акцент5 10" xfId="237" xr:uid="{3F442A06-222C-44EF-97D2-7267AAB79041}"/>
    <cellStyle name="20% — акцент5 11" xfId="257" xr:uid="{15775BCF-B68B-4355-B55D-B377F1C2A154}"/>
    <cellStyle name="20% — акцент5 12" xfId="277" xr:uid="{2C7D6B8D-4B5A-43CC-B98E-9EDE2C229D17}"/>
    <cellStyle name="20% — акцент5 13" xfId="297" xr:uid="{C50BE9FD-7352-4702-889A-E4DB7CBD8EF7}"/>
    <cellStyle name="20% — акцент5 2" xfId="60" xr:uid="{00000000-0005-0000-0000-000009000000}"/>
    <cellStyle name="20% — акцент5 2 2" xfId="179" xr:uid="{28D40AF6-20AB-4863-9487-2649CB422A48}"/>
    <cellStyle name="20% — акцент5 3" xfId="80" xr:uid="{6CFDC12F-0671-454D-85DD-73A01DBF0DB5}"/>
    <cellStyle name="20% — акцент5 4" xfId="100" xr:uid="{D847B66B-CCDA-4462-8B25-6BFB62314AFC}"/>
    <cellStyle name="20% — акцент5 5" xfId="120" xr:uid="{B02F83F1-3C71-4961-9C70-A0E392B9DC6A}"/>
    <cellStyle name="20% — акцент5 6" xfId="140" xr:uid="{866BA263-B371-47B8-9102-B39E72A13209}"/>
    <cellStyle name="20% — акцент5 7" xfId="160" xr:uid="{AB965D10-C9F2-4CBC-8A50-EA1678A8E7AE}"/>
    <cellStyle name="20% — акцент5 8" xfId="197" xr:uid="{BD0B02EF-FA71-41A1-BA6F-2BA1409EB531}"/>
    <cellStyle name="20% — акцент5 9" xfId="217" xr:uid="{4A1ECB84-9EA0-482F-A3A4-1F8B16FF2494}"/>
    <cellStyle name="20% — акцент6" xfId="39" builtinId="50" customBuiltin="1"/>
    <cellStyle name="20% — акцент6 10" xfId="240" xr:uid="{8C95E38E-845D-4857-8B09-00F1FDA7643F}"/>
    <cellStyle name="20% — акцент6 11" xfId="260" xr:uid="{82F555DF-08E1-4548-96CB-A2AAD017ABFD}"/>
    <cellStyle name="20% — акцент6 12" xfId="280" xr:uid="{599CC799-55EE-4E52-9305-D7650E4D2720}"/>
    <cellStyle name="20% — акцент6 13" xfId="300" xr:uid="{1BDCDCFE-CB33-4809-BD3A-C4068818CED8}"/>
    <cellStyle name="20% — акцент6 2" xfId="63" xr:uid="{00000000-0005-0000-0000-00000B000000}"/>
    <cellStyle name="20% — акцент6 2 2" xfId="181" xr:uid="{9E10323F-3D21-4624-A67C-8F6B3CD2E0FE}"/>
    <cellStyle name="20% — акцент6 3" xfId="83" xr:uid="{DBB50A3B-B26A-47BD-B077-6459E27FFC8B}"/>
    <cellStyle name="20% — акцент6 4" xfId="103" xr:uid="{A772B487-2A04-43A4-98DC-55E29AC19A76}"/>
    <cellStyle name="20% — акцент6 5" xfId="123" xr:uid="{72AB46E3-561D-4B93-A4A9-DFE2DF6B9205}"/>
    <cellStyle name="20% — акцент6 6" xfId="143" xr:uid="{B49A87C2-4590-41D6-ADF5-4D315ACCBA01}"/>
    <cellStyle name="20% — акцент6 7" xfId="164" xr:uid="{86D0A11D-850F-49EB-949D-41D4F01A6624}"/>
    <cellStyle name="20% — акцент6 8" xfId="200" xr:uid="{00AEE662-2FB4-4F45-BDC2-E95049951104}"/>
    <cellStyle name="20% — акцент6 9" xfId="220" xr:uid="{385B119B-A3F5-4D21-ADF8-B9D47A296A60}"/>
    <cellStyle name="40% — акцент1" xfId="20" builtinId="31" customBuiltin="1"/>
    <cellStyle name="40% — акцент1 10" xfId="226" xr:uid="{D6757103-C99E-4CE7-A70D-A2329D097CCA}"/>
    <cellStyle name="40% — акцент1 11" xfId="246" xr:uid="{A8586FE4-7776-46DD-A2BE-45CD95EE2D7F}"/>
    <cellStyle name="40% — акцент1 12" xfId="266" xr:uid="{74AEC463-40AD-41AC-9724-842DC2F27F4E}"/>
    <cellStyle name="40% — акцент1 13" xfId="286" xr:uid="{01135273-33DA-4E7D-A82B-53F6933738D9}"/>
    <cellStyle name="40% — акцент1 2" xfId="49" xr:uid="{00000000-0005-0000-0000-00000D000000}"/>
    <cellStyle name="40% — акцент1 2 2" xfId="172" xr:uid="{0D333668-5F48-403D-9695-23C1531C1DCF}"/>
    <cellStyle name="40% — акцент1 3" xfId="69" xr:uid="{5126EFD0-07AE-40A7-8C96-AD71D96362CD}"/>
    <cellStyle name="40% — акцент1 4" xfId="89" xr:uid="{8ED08BF6-083C-4A64-A06D-9DC79EEB8ABF}"/>
    <cellStyle name="40% — акцент1 5" xfId="109" xr:uid="{61AB7947-88C2-4D32-810C-606F1DA2084D}"/>
    <cellStyle name="40% — акцент1 6" xfId="129" xr:uid="{BE3F50C5-8FC4-47F6-9467-2D761DDA165E}"/>
    <cellStyle name="40% — акцент1 7" xfId="149" xr:uid="{650C9B78-6987-41B9-8A1A-8DE3FE75C245}"/>
    <cellStyle name="40% — акцент1 8" xfId="186" xr:uid="{9CACD150-92D3-4DD3-A75B-EA81D4368379}"/>
    <cellStyle name="40% — акцент1 9" xfId="206" xr:uid="{CC1C98D6-4B64-47A6-963E-E897F2939F24}"/>
    <cellStyle name="40% — акцент2" xfId="24" builtinId="35" customBuiltin="1"/>
    <cellStyle name="40% — акцент2 10" xfId="229" xr:uid="{187C2DD6-6D60-4CA1-B1F5-56FD79C7B0CA}"/>
    <cellStyle name="40% — акцент2 11" xfId="249" xr:uid="{8A900F6D-73A5-4823-A555-90F34C38C1E5}"/>
    <cellStyle name="40% — акцент2 12" xfId="269" xr:uid="{95DE37B9-29C5-4CB9-9759-32C7C33A5B95}"/>
    <cellStyle name="40% — акцент2 13" xfId="289" xr:uid="{1BC7D916-CD1D-45CA-B7C3-6FC4B68F130C}"/>
    <cellStyle name="40% — акцент2 2" xfId="52" xr:uid="{00000000-0005-0000-0000-00000F000000}"/>
    <cellStyle name="40% — акцент2 2 2" xfId="174" xr:uid="{679082D5-E52D-4151-B8F1-CE4218395987}"/>
    <cellStyle name="40% — акцент2 3" xfId="72" xr:uid="{51DC5AC2-FAA8-4CC9-AD72-61C762633E3D}"/>
    <cellStyle name="40% — акцент2 4" xfId="92" xr:uid="{DA10D6F0-6E4F-463E-8BCF-D44FA2DC6FD6}"/>
    <cellStyle name="40% — акцент2 5" xfId="112" xr:uid="{0A8200AB-28A7-4F9E-AF00-21FF832114D1}"/>
    <cellStyle name="40% — акцент2 6" xfId="132" xr:uid="{9B3DD223-8A2D-4110-9114-275FB9A90547}"/>
    <cellStyle name="40% — акцент2 7" xfId="152" xr:uid="{8C778DD3-6837-4043-A834-0B99358832F1}"/>
    <cellStyle name="40% — акцент2 8" xfId="189" xr:uid="{1294A11D-2689-408C-A2C8-5E11F77166F7}"/>
    <cellStyle name="40% — акцент2 9" xfId="209" xr:uid="{FC44938E-D9DE-4032-9427-D85DFE2166D9}"/>
    <cellStyle name="40% — акцент3" xfId="28" builtinId="39" customBuiltin="1"/>
    <cellStyle name="40% — акцент3 10" xfId="232" xr:uid="{0698E95C-18F7-49FE-9854-77533A5A9141}"/>
    <cellStyle name="40% — акцент3 11" xfId="252" xr:uid="{63879F3F-9C82-451D-91CD-06D31DC17D57}"/>
    <cellStyle name="40% — акцент3 12" xfId="272" xr:uid="{6140D004-4E61-44C3-A02E-0C9A2DC8AB38}"/>
    <cellStyle name="40% — акцент3 13" xfId="292" xr:uid="{6FB9322B-CA9F-4DA6-A2D4-98E4DB3B9D70}"/>
    <cellStyle name="40% — акцент3 2" xfId="55" xr:uid="{00000000-0005-0000-0000-000011000000}"/>
    <cellStyle name="40% — акцент3 2 2" xfId="176" xr:uid="{17B436A7-0F06-4777-83D1-8E0A54980666}"/>
    <cellStyle name="40% — акцент3 3" xfId="75" xr:uid="{BA6CDF79-D674-443E-8796-2650AA929FD7}"/>
    <cellStyle name="40% — акцент3 4" xfId="95" xr:uid="{A7539FA4-4571-4796-8CE3-D58FE72F1131}"/>
    <cellStyle name="40% — акцент3 5" xfId="115" xr:uid="{B203F0F7-5A56-41C4-BD86-BB452CAB840E}"/>
    <cellStyle name="40% — акцент3 6" xfId="135" xr:uid="{D31D3F20-DFAF-4ED3-A6B2-EDA5B778AA03}"/>
    <cellStyle name="40% — акцент3 7" xfId="155" xr:uid="{1C246EBC-8C05-4737-8779-BCA473F21FF0}"/>
    <cellStyle name="40% — акцент3 8" xfId="192" xr:uid="{C0871528-F337-4696-A60B-3F4F319DE6EC}"/>
    <cellStyle name="40% — акцент3 9" xfId="212" xr:uid="{5F897B48-00A2-4871-8534-1A3EC7097F88}"/>
    <cellStyle name="40% — акцент4" xfId="32" builtinId="43" customBuiltin="1"/>
    <cellStyle name="40% — акцент4 10" xfId="235" xr:uid="{B7F540BA-5FD7-4B38-9ED7-CE75F3E422FD}"/>
    <cellStyle name="40% — акцент4 11" xfId="255" xr:uid="{85D2CCEE-7E49-45FE-B7EE-82C157BA1814}"/>
    <cellStyle name="40% — акцент4 12" xfId="275" xr:uid="{18068A58-226E-49DD-AD4F-294A1B5476C6}"/>
    <cellStyle name="40% — акцент4 13" xfId="295" xr:uid="{7A39FCEA-0A42-414B-8CE4-4BF59D6B5532}"/>
    <cellStyle name="40% — акцент4 2" xfId="58" xr:uid="{00000000-0005-0000-0000-000013000000}"/>
    <cellStyle name="40% — акцент4 2 2" xfId="178" xr:uid="{6B3A2F7E-E14C-42E2-8973-62ADD8779D08}"/>
    <cellStyle name="40% — акцент4 3" xfId="78" xr:uid="{53C7AAD3-9C1B-4802-96BD-2DD55898E1EE}"/>
    <cellStyle name="40% — акцент4 4" xfId="98" xr:uid="{0812C86A-59BA-429D-95A7-53748D171265}"/>
    <cellStyle name="40% — акцент4 5" xfId="118" xr:uid="{47B234EA-7842-4157-A00F-F7A04B19BAC2}"/>
    <cellStyle name="40% — акцент4 6" xfId="138" xr:uid="{F90A2409-DEF5-4F0C-BC38-4FC6B680DA1B}"/>
    <cellStyle name="40% — акцент4 7" xfId="158" xr:uid="{C4E802D4-A0DE-4A67-B132-6F7166AC4AA2}"/>
    <cellStyle name="40% — акцент4 8" xfId="195" xr:uid="{1230EC34-2FED-4666-A44F-89EEF8275598}"/>
    <cellStyle name="40% — акцент4 9" xfId="215" xr:uid="{169072C1-995F-4558-81DF-67974808E518}"/>
    <cellStyle name="40% — акцент5" xfId="36" builtinId="47" customBuiltin="1"/>
    <cellStyle name="40% — акцент5 10" xfId="238" xr:uid="{6B63132C-883B-48EF-96E7-0EEEA66A473E}"/>
    <cellStyle name="40% — акцент5 11" xfId="258" xr:uid="{EB04CE84-6BBD-460F-9CA1-6976D4F675D0}"/>
    <cellStyle name="40% — акцент5 12" xfId="278" xr:uid="{84DA1412-09A8-4405-9E14-BE9EE065B4E0}"/>
    <cellStyle name="40% — акцент5 13" xfId="298" xr:uid="{B4D9739F-1B89-4BE4-8FBE-C8778DF59463}"/>
    <cellStyle name="40% — акцент5 2" xfId="61" xr:uid="{00000000-0005-0000-0000-000015000000}"/>
    <cellStyle name="40% — акцент5 2 2" xfId="180" xr:uid="{E40F0470-283F-4EA8-8A51-44CB8CC56AC9}"/>
    <cellStyle name="40% — акцент5 3" xfId="81" xr:uid="{DC138F03-C924-4836-8734-82313DD9F3B8}"/>
    <cellStyle name="40% — акцент5 4" xfId="101" xr:uid="{0F61A1CA-D749-40BA-9D59-46AFAA8D9FDD}"/>
    <cellStyle name="40% — акцент5 5" xfId="121" xr:uid="{CE2C71F2-2827-4792-9D46-95F33AB611C0}"/>
    <cellStyle name="40% — акцент5 6" xfId="141" xr:uid="{1F3C5D80-A645-4D9A-83E6-2F77D7292053}"/>
    <cellStyle name="40% — акцент5 7" xfId="161" xr:uid="{1D5F1B29-9837-4AF4-8911-C7EB565A31BA}"/>
    <cellStyle name="40% — акцент5 8" xfId="198" xr:uid="{5E193597-10F4-46F5-9A25-F52A109A02E5}"/>
    <cellStyle name="40% — акцент5 9" xfId="218" xr:uid="{5B705812-4CCD-4196-A645-336451B511E2}"/>
    <cellStyle name="40% — акцент6" xfId="40" builtinId="51" customBuiltin="1"/>
    <cellStyle name="40% — акцент6 10" xfId="241" xr:uid="{1EBB9B44-CAD2-4D12-80D6-19A978A12B91}"/>
    <cellStyle name="40% — акцент6 11" xfId="261" xr:uid="{2B0C8174-0592-4B21-AD2E-C57FD6B34187}"/>
    <cellStyle name="40% — акцент6 12" xfId="281" xr:uid="{E9AAAA8A-CBD2-4797-8DEA-B94658CF29D2}"/>
    <cellStyle name="40% — акцент6 13" xfId="301" xr:uid="{04BE1BEB-26AA-430A-B630-74C9880A915B}"/>
    <cellStyle name="40% — акцент6 2" xfId="64" xr:uid="{00000000-0005-0000-0000-000017000000}"/>
    <cellStyle name="40% — акцент6 2 2" xfId="182" xr:uid="{9AB4D18E-AD22-4690-9E80-1B79389600D2}"/>
    <cellStyle name="40% — акцент6 3" xfId="84" xr:uid="{9FED3EDB-6DA0-4D02-A115-BD5D8A698173}"/>
    <cellStyle name="40% — акцент6 4" xfId="104" xr:uid="{D4C3A2DB-5146-4522-9DEC-B537DCA830E0}"/>
    <cellStyle name="40% — акцент6 5" xfId="124" xr:uid="{5144D457-2715-456A-B301-F15A817C8BB2}"/>
    <cellStyle name="40% — акцент6 6" xfId="144" xr:uid="{9F4F4EE8-D10E-4C4F-B61E-05F6B3D85ED4}"/>
    <cellStyle name="40% — акцент6 7" xfId="165" xr:uid="{C312D5E5-1829-475D-ABC2-EBDDCD262E9A}"/>
    <cellStyle name="40% — акцент6 8" xfId="201" xr:uid="{1E74D1E3-A06F-437C-8E41-730AA5E70893}"/>
    <cellStyle name="40% — акцент6 9" xfId="221" xr:uid="{0A6C3895-99C2-469D-BD23-797EABD0FDCE}"/>
    <cellStyle name="60% — акцент1" xfId="21" builtinId="32" customBuiltin="1"/>
    <cellStyle name="60% — акцент1 10" xfId="227" xr:uid="{E447C01D-0D42-43B3-ADD3-FD9CB3C6F746}"/>
    <cellStyle name="60% — акцент1 11" xfId="247" xr:uid="{E63AD5B5-E612-4D9D-8579-DDA8BF67E5AC}"/>
    <cellStyle name="60% — акцент1 12" xfId="267" xr:uid="{46FEB04B-6350-422F-9F10-DAAB14729FE6}"/>
    <cellStyle name="60% — акцент1 13" xfId="287" xr:uid="{10C9D42B-3ACF-44FF-89F8-EDA749E4FFA0}"/>
    <cellStyle name="60% — акцент1 2" xfId="50" xr:uid="{00000000-0005-0000-0000-000019000000}"/>
    <cellStyle name="60% — акцент1 3" xfId="70" xr:uid="{D72183C5-2364-45E8-9BAE-5D6DA8E801E7}"/>
    <cellStyle name="60% — акцент1 4" xfId="90" xr:uid="{35F7BF58-A28D-4E25-95BC-FD7CDC920BC0}"/>
    <cellStyle name="60% — акцент1 5" xfId="110" xr:uid="{F706B15F-2ED0-43B1-B41C-DAA82AFEF6FF}"/>
    <cellStyle name="60% — акцент1 6" xfId="130" xr:uid="{EAC8C798-5CBA-431E-8210-0E63C1E9AAE1}"/>
    <cellStyle name="60% — акцент1 7" xfId="150" xr:uid="{3B595C8E-EC6C-411D-A741-06E2375E7D1C}"/>
    <cellStyle name="60% — акцент1 8" xfId="187" xr:uid="{8E781191-1A41-49F0-8179-6A4EADEC84E1}"/>
    <cellStyle name="60% — акцент1 9" xfId="207" xr:uid="{5EFDB01A-D770-458B-86FD-2F42FFA31DB4}"/>
    <cellStyle name="60% — акцент2" xfId="25" builtinId="36" customBuiltin="1"/>
    <cellStyle name="60% — акцент2 10" xfId="230" xr:uid="{FF82C02A-41D6-40F6-B5C8-10D97C6B6C7A}"/>
    <cellStyle name="60% — акцент2 11" xfId="250" xr:uid="{1D9CF539-F34C-4DCC-8CE4-FAE648584C0A}"/>
    <cellStyle name="60% — акцент2 12" xfId="270" xr:uid="{66FF765B-83A4-4400-8828-AB4D0751304A}"/>
    <cellStyle name="60% — акцент2 13" xfId="290" xr:uid="{3CA768EC-287F-4509-9245-A407C5E2FEB1}"/>
    <cellStyle name="60% — акцент2 2" xfId="53" xr:uid="{00000000-0005-0000-0000-00001B000000}"/>
    <cellStyle name="60% — акцент2 3" xfId="73" xr:uid="{EA468067-05BF-4A57-A14D-939BD5867CC5}"/>
    <cellStyle name="60% — акцент2 4" xfId="93" xr:uid="{1B1EE878-5831-4F65-9E65-295F31D423AC}"/>
    <cellStyle name="60% — акцент2 5" xfId="113" xr:uid="{C2337967-DC36-4EE5-99C9-E01ACE49D55B}"/>
    <cellStyle name="60% — акцент2 6" xfId="133" xr:uid="{9C2D7E52-63A8-43CE-869E-16AE6EACAD52}"/>
    <cellStyle name="60% — акцент2 7" xfId="153" xr:uid="{76E700BB-025F-41B0-9051-C149048C68F4}"/>
    <cellStyle name="60% — акцент2 8" xfId="190" xr:uid="{58C0FEF9-055C-42DC-87CA-FA6556C98C68}"/>
    <cellStyle name="60% — акцент2 9" xfId="210" xr:uid="{E3DA3D21-3FD1-4C56-9DFE-5C8EEFF6F707}"/>
    <cellStyle name="60% — акцент3" xfId="29" builtinId="40" customBuiltin="1"/>
    <cellStyle name="60% — акцент3 10" xfId="233" xr:uid="{F695D893-4383-49F4-A497-E3FA917E1FF6}"/>
    <cellStyle name="60% — акцент3 11" xfId="253" xr:uid="{9FDFDF55-9E42-424C-8772-003DE63E55CE}"/>
    <cellStyle name="60% — акцент3 12" xfId="273" xr:uid="{23E22AFC-9FB2-4D57-95E3-70EC5C60532E}"/>
    <cellStyle name="60% — акцент3 13" xfId="293" xr:uid="{3F7D6498-36D4-4096-ACE6-9EEFE738D445}"/>
    <cellStyle name="60% — акцент3 2" xfId="56" xr:uid="{00000000-0005-0000-0000-00001D000000}"/>
    <cellStyle name="60% — акцент3 3" xfId="76" xr:uid="{992E7137-D283-4FFC-990D-0488488C4E52}"/>
    <cellStyle name="60% — акцент3 4" xfId="96" xr:uid="{D9915A8A-B524-4B85-AE9E-758B9B6F1988}"/>
    <cellStyle name="60% — акцент3 5" xfId="116" xr:uid="{DE4F5C3C-A9F3-41AE-A0CB-08F0CDF3BE18}"/>
    <cellStyle name="60% — акцент3 6" xfId="136" xr:uid="{94F7E49B-5EE0-45D7-A204-CED39DBD7105}"/>
    <cellStyle name="60% — акцент3 7" xfId="156" xr:uid="{DE57E9BB-51D3-4148-9310-68E707912C0C}"/>
    <cellStyle name="60% — акцент3 8" xfId="193" xr:uid="{65B7C00E-B9CB-4AB3-A493-BD342FDC4A87}"/>
    <cellStyle name="60% — акцент3 9" xfId="213" xr:uid="{05E45FFB-84A3-4B42-9A1D-8A0D78FD67D2}"/>
    <cellStyle name="60% — акцент4" xfId="33" builtinId="44" customBuiltin="1"/>
    <cellStyle name="60% — акцент4 10" xfId="236" xr:uid="{1E496427-4027-4A84-A311-3CBFFEF30553}"/>
    <cellStyle name="60% — акцент4 11" xfId="256" xr:uid="{B878059F-2580-40CE-B29F-728CDB316229}"/>
    <cellStyle name="60% — акцент4 12" xfId="276" xr:uid="{A8BB4909-5404-4820-AD3D-D8EBE42C358E}"/>
    <cellStyle name="60% — акцент4 13" xfId="296" xr:uid="{9B0D9B3F-D8B1-4137-9240-CD7CDA28BE17}"/>
    <cellStyle name="60% — акцент4 2" xfId="59" xr:uid="{00000000-0005-0000-0000-00001F000000}"/>
    <cellStyle name="60% — акцент4 3" xfId="79" xr:uid="{210BAF94-0139-4D70-8EDF-34FC7A1EF722}"/>
    <cellStyle name="60% — акцент4 4" xfId="99" xr:uid="{A5089FBD-1B90-43CF-9168-8413442C1962}"/>
    <cellStyle name="60% — акцент4 5" xfId="119" xr:uid="{5CF6095F-C471-4471-A536-8216426E7752}"/>
    <cellStyle name="60% — акцент4 6" xfId="139" xr:uid="{3E256BCB-7579-42CE-B217-CF61B33DC116}"/>
    <cellStyle name="60% — акцент4 7" xfId="159" xr:uid="{DDFDE65B-E590-4D7B-80D2-148DAD4C5FF0}"/>
    <cellStyle name="60% — акцент4 8" xfId="196" xr:uid="{249037DD-EA43-427E-ACE8-77EBC58AF752}"/>
    <cellStyle name="60% — акцент4 9" xfId="216" xr:uid="{8DE69F5C-AA49-4B05-8A67-8B98C9345A04}"/>
    <cellStyle name="60% — акцент5" xfId="37" builtinId="48" customBuiltin="1"/>
    <cellStyle name="60% — акцент5 10" xfId="239" xr:uid="{3764C730-5D00-4E53-8739-B27A3BA01272}"/>
    <cellStyle name="60% — акцент5 11" xfId="259" xr:uid="{7D5D63D5-1B04-4765-8672-F9E6D2A6BF03}"/>
    <cellStyle name="60% — акцент5 12" xfId="279" xr:uid="{BBFA224A-BC6A-4296-BDD4-D57F5CC7ECD8}"/>
    <cellStyle name="60% — акцент5 13" xfId="299" xr:uid="{72A535DD-8737-43A5-9733-4D194E0BDF52}"/>
    <cellStyle name="60% — акцент5 2" xfId="62" xr:uid="{00000000-0005-0000-0000-000021000000}"/>
    <cellStyle name="60% — акцент5 3" xfId="82" xr:uid="{1CF840C5-FCAF-4769-AA2E-56A2A9FABDBF}"/>
    <cellStyle name="60% — акцент5 4" xfId="102" xr:uid="{8F14EE2B-AD48-4A3D-A72C-F0DD86F09DEF}"/>
    <cellStyle name="60% — акцент5 5" xfId="122" xr:uid="{E479F9E4-9620-4CB4-A42D-DEBCD5382241}"/>
    <cellStyle name="60% — акцент5 6" xfId="142" xr:uid="{694B4C04-4FBE-4DB2-8DDE-7389EA2C11FE}"/>
    <cellStyle name="60% — акцент5 7" xfId="162" xr:uid="{E7A40D54-E827-4269-A28D-198FC37367EF}"/>
    <cellStyle name="60% — акцент5 8" xfId="199" xr:uid="{90C8F986-D351-404F-96C4-A58089718B3F}"/>
    <cellStyle name="60% — акцент5 9" xfId="219" xr:uid="{C766934A-6238-478B-958E-27E6B0327C0A}"/>
    <cellStyle name="60% — акцент6" xfId="41" builtinId="52" customBuiltin="1"/>
    <cellStyle name="60% — акцент6 10" xfId="242" xr:uid="{DAC3341F-6285-4327-800D-56A7EE54036C}"/>
    <cellStyle name="60% — акцент6 11" xfId="262" xr:uid="{6F372E31-28D3-4805-9F1B-E3E691877BC1}"/>
    <cellStyle name="60% — акцент6 12" xfId="282" xr:uid="{2860CCBD-167C-45DC-A90E-B5840581AAEF}"/>
    <cellStyle name="60% — акцент6 13" xfId="302" xr:uid="{9178E4A4-0874-4E4F-A54C-95B24154BDAC}"/>
    <cellStyle name="60% — акцент6 2" xfId="65" xr:uid="{00000000-0005-0000-0000-000023000000}"/>
    <cellStyle name="60% — акцент6 3" xfId="85" xr:uid="{75BF419A-0534-4452-98EA-61ABE8A6466A}"/>
    <cellStyle name="60% — акцент6 4" xfId="105" xr:uid="{DF931EE7-201B-4475-A672-22FEAF243339}"/>
    <cellStyle name="60% — акцент6 5" xfId="125" xr:uid="{DD1EC5DE-209B-4BE3-884D-684F050FB5EF}"/>
    <cellStyle name="60% — акцент6 6" xfId="145" xr:uid="{688B4E4F-65FE-41B7-8BB4-745DD68E1080}"/>
    <cellStyle name="60% — акцент6 7" xfId="166" xr:uid="{5906A52D-E7B7-49B5-9190-536DD57E4126}"/>
    <cellStyle name="60% — акцент6 8" xfId="202" xr:uid="{9F9300ED-C37A-4F9C-B823-38B63CF714D2}"/>
    <cellStyle name="60% — акцент6 9" xfId="222" xr:uid="{80F65E48-38AF-4D64-9BDD-C00E149F21C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10" xfId="183" xr:uid="{1731A759-F09B-47B4-90E7-FC71596DD9B9}"/>
    <cellStyle name="Обычный 11" xfId="203" xr:uid="{BBCB6053-5D78-4026-8F76-AF5ACFA3EB10}"/>
    <cellStyle name="Обычный 12" xfId="223" xr:uid="{ABF31AE2-5240-470B-9A01-36AF3986DC9C}"/>
    <cellStyle name="Обычный 13" xfId="243" xr:uid="{189B381B-62E6-4B52-941A-9EFE21219A25}"/>
    <cellStyle name="Обычный 14" xfId="263" xr:uid="{793DBC4A-19AA-4DA5-B45D-D81B089AA2C9}"/>
    <cellStyle name="Обычный 15" xfId="283" xr:uid="{DCB14A2D-7387-4462-B9A9-12078CB048A1}"/>
    <cellStyle name="Обычный 2" xfId="4" xr:uid="{00000000-0005-0000-0000-000037000000}"/>
    <cellStyle name="Обычный 2 2" xfId="163" xr:uid="{732026BE-6E1A-41F8-B00E-7A1D686E0960}"/>
    <cellStyle name="Обычный 3" xfId="42" xr:uid="{00000000-0005-0000-0000-000038000000}"/>
    <cellStyle name="Обычный 3 2" xfId="167" xr:uid="{43A77DA8-7BD7-4ED5-9A41-4E8BC2B261E3}"/>
    <cellStyle name="Обычный 4" xfId="45" xr:uid="{00000000-0005-0000-0000-000039000000}"/>
    <cellStyle name="Обычный 4 2" xfId="169" xr:uid="{6671D310-40CB-41AD-9BC8-879801BC7D2C}"/>
    <cellStyle name="Обычный 5" xfId="66" xr:uid="{956B1C3B-3608-43EA-B46F-E6B16C9D0AE8}"/>
    <cellStyle name="Обычный 6" xfId="86" xr:uid="{D86B5925-4995-4D7A-A857-6A8A69CE40D9}"/>
    <cellStyle name="Обычный 7" xfId="106" xr:uid="{DCA5B437-BEE6-4835-A47A-DDA4FB649892}"/>
    <cellStyle name="Обычный 8" xfId="126" xr:uid="{A66989E3-8A1F-4A85-AB44-FE8C4BB8DA8C}"/>
    <cellStyle name="Обычный 9" xfId="146" xr:uid="{D94C44ED-715F-4C25-85A4-B7DACFC74FB0}"/>
    <cellStyle name="Плохой" xfId="2" builtinId="27" customBuiltin="1"/>
    <cellStyle name="Пояснение" xfId="16" builtinId="53" customBuiltin="1"/>
    <cellStyle name="Примечание 10" xfId="204" xr:uid="{4BAEAB45-2126-4152-BC23-55FC028C4DDD}"/>
    <cellStyle name="Примечание 11" xfId="224" xr:uid="{CCD7AA48-6357-4DB5-A8FC-94CDA8794710}"/>
    <cellStyle name="Примечание 12" xfId="244" xr:uid="{652FE66E-3ABA-483C-935D-210D028640E5}"/>
    <cellStyle name="Примечание 13" xfId="264" xr:uid="{35848CBB-23C2-458F-96CF-4F99219A7FAC}"/>
    <cellStyle name="Примечание 14" xfId="284" xr:uid="{1C678CB3-12D8-4F06-9433-DDDCAB829015}"/>
    <cellStyle name="Примечание 2" xfId="43" xr:uid="{00000000-0005-0000-0000-00003C000000}"/>
    <cellStyle name="Примечание 2 2" xfId="168" xr:uid="{13F6CE95-AF9C-46DC-A67B-6B9855549B90}"/>
    <cellStyle name="Примечание 3" xfId="47" xr:uid="{00000000-0005-0000-0000-00003D000000}"/>
    <cellStyle name="Примечание 3 2" xfId="170" xr:uid="{B88AF77C-86C1-4EEA-B631-96D4343EA240}"/>
    <cellStyle name="Примечание 4" xfId="67" xr:uid="{1F71C984-9A63-4B6B-A21A-C13030820FD0}"/>
    <cellStyle name="Примечание 5" xfId="87" xr:uid="{616CE624-E17E-4209-A295-0749BB79375A}"/>
    <cellStyle name="Примечание 6" xfId="107" xr:uid="{EAC94006-A389-416C-86E9-5090512AC3E3}"/>
    <cellStyle name="Примечание 7" xfId="127" xr:uid="{8DE64067-1D13-4A9E-94E4-A0A3E2ECA5C7}"/>
    <cellStyle name="Примечание 8" xfId="147" xr:uid="{130CF465-56A6-4A8B-A717-6ECD0BACA8F4}"/>
    <cellStyle name="Примечание 9" xfId="184" xr:uid="{0FC10049-DA9F-47FD-9450-663277D5D75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8" formatCode="0.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39.880257060184" createdVersion="6" refreshedVersion="8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Welcome страница"/>
        <s v="Вход в систему"/>
        <s v="Переход на страницу поиска билетов"/>
        <s v="Заполнение полей для поиска билета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Заполнение полей для поиска билета 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7" maxValue="120"/>
    </cacheField>
    <cacheField name="одним пользователем в минуту" numFmtId="2">
      <sharedItems containsSemiMixedTypes="0" containsString="0" containsNumber="1" minValue="0.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44.986612962966" createdVersion="6" refreshedVersion="8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4"/>
    <n v="82"/>
    <n v="0.73170731707317072"/>
    <n v="20"/>
    <n v="58.536585365853654"/>
  </r>
  <r>
    <s v="Покупка билета"/>
    <x v="1"/>
    <n v="1"/>
    <n v="4"/>
    <n v="82"/>
    <n v="0.73170731707317072"/>
    <n v="20"/>
    <n v="58.536585365853654"/>
  </r>
  <r>
    <s v="Покупка билета"/>
    <x v="2"/>
    <n v="1"/>
    <n v="4"/>
    <n v="82"/>
    <n v="0.73170731707317072"/>
    <n v="20"/>
    <n v="58.536585365853654"/>
  </r>
  <r>
    <s v="Покупка билета"/>
    <x v="3"/>
    <n v="1"/>
    <n v="4"/>
    <n v="82"/>
    <n v="0.73170731707317072"/>
    <n v="20"/>
    <n v="58.536585365853654"/>
  </r>
  <r>
    <s v="Покупка билета"/>
    <x v="4"/>
    <n v="1"/>
    <n v="4"/>
    <n v="82"/>
    <n v="0.73170731707317072"/>
    <n v="20"/>
    <n v="58.536585365853654"/>
  </r>
  <r>
    <s v="Покупка билета"/>
    <x v="5"/>
    <n v="1"/>
    <n v="4"/>
    <n v="82"/>
    <n v="0.73170731707317072"/>
    <n v="20"/>
    <n v="58.536585365853654"/>
  </r>
  <r>
    <s v="Покупка билета"/>
    <x v="6"/>
    <n v="1"/>
    <n v="4"/>
    <n v="82"/>
    <n v="0.73170731707317072"/>
    <n v="20"/>
    <n v="58.5365853658536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8"/>
    <n v="1"/>
    <n v="1"/>
    <n v="120"/>
    <n v="0.5"/>
    <n v="20"/>
    <n v="10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4"/>
    <n v="1"/>
    <n v="2"/>
    <n v="73"/>
    <n v="0.82191780821917804"/>
    <n v="20"/>
    <n v="32.87671232876712"/>
  </r>
  <r>
    <s v="Поиск билета без покупки"/>
    <x v="8"/>
    <n v="1"/>
    <n v="2"/>
    <n v="73"/>
    <n v="0.82191780821917804"/>
    <n v="20"/>
    <n v="32.87671232876712"/>
  </r>
  <r>
    <s v="Ознакомление с путевым листом"/>
    <x v="0"/>
    <n v="1"/>
    <n v="1"/>
    <n v="91"/>
    <n v="0.65934065934065933"/>
    <n v="20"/>
    <n v="13.186813186813186"/>
  </r>
  <r>
    <s v="Ознакомление с путевым листом"/>
    <x v="1"/>
    <n v="1"/>
    <n v="1"/>
    <n v="91"/>
    <n v="0.65934065934065933"/>
    <n v="20"/>
    <n v="13.186813186813186"/>
  </r>
  <r>
    <s v="Ознакомление с путевым листом"/>
    <x v="2"/>
    <n v="1"/>
    <n v="1"/>
    <n v="91"/>
    <n v="0.65934065934065933"/>
    <n v="20"/>
    <n v="13.186813186813186"/>
  </r>
  <r>
    <s v="Ознакомление с путевым листом"/>
    <x v="6"/>
    <n v="1"/>
    <n v="1"/>
    <n v="91"/>
    <n v="0.65934065934065933"/>
    <n v="20"/>
    <n v="13.186813186813186"/>
  </r>
  <r>
    <s v="Ознакомление с путевым листом"/>
    <x v="8"/>
    <n v="1"/>
    <n v="1"/>
    <n v="91"/>
    <n v="0.65934065934065933"/>
    <n v="20"/>
    <n v="13.1868131868131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n="Заполнение полей для поиска билета" m="1" x="12"/>
        <item x="5"/>
        <item x="7"/>
        <item x="6"/>
        <item x="0"/>
        <item x="9"/>
        <item x="10"/>
        <item x="11"/>
        <item x="2"/>
        <item n="Заполнение полей для поиска билета2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CE92E-62C1-4514-AA70-C13500127912}" name="Таблица1" displayName="Таблица1" ref="A1:H32" totalsRowShown="0">
  <autoFilter ref="A1:H32" xr:uid="{AD0CE92E-62C1-4514-AA70-C13500127912}"/>
  <tableColumns count="8">
    <tableColumn id="1" xr3:uid="{145A2F5D-EE25-44B9-ADFF-911AA4A412E8}" name="Script name"/>
    <tableColumn id="2" xr3:uid="{4158D9B5-AD87-4D8B-A762-FF36A53E73B7}" name="transaction rq"/>
    <tableColumn id="3" xr3:uid="{4C67C49A-2CFF-4F3F-B99B-AAA6C51C7353}" name="count"/>
    <tableColumn id="4" xr3:uid="{090F9945-0248-475B-8D84-7AD83AD324D8}" name="VU"/>
    <tableColumn id="5" xr3:uid="{44F82EB2-1708-4ADB-8840-ED768E515F43}" name="pacing"/>
    <tableColumn id="6" xr3:uid="{F69E25DB-625D-4EDF-8155-430CDECB9D7D}" name="одним пользователем в минуту"/>
    <tableColumn id="7" xr3:uid="{C11117FF-D9D4-4C9C-967E-D9A573CBE727}" name="Длительность ступени"/>
    <tableColumn id="8" xr3:uid="{6087883A-3C5F-4D3E-885A-901C72B5F03F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EE87-42B5-400F-A00A-1F8190972D08}">
  <dimension ref="A1:H32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25">
      <c r="A2" t="s">
        <v>8</v>
      </c>
      <c r="B2" t="s">
        <v>0</v>
      </c>
      <c r="C2">
        <v>1</v>
      </c>
      <c r="D2">
        <v>2</v>
      </c>
      <c r="E2">
        <v>55</v>
      </c>
      <c r="F2">
        <v>1.0909090909090908</v>
      </c>
      <c r="G2">
        <v>20</v>
      </c>
      <c r="H2">
        <v>43.636363636363633</v>
      </c>
    </row>
    <row r="3" spans="1:8" x14ac:dyDescent="0.25">
      <c r="A3" t="s">
        <v>9</v>
      </c>
      <c r="B3" t="s">
        <v>0</v>
      </c>
      <c r="C3">
        <v>1</v>
      </c>
      <c r="D3">
        <v>1</v>
      </c>
      <c r="E3">
        <v>46</v>
      </c>
      <c r="F3">
        <v>1.3043478260869565</v>
      </c>
      <c r="G3">
        <v>20</v>
      </c>
      <c r="H3">
        <v>26.086956521739133</v>
      </c>
    </row>
    <row r="4" spans="1:8" x14ac:dyDescent="0.25">
      <c r="A4" t="s">
        <v>68</v>
      </c>
      <c r="B4" t="s">
        <v>0</v>
      </c>
      <c r="C4">
        <v>1</v>
      </c>
      <c r="D4">
        <v>2</v>
      </c>
      <c r="E4">
        <v>24</v>
      </c>
      <c r="F4">
        <v>2.5</v>
      </c>
      <c r="G4">
        <v>20</v>
      </c>
      <c r="H4">
        <v>100</v>
      </c>
    </row>
    <row r="5" spans="1:8" x14ac:dyDescent="0.25">
      <c r="A5" t="s">
        <v>67</v>
      </c>
      <c r="B5" t="s">
        <v>0</v>
      </c>
      <c r="C5">
        <v>1</v>
      </c>
      <c r="D5">
        <v>2</v>
      </c>
      <c r="E5">
        <v>30</v>
      </c>
      <c r="F5">
        <v>2</v>
      </c>
      <c r="G5">
        <v>20</v>
      </c>
      <c r="H5">
        <v>80</v>
      </c>
    </row>
    <row r="6" spans="1:8" x14ac:dyDescent="0.25">
      <c r="A6" t="s">
        <v>10</v>
      </c>
      <c r="B6" t="s">
        <v>0</v>
      </c>
      <c r="C6">
        <v>1</v>
      </c>
      <c r="D6">
        <v>1</v>
      </c>
      <c r="E6">
        <v>34</v>
      </c>
      <c r="F6">
        <v>1.7647058823529411</v>
      </c>
      <c r="G6">
        <v>20</v>
      </c>
      <c r="H6">
        <v>35.294117647058826</v>
      </c>
    </row>
    <row r="7" spans="1:8" x14ac:dyDescent="0.25">
      <c r="A7" t="s">
        <v>8</v>
      </c>
      <c r="B7" t="s">
        <v>12</v>
      </c>
      <c r="C7">
        <v>1</v>
      </c>
      <c r="D7">
        <v>2</v>
      </c>
      <c r="E7">
        <v>55</v>
      </c>
      <c r="F7">
        <v>1.0909090909090908</v>
      </c>
      <c r="G7">
        <v>20</v>
      </c>
      <c r="H7">
        <v>43.636363636363633</v>
      </c>
    </row>
    <row r="8" spans="1:8" x14ac:dyDescent="0.25">
      <c r="A8" t="s">
        <v>67</v>
      </c>
      <c r="B8" t="s">
        <v>12</v>
      </c>
      <c r="C8">
        <v>1</v>
      </c>
      <c r="D8">
        <v>2</v>
      </c>
      <c r="E8">
        <v>30</v>
      </c>
      <c r="F8">
        <v>2</v>
      </c>
      <c r="G8">
        <v>20</v>
      </c>
      <c r="H8">
        <v>80</v>
      </c>
    </row>
    <row r="9" spans="1:8" x14ac:dyDescent="0.25">
      <c r="A9" t="s">
        <v>8</v>
      </c>
      <c r="B9" t="s">
        <v>6</v>
      </c>
      <c r="C9">
        <v>1</v>
      </c>
      <c r="D9">
        <v>2</v>
      </c>
      <c r="E9">
        <v>55</v>
      </c>
      <c r="F9">
        <v>1.0909090909090908</v>
      </c>
      <c r="G9">
        <v>20</v>
      </c>
      <c r="H9">
        <v>43.636363636363633</v>
      </c>
    </row>
    <row r="10" spans="1:8" x14ac:dyDescent="0.25">
      <c r="A10" t="s">
        <v>9</v>
      </c>
      <c r="B10" t="s">
        <v>6</v>
      </c>
      <c r="C10">
        <v>1</v>
      </c>
      <c r="D10">
        <v>1</v>
      </c>
      <c r="E10">
        <v>46</v>
      </c>
      <c r="F10">
        <v>1.3043478260869565</v>
      </c>
      <c r="G10">
        <v>20</v>
      </c>
      <c r="H10">
        <v>26.086956521739133</v>
      </c>
    </row>
    <row r="11" spans="1:8" x14ac:dyDescent="0.25">
      <c r="A11" t="s">
        <v>62</v>
      </c>
      <c r="B11" t="s">
        <v>6</v>
      </c>
      <c r="C11">
        <v>1</v>
      </c>
      <c r="D11">
        <v>2</v>
      </c>
      <c r="E11">
        <v>74</v>
      </c>
      <c r="F11">
        <v>0.81081081081081086</v>
      </c>
      <c r="G11">
        <v>20</v>
      </c>
      <c r="H11">
        <v>32.432432432432435</v>
      </c>
    </row>
    <row r="12" spans="1:8" x14ac:dyDescent="0.25">
      <c r="A12" t="s">
        <v>68</v>
      </c>
      <c r="B12" t="s">
        <v>6</v>
      </c>
      <c r="C12">
        <v>1</v>
      </c>
      <c r="D12">
        <v>2</v>
      </c>
      <c r="E12">
        <v>24</v>
      </c>
      <c r="F12">
        <v>2.5</v>
      </c>
      <c r="G12">
        <v>20</v>
      </c>
      <c r="H12">
        <v>100</v>
      </c>
    </row>
    <row r="13" spans="1:8" x14ac:dyDescent="0.25">
      <c r="A13" t="s">
        <v>67</v>
      </c>
      <c r="B13" t="s">
        <v>6</v>
      </c>
      <c r="C13">
        <v>1</v>
      </c>
      <c r="D13">
        <v>2</v>
      </c>
      <c r="E13">
        <v>30</v>
      </c>
      <c r="F13">
        <v>2</v>
      </c>
      <c r="G13">
        <v>20</v>
      </c>
      <c r="H13">
        <v>80</v>
      </c>
    </row>
    <row r="14" spans="1:8" x14ac:dyDescent="0.25">
      <c r="A14" t="s">
        <v>10</v>
      </c>
      <c r="B14" t="s">
        <v>6</v>
      </c>
      <c r="C14">
        <v>1</v>
      </c>
      <c r="D14">
        <v>1</v>
      </c>
      <c r="E14">
        <v>34</v>
      </c>
      <c r="F14">
        <v>1.7647058823529411</v>
      </c>
      <c r="G14">
        <v>20</v>
      </c>
      <c r="H14">
        <v>35.294117647058826</v>
      </c>
    </row>
    <row r="15" spans="1:8" x14ac:dyDescent="0.25">
      <c r="A15" t="s">
        <v>8</v>
      </c>
      <c r="B15" t="s">
        <v>11</v>
      </c>
      <c r="C15">
        <v>1</v>
      </c>
      <c r="D15">
        <v>2</v>
      </c>
      <c r="E15">
        <v>55</v>
      </c>
      <c r="F15">
        <v>1.0909090909090908</v>
      </c>
      <c r="G15">
        <v>20</v>
      </c>
      <c r="H15">
        <v>43.636363636363633</v>
      </c>
    </row>
    <row r="16" spans="1:8" x14ac:dyDescent="0.25">
      <c r="A16" t="s">
        <v>68</v>
      </c>
      <c r="B16" t="s">
        <v>11</v>
      </c>
      <c r="C16">
        <v>1</v>
      </c>
      <c r="D16">
        <v>2</v>
      </c>
      <c r="E16">
        <v>24</v>
      </c>
      <c r="F16">
        <v>2.5</v>
      </c>
      <c r="G16">
        <v>20</v>
      </c>
      <c r="H16">
        <v>100</v>
      </c>
    </row>
    <row r="17" spans="1:8" x14ac:dyDescent="0.25">
      <c r="A17" t="s">
        <v>67</v>
      </c>
      <c r="B17" t="s">
        <v>11</v>
      </c>
      <c r="C17">
        <v>1</v>
      </c>
      <c r="D17">
        <v>2</v>
      </c>
      <c r="E17">
        <v>30</v>
      </c>
      <c r="F17">
        <v>2</v>
      </c>
      <c r="G17">
        <v>20</v>
      </c>
      <c r="H17">
        <v>80</v>
      </c>
    </row>
    <row r="18" spans="1:8" x14ac:dyDescent="0.25">
      <c r="A18" t="s">
        <v>8</v>
      </c>
      <c r="B18" t="s">
        <v>3</v>
      </c>
      <c r="C18">
        <v>1</v>
      </c>
      <c r="D18">
        <v>2</v>
      </c>
      <c r="E18">
        <v>55</v>
      </c>
      <c r="F18">
        <v>1.0909090909090908</v>
      </c>
      <c r="G18">
        <v>20</v>
      </c>
      <c r="H18">
        <v>43.636363636363633</v>
      </c>
    </row>
    <row r="19" spans="1:8" x14ac:dyDescent="0.25">
      <c r="A19" t="s">
        <v>9</v>
      </c>
      <c r="B19" t="s">
        <v>13</v>
      </c>
      <c r="C19">
        <v>1</v>
      </c>
      <c r="D19">
        <v>1</v>
      </c>
      <c r="E19">
        <v>46</v>
      </c>
      <c r="F19">
        <v>1.3043478260869565</v>
      </c>
      <c r="G19">
        <v>20</v>
      </c>
      <c r="H19">
        <v>26.086956521739133</v>
      </c>
    </row>
    <row r="20" spans="1:8" x14ac:dyDescent="0.25">
      <c r="A20" t="s">
        <v>9</v>
      </c>
      <c r="B20" t="s">
        <v>4</v>
      </c>
      <c r="C20">
        <v>1</v>
      </c>
      <c r="D20">
        <v>1</v>
      </c>
      <c r="E20">
        <v>46</v>
      </c>
      <c r="F20">
        <v>1.3043478260869565</v>
      </c>
      <c r="G20">
        <v>20</v>
      </c>
      <c r="H20">
        <v>26.086956521739133</v>
      </c>
    </row>
    <row r="21" spans="1:8" x14ac:dyDescent="0.25">
      <c r="A21" t="s">
        <v>10</v>
      </c>
      <c r="B21" t="s">
        <v>4</v>
      </c>
      <c r="C21">
        <v>1</v>
      </c>
      <c r="D21">
        <v>1</v>
      </c>
      <c r="E21">
        <v>34</v>
      </c>
      <c r="F21">
        <v>1.7647058823529411</v>
      </c>
      <c r="G21">
        <v>20</v>
      </c>
      <c r="H21">
        <v>35.294117647058826</v>
      </c>
    </row>
    <row r="22" spans="1:8" x14ac:dyDescent="0.25">
      <c r="A22" t="s">
        <v>8</v>
      </c>
      <c r="B22" t="s">
        <v>63</v>
      </c>
      <c r="C22">
        <v>1</v>
      </c>
      <c r="D22">
        <v>2</v>
      </c>
      <c r="E22">
        <v>55</v>
      </c>
      <c r="F22">
        <v>1.0909090909090908</v>
      </c>
      <c r="G22">
        <v>20</v>
      </c>
      <c r="H22">
        <v>43.636363636363633</v>
      </c>
    </row>
    <row r="23" spans="1:8" x14ac:dyDescent="0.25">
      <c r="A23" t="s">
        <v>9</v>
      </c>
      <c r="B23" t="s">
        <v>63</v>
      </c>
      <c r="C23">
        <v>1</v>
      </c>
      <c r="D23">
        <v>1</v>
      </c>
      <c r="E23">
        <v>46</v>
      </c>
      <c r="F23">
        <v>1.3043478260869565</v>
      </c>
      <c r="G23">
        <v>20</v>
      </c>
      <c r="H23">
        <v>26.086956521739133</v>
      </c>
    </row>
    <row r="24" spans="1:8" x14ac:dyDescent="0.25">
      <c r="A24" t="s">
        <v>62</v>
      </c>
      <c r="B24" t="s">
        <v>63</v>
      </c>
      <c r="C24">
        <v>1</v>
      </c>
      <c r="D24">
        <v>2</v>
      </c>
      <c r="E24">
        <v>74</v>
      </c>
      <c r="F24">
        <v>0.81081081081081086</v>
      </c>
      <c r="G24">
        <v>20</v>
      </c>
      <c r="H24">
        <v>32.432432432432435</v>
      </c>
    </row>
    <row r="25" spans="1:8" x14ac:dyDescent="0.25">
      <c r="A25" t="s">
        <v>68</v>
      </c>
      <c r="B25" t="s">
        <v>63</v>
      </c>
      <c r="C25">
        <v>1</v>
      </c>
      <c r="D25">
        <v>2</v>
      </c>
      <c r="E25">
        <v>24</v>
      </c>
      <c r="F25">
        <v>2.5</v>
      </c>
      <c r="G25">
        <v>20</v>
      </c>
      <c r="H25">
        <v>100</v>
      </c>
    </row>
    <row r="26" spans="1:8" x14ac:dyDescent="0.25">
      <c r="A26" t="s">
        <v>67</v>
      </c>
      <c r="B26" t="s">
        <v>63</v>
      </c>
      <c r="C26">
        <v>1</v>
      </c>
      <c r="D26">
        <v>2</v>
      </c>
      <c r="E26">
        <v>30</v>
      </c>
      <c r="F26">
        <v>2</v>
      </c>
      <c r="G26">
        <v>20</v>
      </c>
      <c r="H26">
        <v>80</v>
      </c>
    </row>
    <row r="27" spans="1:8" x14ac:dyDescent="0.25">
      <c r="A27" t="s">
        <v>10</v>
      </c>
      <c r="B27" t="s">
        <v>63</v>
      </c>
      <c r="C27">
        <v>1</v>
      </c>
      <c r="D27">
        <v>1</v>
      </c>
      <c r="E27">
        <v>34</v>
      </c>
      <c r="F27">
        <v>1.7647058823529411</v>
      </c>
      <c r="G27">
        <v>20</v>
      </c>
      <c r="H27">
        <v>35.294117647058826</v>
      </c>
    </row>
    <row r="28" spans="1:8" x14ac:dyDescent="0.25">
      <c r="A28" t="s">
        <v>62</v>
      </c>
      <c r="B28" t="s">
        <v>65</v>
      </c>
      <c r="C28">
        <v>1</v>
      </c>
      <c r="D28">
        <v>2</v>
      </c>
      <c r="E28">
        <v>74</v>
      </c>
      <c r="F28">
        <v>0.81081081081081086</v>
      </c>
      <c r="G28">
        <v>20</v>
      </c>
      <c r="H28">
        <v>32.432432432432435</v>
      </c>
    </row>
    <row r="29" spans="1:8" x14ac:dyDescent="0.25">
      <c r="A29" t="s">
        <v>62</v>
      </c>
      <c r="B29" t="s">
        <v>64</v>
      </c>
      <c r="C29">
        <v>1</v>
      </c>
      <c r="D29">
        <v>2</v>
      </c>
      <c r="E29">
        <v>74</v>
      </c>
      <c r="F29">
        <v>0.81081081081081086</v>
      </c>
      <c r="G29">
        <v>20</v>
      </c>
      <c r="H29">
        <v>32.432432432432435</v>
      </c>
    </row>
    <row r="30" spans="1:8" x14ac:dyDescent="0.25">
      <c r="A30" t="s">
        <v>62</v>
      </c>
      <c r="B30" t="s">
        <v>66</v>
      </c>
      <c r="C30">
        <v>1</v>
      </c>
      <c r="D30">
        <v>2</v>
      </c>
      <c r="E30">
        <v>74</v>
      </c>
      <c r="F30">
        <v>0.81081081081081086</v>
      </c>
      <c r="G30">
        <v>20</v>
      </c>
      <c r="H30">
        <v>32.432432432432435</v>
      </c>
    </row>
    <row r="31" spans="1:8" x14ac:dyDescent="0.25">
      <c r="A31" t="s">
        <v>8</v>
      </c>
      <c r="B31" t="s">
        <v>77</v>
      </c>
      <c r="C31">
        <v>1</v>
      </c>
      <c r="D31">
        <v>2</v>
      </c>
      <c r="E31">
        <v>55</v>
      </c>
      <c r="F31">
        <v>1.0909090909090908</v>
      </c>
      <c r="G31">
        <v>20</v>
      </c>
      <c r="H31">
        <v>43.636363636363633</v>
      </c>
    </row>
    <row r="32" spans="1:8" x14ac:dyDescent="0.25">
      <c r="A32" t="s">
        <v>67</v>
      </c>
      <c r="B32" t="s">
        <v>77</v>
      </c>
      <c r="C32">
        <v>1</v>
      </c>
      <c r="D32">
        <v>2</v>
      </c>
      <c r="E32">
        <v>30</v>
      </c>
      <c r="F32">
        <v>2</v>
      </c>
      <c r="G32">
        <v>20</v>
      </c>
      <c r="H32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opLeftCell="G37" zoomScale="84" zoomScaleNormal="84" workbookViewId="0">
      <selection activeCell="L53" sqref="L53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5.5703125" customWidth="1"/>
    <col min="7" max="7" width="21.7109375" customWidth="1"/>
    <col min="8" max="8" width="25.28515625" customWidth="1"/>
    <col min="9" max="9" width="26.140625" bestFit="1" customWidth="1"/>
    <col min="10" max="10" width="21.5703125" bestFit="1" customWidth="1"/>
    <col min="11" max="11" width="19.42578125" customWidth="1"/>
    <col min="12" max="12" width="23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11.140625" customWidth="1"/>
    <col min="18" max="18" width="10.5703125" customWidth="1"/>
    <col min="19" max="19" width="12.28515625" customWidth="1"/>
    <col min="20" max="20" width="8.5703125" customWidth="1"/>
    <col min="21" max="21" width="7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5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108</v>
      </c>
      <c r="Q1" t="s">
        <v>46</v>
      </c>
      <c r="R1" t="s">
        <v>43</v>
      </c>
      <c r="S1" t="s">
        <v>47</v>
      </c>
      <c r="T1" s="21" t="s">
        <v>48</v>
      </c>
      <c r="U1" s="21" t="s">
        <v>49</v>
      </c>
      <c r="V1" t="s">
        <v>50</v>
      </c>
      <c r="X1" t="s">
        <v>51</v>
      </c>
    </row>
    <row r="2" spans="1:24" x14ac:dyDescent="0.25">
      <c r="A2" s="29" t="s">
        <v>8</v>
      </c>
      <c r="B2" s="29" t="s">
        <v>63</v>
      </c>
      <c r="C2" s="57">
        <v>1</v>
      </c>
      <c r="D2" s="59">
        <f t="shared" ref="D2:D12" si="0">VLOOKUP(A2,$M$1:$W$8,6,FALSE)</f>
        <v>4</v>
      </c>
      <c r="E2">
        <f>VLOOKUP(A2,$M$1:$W$8,5,FALSE)</f>
        <v>82</v>
      </c>
      <c r="F2" s="20">
        <f>60/E2*C2</f>
        <v>0.73170731707317072</v>
      </c>
      <c r="G2">
        <f>VLOOKUP(A2,$M$1:$W$8,8,FALSE)</f>
        <v>20</v>
      </c>
      <c r="H2" s="19">
        <f>D2*F2*G2</f>
        <v>58.536585365853654</v>
      </c>
      <c r="I2" s="16" t="s">
        <v>0</v>
      </c>
      <c r="J2" s="19">
        <v>138.60011088143398</v>
      </c>
      <c r="M2" t="s">
        <v>8</v>
      </c>
      <c r="N2" s="23">
        <v>3</v>
      </c>
      <c r="O2" s="53">
        <v>25</v>
      </c>
      <c r="P2" s="54">
        <f t="shared" ref="P2:P7" si="1">N2+O2</f>
        <v>28</v>
      </c>
      <c r="Q2" s="33">
        <v>82</v>
      </c>
      <c r="R2" s="17">
        <v>4</v>
      </c>
      <c r="S2" s="18">
        <f t="shared" ref="S2:S7" si="2">60/(Q2)</f>
        <v>0.73170731707317072</v>
      </c>
      <c r="T2" s="21">
        <v>20</v>
      </c>
      <c r="U2" s="22">
        <f>ROUND(R2*S2*T2,0)</f>
        <v>59</v>
      </c>
      <c r="V2" s="32">
        <f t="shared" ref="V2:V7" si="3">R2/W$2</f>
        <v>0.4</v>
      </c>
      <c r="W2">
        <f>SUM(R2:R7)</f>
        <v>10</v>
      </c>
      <c r="X2" s="64">
        <f>R2/$W$2*100</f>
        <v>40</v>
      </c>
    </row>
    <row r="3" spans="1:24" x14ac:dyDescent="0.25">
      <c r="A3" s="29" t="s">
        <v>8</v>
      </c>
      <c r="B3" s="29" t="s">
        <v>0</v>
      </c>
      <c r="C3" s="57">
        <v>1</v>
      </c>
      <c r="D3" s="60">
        <f t="shared" si="0"/>
        <v>4</v>
      </c>
      <c r="E3">
        <f t="shared" ref="E3:E6" si="4">VLOOKUP(A3,$M$1:$W$8,5,FALSE)</f>
        <v>82</v>
      </c>
      <c r="F3" s="20">
        <f t="shared" ref="F3:F6" si="5">60/E3*C3</f>
        <v>0.73170731707317072</v>
      </c>
      <c r="G3">
        <f t="shared" ref="G3:G6" si="6">VLOOKUP(A3,$M$1:$W$8,8,FALSE)</f>
        <v>20</v>
      </c>
      <c r="H3" s="19">
        <f t="shared" ref="H3:H6" si="7">D3*F3*G3</f>
        <v>58.536585365853654</v>
      </c>
      <c r="I3" s="16" t="s">
        <v>12</v>
      </c>
      <c r="J3" s="19">
        <v>91.41329769462078</v>
      </c>
      <c r="M3" t="s">
        <v>9</v>
      </c>
      <c r="N3" s="23">
        <v>3</v>
      </c>
      <c r="O3" s="53">
        <v>20.0014</v>
      </c>
      <c r="P3" s="54">
        <f t="shared" si="1"/>
        <v>23.0014</v>
      </c>
      <c r="Q3" s="33">
        <v>50</v>
      </c>
      <c r="R3" s="17">
        <v>1</v>
      </c>
      <c r="S3" s="18">
        <f t="shared" si="2"/>
        <v>1.2</v>
      </c>
      <c r="T3" s="21">
        <v>20</v>
      </c>
      <c r="U3" s="22">
        <f>ROUND(R3*S3*T3,0)</f>
        <v>24</v>
      </c>
      <c r="V3" s="32">
        <f t="shared" si="3"/>
        <v>0.1</v>
      </c>
      <c r="X3" s="64">
        <f t="shared" ref="X3:X7" si="8">R3/$W$2*100</f>
        <v>10</v>
      </c>
    </row>
    <row r="4" spans="1:24" x14ac:dyDescent="0.25">
      <c r="A4" s="29" t="s">
        <v>8</v>
      </c>
      <c r="B4" t="s">
        <v>77</v>
      </c>
      <c r="C4" s="57">
        <v>1</v>
      </c>
      <c r="D4" s="60">
        <f t="shared" si="0"/>
        <v>4</v>
      </c>
      <c r="E4">
        <f t="shared" si="4"/>
        <v>82</v>
      </c>
      <c r="F4" s="20">
        <f t="shared" si="5"/>
        <v>0.73170731707317072</v>
      </c>
      <c r="G4">
        <f t="shared" si="6"/>
        <v>20</v>
      </c>
      <c r="H4" s="19">
        <f t="shared" si="7"/>
        <v>58.536585365853654</v>
      </c>
      <c r="I4" s="16" t="s">
        <v>6</v>
      </c>
      <c r="J4" s="19">
        <v>112.49595794801273</v>
      </c>
      <c r="M4" t="s">
        <v>62</v>
      </c>
      <c r="N4" s="23">
        <v>2</v>
      </c>
      <c r="O4" s="53">
        <v>20</v>
      </c>
      <c r="P4" s="54">
        <f t="shared" si="1"/>
        <v>22</v>
      </c>
      <c r="Q4" s="33">
        <v>37</v>
      </c>
      <c r="R4" s="17">
        <v>1</v>
      </c>
      <c r="S4" s="18">
        <f t="shared" si="2"/>
        <v>1.6216216216216217</v>
      </c>
      <c r="T4" s="21">
        <v>20</v>
      </c>
      <c r="U4" s="22">
        <f>ROUND(R4*S4*T4,0)</f>
        <v>32</v>
      </c>
      <c r="V4" s="32">
        <f t="shared" si="3"/>
        <v>0.1</v>
      </c>
      <c r="X4" s="64">
        <f t="shared" si="8"/>
        <v>10</v>
      </c>
    </row>
    <row r="5" spans="1:24" x14ac:dyDescent="0.25">
      <c r="A5" s="29" t="s">
        <v>8</v>
      </c>
      <c r="B5" s="29" t="s">
        <v>1</v>
      </c>
      <c r="C5" s="57">
        <v>1</v>
      </c>
      <c r="D5" s="60">
        <f t="shared" si="0"/>
        <v>4</v>
      </c>
      <c r="E5">
        <f t="shared" si="4"/>
        <v>82</v>
      </c>
      <c r="F5" s="20">
        <f t="shared" si="5"/>
        <v>0.73170731707317072</v>
      </c>
      <c r="G5">
        <f t="shared" si="6"/>
        <v>20</v>
      </c>
      <c r="H5" s="19">
        <f t="shared" si="7"/>
        <v>58.536585365853654</v>
      </c>
      <c r="I5" s="16" t="s">
        <v>3</v>
      </c>
      <c r="J5" s="19">
        <v>58.536585365853654</v>
      </c>
      <c r="M5" t="s">
        <v>67</v>
      </c>
      <c r="N5" s="23">
        <v>3</v>
      </c>
      <c r="O5" s="53">
        <v>25</v>
      </c>
      <c r="P5" s="54">
        <f t="shared" si="1"/>
        <v>28</v>
      </c>
      <c r="Q5" s="33">
        <v>73</v>
      </c>
      <c r="R5" s="17">
        <v>2</v>
      </c>
      <c r="S5" s="18">
        <f t="shared" si="2"/>
        <v>0.82191780821917804</v>
      </c>
      <c r="T5" s="21">
        <v>20</v>
      </c>
      <c r="U5" s="22">
        <f>ROUND(R5*S5*T5,0)</f>
        <v>33</v>
      </c>
      <c r="V5" s="32">
        <f t="shared" si="3"/>
        <v>0.2</v>
      </c>
      <c r="X5" s="64">
        <f t="shared" si="8"/>
        <v>20</v>
      </c>
    </row>
    <row r="6" spans="1:24" x14ac:dyDescent="0.25">
      <c r="A6" s="29" t="s">
        <v>8</v>
      </c>
      <c r="B6" s="29" t="s">
        <v>12</v>
      </c>
      <c r="C6" s="57">
        <v>1</v>
      </c>
      <c r="D6" s="60">
        <f t="shared" si="0"/>
        <v>4</v>
      </c>
      <c r="E6">
        <f t="shared" si="4"/>
        <v>82</v>
      </c>
      <c r="F6" s="20">
        <f t="shared" si="5"/>
        <v>0.73170731707317072</v>
      </c>
      <c r="G6">
        <f t="shared" si="6"/>
        <v>20</v>
      </c>
      <c r="H6" s="19">
        <f t="shared" si="7"/>
        <v>58.536585365853654</v>
      </c>
      <c r="I6" s="16" t="s">
        <v>13</v>
      </c>
      <c r="J6" s="19">
        <v>24</v>
      </c>
      <c r="M6" t="s">
        <v>10</v>
      </c>
      <c r="N6" s="23">
        <v>2</v>
      </c>
      <c r="O6" s="53">
        <v>15</v>
      </c>
      <c r="P6" s="19">
        <f t="shared" si="1"/>
        <v>17</v>
      </c>
      <c r="Q6" s="33">
        <v>91</v>
      </c>
      <c r="R6" s="17">
        <v>1</v>
      </c>
      <c r="S6" s="18">
        <f t="shared" si="2"/>
        <v>0.65934065934065933</v>
      </c>
      <c r="T6" s="21">
        <v>20</v>
      </c>
      <c r="U6" s="22">
        <f>ROUND(R6*S6*T6,0)</f>
        <v>13</v>
      </c>
      <c r="V6" s="32">
        <f t="shared" si="3"/>
        <v>0.1</v>
      </c>
      <c r="X6" s="64">
        <f t="shared" si="8"/>
        <v>10</v>
      </c>
    </row>
    <row r="7" spans="1:24" x14ac:dyDescent="0.25">
      <c r="A7" s="29" t="s">
        <v>8</v>
      </c>
      <c r="B7" s="29" t="s">
        <v>3</v>
      </c>
      <c r="C7" s="57">
        <v>1</v>
      </c>
      <c r="D7" s="60">
        <f>VLOOKUP(A7,$M$1:$W$8,6,FALSE)</f>
        <v>4</v>
      </c>
      <c r="E7">
        <f>VLOOKUP(A7,$M$1:$W$8,5,FALSE)</f>
        <v>82</v>
      </c>
      <c r="F7" s="20">
        <f>60/E7*C7</f>
        <v>0.73170731707317072</v>
      </c>
      <c r="G7">
        <f>VLOOKUP(A7,$M$1:$W$8,8,FALSE)</f>
        <v>20</v>
      </c>
      <c r="H7" s="19">
        <f>D7*F7*G7</f>
        <v>58.536585365853654</v>
      </c>
      <c r="I7" s="16" t="s">
        <v>4</v>
      </c>
      <c r="J7" s="19">
        <v>95.723398552666836</v>
      </c>
      <c r="M7" t="s">
        <v>68</v>
      </c>
      <c r="N7" s="23">
        <v>2</v>
      </c>
      <c r="O7" s="55">
        <v>15</v>
      </c>
      <c r="P7" s="19">
        <f t="shared" si="1"/>
        <v>17</v>
      </c>
      <c r="Q7" s="33">
        <v>120</v>
      </c>
      <c r="R7" s="17">
        <v>1</v>
      </c>
      <c r="S7" s="18">
        <f t="shared" si="2"/>
        <v>0.5</v>
      </c>
      <c r="T7" s="21">
        <v>20</v>
      </c>
      <c r="U7" s="22">
        <f>SUM(U2:U6)</f>
        <v>161</v>
      </c>
      <c r="V7" s="32">
        <f t="shared" si="3"/>
        <v>0.1</v>
      </c>
      <c r="X7" s="64">
        <f t="shared" si="8"/>
        <v>10</v>
      </c>
    </row>
    <row r="8" spans="1:24" ht="15.75" thickBot="1" x14ac:dyDescent="0.3">
      <c r="A8" s="29" t="s">
        <v>8</v>
      </c>
      <c r="B8" s="29" t="s">
        <v>4</v>
      </c>
      <c r="C8" s="29">
        <v>1</v>
      </c>
      <c r="D8" s="63">
        <f>VLOOKUP(A8,$M$1:$W$8,6,FALSE)</f>
        <v>4</v>
      </c>
      <c r="E8">
        <f>VLOOKUP(A8,$M$1:$W$8,5,FALSE)</f>
        <v>82</v>
      </c>
      <c r="F8" s="20">
        <f>60/E8*C8</f>
        <v>0.73170731707317072</v>
      </c>
      <c r="G8">
        <f>VLOOKUP(A8,$M$1:$W$8,8,FALSE)</f>
        <v>20</v>
      </c>
      <c r="H8" s="19">
        <f>D8*F8*G8</f>
        <v>58.536585365853654</v>
      </c>
      <c r="I8" s="16" t="s">
        <v>63</v>
      </c>
      <c r="J8" s="19">
        <v>171.0325433138664</v>
      </c>
      <c r="V8" s="32">
        <f>SUM(V2:V7)</f>
        <v>1</v>
      </c>
      <c r="X8" s="64"/>
    </row>
    <row r="9" spans="1:24" x14ac:dyDescent="0.25">
      <c r="A9" s="29" t="s">
        <v>9</v>
      </c>
      <c r="B9" s="29" t="s">
        <v>63</v>
      </c>
      <c r="C9" s="29">
        <v>1</v>
      </c>
      <c r="D9" s="43">
        <f>VLOOKUP(A9,$M$1:$W$8,6,FALSE)</f>
        <v>1</v>
      </c>
      <c r="E9" s="19">
        <f>VLOOKUP(A9,$M$1:$W$8,5,FALSE)</f>
        <v>50</v>
      </c>
      <c r="F9" s="20">
        <f t="shared" ref="F9:F32" si="9">60/E9*C9</f>
        <v>1.2</v>
      </c>
      <c r="G9">
        <f t="shared" ref="G9:G32" si="10">VLOOKUP(A9,$M$1:$W$8,8,FALSE)</f>
        <v>20</v>
      </c>
      <c r="H9" s="19">
        <f>D9*F9*G9</f>
        <v>24</v>
      </c>
      <c r="I9" s="16" t="s">
        <v>65</v>
      </c>
      <c r="J9" s="19">
        <v>32.432432432432435</v>
      </c>
    </row>
    <row r="10" spans="1:24" x14ac:dyDescent="0.25">
      <c r="A10" s="29" t="s">
        <v>9</v>
      </c>
      <c r="B10" s="29" t="s">
        <v>0</v>
      </c>
      <c r="C10" s="29">
        <v>1</v>
      </c>
      <c r="D10" s="43">
        <f t="shared" si="0"/>
        <v>1</v>
      </c>
      <c r="E10" s="19">
        <f t="shared" ref="E10:E12" si="11">VLOOKUP(A10,$M$1:$W$8,5,FALSE)</f>
        <v>50</v>
      </c>
      <c r="F10" s="20">
        <f t="shared" si="9"/>
        <v>1.2</v>
      </c>
      <c r="G10">
        <f t="shared" si="10"/>
        <v>20</v>
      </c>
      <c r="H10" s="19">
        <f t="shared" ref="H10:H32" si="12">D10*F10*G10</f>
        <v>24</v>
      </c>
      <c r="I10" s="16" t="s">
        <v>64</v>
      </c>
      <c r="J10" s="19">
        <v>32.432432432432435</v>
      </c>
    </row>
    <row r="11" spans="1:24" x14ac:dyDescent="0.25">
      <c r="A11" s="29" t="s">
        <v>9</v>
      </c>
      <c r="B11" s="29" t="s">
        <v>4</v>
      </c>
      <c r="C11" s="29">
        <v>1</v>
      </c>
      <c r="D11" s="43">
        <f t="shared" si="0"/>
        <v>1</v>
      </c>
      <c r="E11" s="19">
        <f>VLOOKUP(A11,$M$1:$W$8,5,FALSE)</f>
        <v>50</v>
      </c>
      <c r="F11" s="20">
        <f t="shared" si="9"/>
        <v>1.2</v>
      </c>
      <c r="G11">
        <f t="shared" si="10"/>
        <v>20</v>
      </c>
      <c r="H11" s="19">
        <f t="shared" si="12"/>
        <v>24</v>
      </c>
      <c r="I11" s="16" t="s">
        <v>66</v>
      </c>
      <c r="J11" s="19">
        <v>32.432432432432435</v>
      </c>
    </row>
    <row r="12" spans="1:24" x14ac:dyDescent="0.25">
      <c r="A12" s="29" t="s">
        <v>9</v>
      </c>
      <c r="B12" s="29" t="s">
        <v>13</v>
      </c>
      <c r="C12" s="29">
        <v>1</v>
      </c>
      <c r="D12" s="43">
        <f t="shared" si="0"/>
        <v>1</v>
      </c>
      <c r="E12" s="19">
        <f t="shared" si="11"/>
        <v>50</v>
      </c>
      <c r="F12" s="20">
        <f t="shared" si="9"/>
        <v>1.2</v>
      </c>
      <c r="G12">
        <f t="shared" si="10"/>
        <v>20</v>
      </c>
      <c r="H12" s="19">
        <f t="shared" si="12"/>
        <v>24</v>
      </c>
      <c r="I12" s="16" t="s">
        <v>77</v>
      </c>
      <c r="J12" s="19">
        <v>104.60011088143396</v>
      </c>
    </row>
    <row r="13" spans="1:24" ht="15.75" thickBot="1" x14ac:dyDescent="0.3">
      <c r="A13" s="29" t="s">
        <v>9</v>
      </c>
      <c r="B13" s="29" t="s">
        <v>6</v>
      </c>
      <c r="C13" s="29">
        <v>1</v>
      </c>
      <c r="D13" s="44">
        <f t="shared" ref="D13:D32" si="13">VLOOKUP(A13,$M$1:$W$8,6,FALSE)</f>
        <v>1</v>
      </c>
      <c r="E13" s="19">
        <f t="shared" ref="E13:E32" si="14">VLOOKUP(A13,$M$1:$W$8,5,FALSE)</f>
        <v>50</v>
      </c>
      <c r="F13" s="20">
        <f t="shared" si="9"/>
        <v>1.2</v>
      </c>
      <c r="G13">
        <f t="shared" si="10"/>
        <v>20</v>
      </c>
      <c r="H13" s="19">
        <f t="shared" si="12"/>
        <v>24</v>
      </c>
      <c r="I13" s="16" t="s">
        <v>110</v>
      </c>
      <c r="J13" s="19">
        <v>91.41329769462078</v>
      </c>
    </row>
    <row r="14" spans="1:24" x14ac:dyDescent="0.25">
      <c r="A14" s="29" t="s">
        <v>62</v>
      </c>
      <c r="B14" s="29" t="s">
        <v>63</v>
      </c>
      <c r="C14" s="29">
        <v>1</v>
      </c>
      <c r="D14" s="45">
        <f t="shared" si="13"/>
        <v>1</v>
      </c>
      <c r="E14" s="19">
        <f t="shared" si="14"/>
        <v>37</v>
      </c>
      <c r="F14" s="20">
        <f t="shared" si="9"/>
        <v>1.6216216216216217</v>
      </c>
      <c r="G14">
        <f t="shared" si="10"/>
        <v>20</v>
      </c>
      <c r="H14" s="19">
        <f>D14*F14*G14</f>
        <v>32.432432432432435</v>
      </c>
      <c r="I14" s="16" t="s">
        <v>41</v>
      </c>
      <c r="J14" s="19">
        <v>985.11259962980625</v>
      </c>
    </row>
    <row r="15" spans="1:24" x14ac:dyDescent="0.25">
      <c r="A15" s="29" t="s">
        <v>62</v>
      </c>
      <c r="B15" s="29" t="s">
        <v>65</v>
      </c>
      <c r="C15" s="29">
        <v>1</v>
      </c>
      <c r="D15" s="43">
        <f t="shared" si="13"/>
        <v>1</v>
      </c>
      <c r="E15" s="19">
        <f t="shared" si="14"/>
        <v>37</v>
      </c>
      <c r="F15" s="20">
        <f t="shared" si="9"/>
        <v>1.6216216216216217</v>
      </c>
      <c r="G15">
        <f t="shared" si="10"/>
        <v>20</v>
      </c>
      <c r="H15" s="19">
        <f t="shared" si="12"/>
        <v>32.432432432432435</v>
      </c>
    </row>
    <row r="16" spans="1:24" x14ac:dyDescent="0.25">
      <c r="A16" s="29" t="s">
        <v>62</v>
      </c>
      <c r="B16" s="29" t="s">
        <v>64</v>
      </c>
      <c r="C16" s="29">
        <v>1</v>
      </c>
      <c r="D16" s="43">
        <f t="shared" si="13"/>
        <v>1</v>
      </c>
      <c r="E16" s="19">
        <f t="shared" si="14"/>
        <v>37</v>
      </c>
      <c r="F16" s="20">
        <f t="shared" si="9"/>
        <v>1.6216216216216217</v>
      </c>
      <c r="G16">
        <f t="shared" si="10"/>
        <v>20</v>
      </c>
      <c r="H16" s="19">
        <f t="shared" si="12"/>
        <v>32.432432432432435</v>
      </c>
    </row>
    <row r="17" spans="1:8" x14ac:dyDescent="0.25">
      <c r="A17" s="29" t="s">
        <v>62</v>
      </c>
      <c r="B17" s="29" t="s">
        <v>66</v>
      </c>
      <c r="C17" s="29">
        <v>1</v>
      </c>
      <c r="D17" s="43">
        <f t="shared" si="13"/>
        <v>1</v>
      </c>
      <c r="E17" s="19">
        <f t="shared" si="14"/>
        <v>37</v>
      </c>
      <c r="F17" s="20">
        <f t="shared" si="9"/>
        <v>1.6216216216216217</v>
      </c>
      <c r="G17">
        <f t="shared" si="10"/>
        <v>20</v>
      </c>
      <c r="H17" s="19">
        <f t="shared" si="12"/>
        <v>32.432432432432435</v>
      </c>
    </row>
    <row r="18" spans="1:8" ht="15.75" thickBot="1" x14ac:dyDescent="0.3">
      <c r="A18" s="29" t="s">
        <v>62</v>
      </c>
      <c r="B18" s="29" t="s">
        <v>6</v>
      </c>
      <c r="C18" s="29">
        <v>1</v>
      </c>
      <c r="D18" s="43">
        <f t="shared" si="13"/>
        <v>1</v>
      </c>
      <c r="E18" s="19">
        <f t="shared" si="14"/>
        <v>37</v>
      </c>
      <c r="F18" s="20">
        <f t="shared" si="9"/>
        <v>1.6216216216216217</v>
      </c>
      <c r="G18">
        <f t="shared" si="10"/>
        <v>20</v>
      </c>
      <c r="H18" s="19">
        <f t="shared" ref="H18:H22" si="15">D18*F18*G18</f>
        <v>32.432432432432435</v>
      </c>
    </row>
    <row r="19" spans="1:8" x14ac:dyDescent="0.25">
      <c r="A19" s="29" t="s">
        <v>68</v>
      </c>
      <c r="B19" s="29" t="s">
        <v>63</v>
      </c>
      <c r="C19" s="57">
        <v>1</v>
      </c>
      <c r="D19" s="59">
        <f>VLOOKUP(A19,$M$1:$W$8,6,FALSE)</f>
        <v>1</v>
      </c>
      <c r="E19">
        <f>VLOOKUP(A19,$M$1:$W$8,5,FALSE)</f>
        <v>120</v>
      </c>
      <c r="F19" s="20">
        <f>60/E19*C19</f>
        <v>0.5</v>
      </c>
      <c r="G19">
        <f t="shared" si="10"/>
        <v>20</v>
      </c>
      <c r="H19" s="19">
        <f>D19*F19*G19</f>
        <v>10</v>
      </c>
    </row>
    <row r="20" spans="1:8" x14ac:dyDescent="0.25">
      <c r="A20" s="29" t="s">
        <v>68</v>
      </c>
      <c r="B20" s="29" t="s">
        <v>0</v>
      </c>
      <c r="C20" s="57">
        <v>1</v>
      </c>
      <c r="D20" s="60">
        <f>VLOOKUP(A20,$M$1:$W$8,6,FALSE)</f>
        <v>1</v>
      </c>
      <c r="E20">
        <f>VLOOKUP(A20,$M$1:$W$8,5,FALSE)</f>
        <v>120</v>
      </c>
      <c r="F20" s="20">
        <f>60/E20*C20</f>
        <v>0.5</v>
      </c>
      <c r="G20">
        <f t="shared" si="10"/>
        <v>20</v>
      </c>
      <c r="H20" s="19">
        <f t="shared" si="15"/>
        <v>10</v>
      </c>
    </row>
    <row r="21" spans="1:8" ht="15.75" thickBot="1" x14ac:dyDescent="0.3">
      <c r="A21" s="29" t="s">
        <v>68</v>
      </c>
      <c r="B21" s="29" t="s">
        <v>6</v>
      </c>
      <c r="C21" s="57">
        <v>1</v>
      </c>
      <c r="D21" s="58">
        <f>VLOOKUP(A21,$M$1:$W$8,6,FALSE)</f>
        <v>1</v>
      </c>
      <c r="E21">
        <f>VLOOKUP(A21,$M$1:$W$8,5,FALSE)</f>
        <v>120</v>
      </c>
      <c r="F21" s="20">
        <f>60/E21*C21</f>
        <v>0.5</v>
      </c>
      <c r="G21">
        <f t="shared" si="10"/>
        <v>20</v>
      </c>
      <c r="H21" s="19">
        <f t="shared" si="15"/>
        <v>10</v>
      </c>
    </row>
    <row r="22" spans="1:8" x14ac:dyDescent="0.25">
      <c r="A22" s="29" t="s">
        <v>67</v>
      </c>
      <c r="B22" s="29" t="s">
        <v>63</v>
      </c>
      <c r="C22" s="29">
        <v>1</v>
      </c>
      <c r="D22" s="43">
        <f t="shared" si="13"/>
        <v>2</v>
      </c>
      <c r="E22">
        <f t="shared" si="14"/>
        <v>73</v>
      </c>
      <c r="F22" s="20">
        <f t="shared" si="9"/>
        <v>0.82191780821917804</v>
      </c>
      <c r="G22">
        <f t="shared" si="10"/>
        <v>20</v>
      </c>
      <c r="H22" s="19">
        <f t="shared" si="15"/>
        <v>32.87671232876712</v>
      </c>
    </row>
    <row r="23" spans="1:8" x14ac:dyDescent="0.25">
      <c r="A23" s="29" t="s">
        <v>67</v>
      </c>
      <c r="B23" s="29" t="s">
        <v>0</v>
      </c>
      <c r="C23" s="29">
        <v>1</v>
      </c>
      <c r="D23" s="43">
        <f t="shared" si="13"/>
        <v>2</v>
      </c>
      <c r="E23">
        <f t="shared" si="14"/>
        <v>73</v>
      </c>
      <c r="F23" s="20">
        <f t="shared" si="9"/>
        <v>0.82191780821917804</v>
      </c>
      <c r="G23">
        <f t="shared" si="10"/>
        <v>20</v>
      </c>
      <c r="H23" s="19">
        <f t="shared" si="12"/>
        <v>32.87671232876712</v>
      </c>
    </row>
    <row r="24" spans="1:8" x14ac:dyDescent="0.25">
      <c r="A24" s="29" t="s">
        <v>67</v>
      </c>
      <c r="B24" s="62" t="s">
        <v>77</v>
      </c>
      <c r="C24" s="29">
        <v>1</v>
      </c>
      <c r="D24" s="43">
        <f t="shared" si="13"/>
        <v>2</v>
      </c>
      <c r="E24">
        <f t="shared" si="14"/>
        <v>73</v>
      </c>
      <c r="F24" s="20">
        <f t="shared" si="9"/>
        <v>0.82191780821917804</v>
      </c>
      <c r="G24">
        <f t="shared" si="10"/>
        <v>20</v>
      </c>
      <c r="H24" s="19">
        <f t="shared" si="12"/>
        <v>32.87671232876712</v>
      </c>
    </row>
    <row r="25" spans="1:8" x14ac:dyDescent="0.25">
      <c r="A25" s="29" t="s">
        <v>67</v>
      </c>
      <c r="B25" s="29" t="s">
        <v>1</v>
      </c>
      <c r="C25" s="29">
        <v>1</v>
      </c>
      <c r="D25" s="43">
        <f t="shared" si="13"/>
        <v>2</v>
      </c>
      <c r="E25">
        <f t="shared" si="14"/>
        <v>73</v>
      </c>
      <c r="F25" s="20">
        <f t="shared" si="9"/>
        <v>0.82191780821917804</v>
      </c>
      <c r="G25">
        <f t="shared" si="10"/>
        <v>20</v>
      </c>
      <c r="H25" s="19">
        <f t="shared" si="12"/>
        <v>32.87671232876712</v>
      </c>
    </row>
    <row r="26" spans="1:8" x14ac:dyDescent="0.25">
      <c r="A26" s="29" t="s">
        <v>67</v>
      </c>
      <c r="B26" s="29" t="s">
        <v>12</v>
      </c>
      <c r="C26" s="29">
        <v>1</v>
      </c>
      <c r="D26" s="43">
        <f t="shared" ref="D26" si="16">VLOOKUP(A26,$M$1:$W$8,6,FALSE)</f>
        <v>2</v>
      </c>
      <c r="E26">
        <f t="shared" ref="E26" si="17">VLOOKUP(A26,$M$1:$W$8,5,FALSE)</f>
        <v>73</v>
      </c>
      <c r="F26" s="20">
        <f t="shared" ref="F26" si="18">60/E26*C26</f>
        <v>0.82191780821917804</v>
      </c>
      <c r="G26">
        <f t="shared" ref="G26" si="19">VLOOKUP(A26,$M$1:$W$8,8,FALSE)</f>
        <v>20</v>
      </c>
      <c r="H26" s="19">
        <f t="shared" ref="H26" si="20">D26*F26*G26</f>
        <v>32.87671232876712</v>
      </c>
    </row>
    <row r="27" spans="1:8" ht="15.75" thickBot="1" x14ac:dyDescent="0.3">
      <c r="A27" s="29" t="s">
        <v>67</v>
      </c>
      <c r="B27" s="29" t="s">
        <v>6</v>
      </c>
      <c r="C27" s="29">
        <v>1</v>
      </c>
      <c r="D27" s="43">
        <f t="shared" si="13"/>
        <v>2</v>
      </c>
      <c r="E27">
        <f t="shared" si="14"/>
        <v>73</v>
      </c>
      <c r="F27" s="20">
        <f t="shared" si="9"/>
        <v>0.82191780821917804</v>
      </c>
      <c r="G27">
        <f t="shared" si="10"/>
        <v>20</v>
      </c>
      <c r="H27" s="19">
        <f t="shared" si="12"/>
        <v>32.87671232876712</v>
      </c>
    </row>
    <row r="28" spans="1:8" x14ac:dyDescent="0.25">
      <c r="A28" s="29" t="s">
        <v>10</v>
      </c>
      <c r="B28" s="29" t="s">
        <v>63</v>
      </c>
      <c r="C28" s="29">
        <v>1</v>
      </c>
      <c r="D28" s="45">
        <f t="shared" si="13"/>
        <v>1</v>
      </c>
      <c r="E28">
        <f t="shared" si="14"/>
        <v>91</v>
      </c>
      <c r="F28" s="20">
        <f t="shared" si="9"/>
        <v>0.65934065934065933</v>
      </c>
      <c r="G28">
        <f t="shared" si="10"/>
        <v>20</v>
      </c>
      <c r="H28" s="19">
        <f>D28*F28*G28</f>
        <v>13.186813186813186</v>
      </c>
    </row>
    <row r="29" spans="1:8" x14ac:dyDescent="0.25">
      <c r="A29" s="29" t="s">
        <v>10</v>
      </c>
      <c r="B29" s="29" t="s">
        <v>0</v>
      </c>
      <c r="C29" s="29">
        <v>1</v>
      </c>
      <c r="D29" s="43">
        <f t="shared" si="13"/>
        <v>1</v>
      </c>
      <c r="E29">
        <f t="shared" si="14"/>
        <v>91</v>
      </c>
      <c r="F29" s="20">
        <f t="shared" si="9"/>
        <v>0.65934065934065933</v>
      </c>
      <c r="G29">
        <f t="shared" si="10"/>
        <v>20</v>
      </c>
      <c r="H29" s="19">
        <f t="shared" si="12"/>
        <v>13.186813186813186</v>
      </c>
    </row>
    <row r="30" spans="1:8" x14ac:dyDescent="0.25">
      <c r="A30" s="29" t="s">
        <v>10</v>
      </c>
      <c r="B30" t="s">
        <v>77</v>
      </c>
      <c r="C30" s="29">
        <v>1</v>
      </c>
      <c r="D30" s="43">
        <f t="shared" ref="D30" si="21">VLOOKUP(A30,$M$1:$W$8,6,FALSE)</f>
        <v>1</v>
      </c>
      <c r="E30">
        <f t="shared" ref="E30" si="22">VLOOKUP(A30,$M$1:$W$8,5,FALSE)</f>
        <v>91</v>
      </c>
      <c r="F30" s="20">
        <f t="shared" ref="F30" si="23">60/E30*C30</f>
        <v>0.65934065934065933</v>
      </c>
      <c r="G30">
        <f t="shared" ref="G30" si="24">VLOOKUP(A30,$M$1:$W$8,8,FALSE)</f>
        <v>20</v>
      </c>
      <c r="H30" s="19">
        <f t="shared" ref="H30" si="25">D30*F30*G30</f>
        <v>13.186813186813186</v>
      </c>
    </row>
    <row r="31" spans="1:8" x14ac:dyDescent="0.25">
      <c r="A31" s="29" t="s">
        <v>10</v>
      </c>
      <c r="B31" s="29" t="s">
        <v>4</v>
      </c>
      <c r="C31" s="29">
        <v>1</v>
      </c>
      <c r="D31" s="43">
        <f t="shared" si="13"/>
        <v>1</v>
      </c>
      <c r="E31">
        <f t="shared" si="14"/>
        <v>91</v>
      </c>
      <c r="F31" s="20">
        <f t="shared" si="9"/>
        <v>0.65934065934065933</v>
      </c>
      <c r="G31">
        <f t="shared" si="10"/>
        <v>20</v>
      </c>
      <c r="H31" s="19">
        <f t="shared" si="12"/>
        <v>13.186813186813186</v>
      </c>
    </row>
    <row r="32" spans="1:8" x14ac:dyDescent="0.25">
      <c r="A32" s="29" t="s">
        <v>10</v>
      </c>
      <c r="B32" s="29" t="s">
        <v>6</v>
      </c>
      <c r="C32" s="29">
        <v>1</v>
      </c>
      <c r="D32" s="43">
        <f t="shared" si="13"/>
        <v>1</v>
      </c>
      <c r="E32">
        <f t="shared" si="14"/>
        <v>91</v>
      </c>
      <c r="F32" s="20">
        <f t="shared" si="9"/>
        <v>0.65934065934065933</v>
      </c>
      <c r="G32">
        <f t="shared" si="10"/>
        <v>20</v>
      </c>
      <c r="H32" s="19">
        <f t="shared" si="12"/>
        <v>13.186813186813186</v>
      </c>
    </row>
    <row r="34" spans="1:19" ht="15.75" thickBot="1" x14ac:dyDescent="0.3">
      <c r="K34" t="s">
        <v>130</v>
      </c>
    </row>
    <row r="35" spans="1:19" x14ac:dyDescent="0.25">
      <c r="A35" s="80" t="s">
        <v>79</v>
      </c>
      <c r="B35" s="81"/>
    </row>
    <row r="36" spans="1:19" ht="93.75" x14ac:dyDescent="0.3">
      <c r="A36" s="35" t="s">
        <v>78</v>
      </c>
      <c r="B36" s="36" t="s">
        <v>59</v>
      </c>
      <c r="C36" s="34" t="s">
        <v>57</v>
      </c>
      <c r="D36" s="48" t="s">
        <v>58</v>
      </c>
      <c r="E36" s="51"/>
      <c r="F36" s="50" t="s">
        <v>91</v>
      </c>
      <c r="G36" s="28" t="s">
        <v>56</v>
      </c>
      <c r="H36" s="28" t="s">
        <v>60</v>
      </c>
      <c r="I36" s="28" t="s">
        <v>61</v>
      </c>
      <c r="K36" s="50" t="s">
        <v>91</v>
      </c>
      <c r="L36" s="28" t="s">
        <v>129</v>
      </c>
      <c r="M36" s="28" t="s">
        <v>60</v>
      </c>
      <c r="N36" s="28" t="s">
        <v>61</v>
      </c>
      <c r="P36" s="83"/>
      <c r="Q36" s="86"/>
      <c r="R36" s="86"/>
      <c r="S36" s="86"/>
    </row>
    <row r="37" spans="1:19" ht="37.5" x14ac:dyDescent="0.25">
      <c r="A37" s="35" t="s">
        <v>63</v>
      </c>
      <c r="B37" s="37">
        <v>520</v>
      </c>
      <c r="C37" s="27">
        <f>GETPIVOTDATA("Итого",$I$1,"transaction rq",A37)*3</f>
        <v>513.09762994159917</v>
      </c>
      <c r="D37" s="49">
        <f>1-B37/C37</f>
        <v>-1.3452352253481292E-2</v>
      </c>
      <c r="E37" s="47"/>
      <c r="F37" s="46" t="str">
        <f>VLOOKUP(A37,Соответствие!A:B,2,FALSE)</f>
        <v>open_home_page</v>
      </c>
      <c r="G37" s="52">
        <f>C37/3*4</f>
        <v>684.13017325546559</v>
      </c>
      <c r="H37" s="42">
        <f>VLOOKUP(K37,SummaryReport!A:J,8,FALSE)</f>
        <v>681</v>
      </c>
      <c r="I37" s="79">
        <f>1-G37/H37</f>
        <v>-4.5964364984809603E-3</v>
      </c>
      <c r="K37" s="46" t="str">
        <f>VLOOKUP(A37,Соответствие!A:B,2,FALSE)</f>
        <v>open_home_page</v>
      </c>
      <c r="L37" s="19">
        <f>C37*4</f>
        <v>2052.3905197663967</v>
      </c>
      <c r="M37">
        <f>VLOOKUP(F37,SummaryReport_L0!A:J,8,FALSE)</f>
        <v>2054</v>
      </c>
      <c r="N37" s="78">
        <f>1-L37/M37</f>
        <v>7.8358336592176947E-4</v>
      </c>
      <c r="P37" s="87"/>
      <c r="Q37" s="84"/>
      <c r="R37" s="87"/>
      <c r="S37" s="85"/>
    </row>
    <row r="38" spans="1:19" ht="18.75" x14ac:dyDescent="0.25">
      <c r="A38" s="38" t="s">
        <v>0</v>
      </c>
      <c r="B38" s="37">
        <v>422</v>
      </c>
      <c r="C38" s="27">
        <f t="shared" ref="C38:C48" si="26">GETPIVOTDATA("Итого",$I$1,"transaction rq",A38)*3</f>
        <v>415.80033264430193</v>
      </c>
      <c r="D38" s="49">
        <f t="shared" ref="D38:D48" si="27">1-B38/C38</f>
        <v>-1.4910202972352016E-2</v>
      </c>
      <c r="E38" s="47"/>
      <c r="F38" s="46" t="str">
        <f>VLOOKUP(A38,Соответствие!A:B,2,FALSE)</f>
        <v>enter_login</v>
      </c>
      <c r="G38" s="52">
        <f t="shared" ref="G38:G48" si="28">C38/3*4</f>
        <v>554.40044352573591</v>
      </c>
      <c r="H38" s="42">
        <f>VLOOKUP(F38,SummaryReport!A:J,8,FALSE)</f>
        <v>555</v>
      </c>
      <c r="I38" s="25">
        <f>1-G38/H38</f>
        <v>1.0802819356109383E-3</v>
      </c>
      <c r="K38" s="46" t="str">
        <f>VLOOKUP(A38,Соответствие!A:B,2,FALSE)</f>
        <v>enter_login</v>
      </c>
      <c r="L38" s="19">
        <f t="shared" ref="L38:L48" si="29">C38*4</f>
        <v>1663.2013305772077</v>
      </c>
      <c r="M38">
        <f>VLOOKUP(F38,SummaryReport_L0!A:J,8,FALSE)</f>
        <v>1664</v>
      </c>
      <c r="N38" s="78">
        <f t="shared" ref="N38:N48" si="30">1-L38/M38</f>
        <v>4.7996960504348429E-4</v>
      </c>
      <c r="P38" s="87"/>
      <c r="Q38" s="84"/>
      <c r="R38" s="87"/>
      <c r="S38" s="85"/>
    </row>
    <row r="39" spans="1:19" ht="37.5" x14ac:dyDescent="0.25">
      <c r="A39" s="39" t="s">
        <v>77</v>
      </c>
      <c r="B39" s="37">
        <v>305</v>
      </c>
      <c r="C39" s="27">
        <f t="shared" si="26"/>
        <v>313.80033264430188</v>
      </c>
      <c r="D39" s="49">
        <f t="shared" si="27"/>
        <v>2.8044370030280374E-2</v>
      </c>
      <c r="E39" s="47"/>
      <c r="F39" s="46" t="str">
        <f>VLOOKUP(A39,Соответствие!A:B,2,FALSE)</f>
        <v>click_flights</v>
      </c>
      <c r="G39" s="52">
        <f t="shared" si="28"/>
        <v>418.40044352573585</v>
      </c>
      <c r="H39" s="42">
        <f>VLOOKUP(F39,SummaryReport!A:J,8,FALSE)</f>
        <v>418</v>
      </c>
      <c r="I39" s="25">
        <f>1-G39/H39</f>
        <v>-9.5799886539671419E-4</v>
      </c>
      <c r="K39" s="46" t="str">
        <f>VLOOKUP(A39,Соответствие!A:B,2,FALSE)</f>
        <v>click_flights</v>
      </c>
      <c r="L39" s="19">
        <f t="shared" si="29"/>
        <v>1255.2013305772075</v>
      </c>
      <c r="M39">
        <f>VLOOKUP(F39,SummaryReport_L0!A:J,8,FALSE)</f>
        <v>1256</v>
      </c>
      <c r="N39" s="78">
        <f t="shared" si="30"/>
        <v>6.35883298401696E-4</v>
      </c>
      <c r="P39" s="87"/>
      <c r="Q39" s="84"/>
      <c r="R39" s="87"/>
      <c r="S39" s="85"/>
    </row>
    <row r="40" spans="1:19" ht="37.5" x14ac:dyDescent="0.25">
      <c r="A40" s="38" t="s">
        <v>1</v>
      </c>
      <c r="B40" s="37">
        <v>282</v>
      </c>
      <c r="C40" s="27">
        <f t="shared" si="26"/>
        <v>274.23989308386234</v>
      </c>
      <c r="D40" s="49">
        <f t="shared" si="27"/>
        <v>-2.829678362573107E-2</v>
      </c>
      <c r="E40" s="47"/>
      <c r="F40" s="46" t="str">
        <f>VLOOKUP(A40,Соответствие!A:B,2,FALSE)</f>
        <v>search_tickets</v>
      </c>
      <c r="G40" s="52">
        <f t="shared" si="28"/>
        <v>365.65319077848312</v>
      </c>
      <c r="H40" s="42">
        <f>VLOOKUP(F40,SummaryReport!A:J,8,FALSE)</f>
        <v>365</v>
      </c>
      <c r="I40" s="25">
        <f t="shared" ref="I40:I48" si="31">1-G40/H40</f>
        <v>-1.7895637766660588E-3</v>
      </c>
      <c r="K40" s="46" t="str">
        <f>VLOOKUP(A40,Соответствие!A:B,2,FALSE)</f>
        <v>search_tickets</v>
      </c>
      <c r="L40" s="19">
        <f t="shared" si="29"/>
        <v>1096.9595723354494</v>
      </c>
      <c r="M40">
        <f>VLOOKUP(F40,SummaryReport_L0!A:J,8,FALSE)</f>
        <v>1096</v>
      </c>
      <c r="N40" s="78">
        <f t="shared" si="30"/>
        <v>-8.7552220387721036E-4</v>
      </c>
      <c r="P40" s="87"/>
      <c r="Q40" s="84"/>
      <c r="R40" s="87"/>
      <c r="S40" s="85"/>
    </row>
    <row r="41" spans="1:19" ht="37.5" x14ac:dyDescent="0.25">
      <c r="A41" s="38" t="s">
        <v>12</v>
      </c>
      <c r="B41" s="37">
        <v>270</v>
      </c>
      <c r="C41" s="27">
        <f t="shared" si="26"/>
        <v>274.23989308386234</v>
      </c>
      <c r="D41" s="49">
        <f t="shared" si="27"/>
        <v>1.5460526315789425E-2</v>
      </c>
      <c r="E41" s="47"/>
      <c r="F41" s="46" t="str">
        <f>VLOOKUP(A41,Соответствие!A:B,2,FALSE)</f>
        <v>choose_ticket</v>
      </c>
      <c r="G41" s="52">
        <f t="shared" si="28"/>
        <v>365.65319077848312</v>
      </c>
      <c r="H41" s="42">
        <f>VLOOKUP(F41,SummaryReport!A:J,8,FALSE)</f>
        <v>366</v>
      </c>
      <c r="I41" s="25">
        <f t="shared" si="31"/>
        <v>9.4756617900781936E-4</v>
      </c>
      <c r="K41" s="46" t="str">
        <f>VLOOKUP(A41,Соответствие!A:B,2,FALSE)</f>
        <v>choose_ticket</v>
      </c>
      <c r="L41" s="19">
        <f t="shared" si="29"/>
        <v>1096.9595723354494</v>
      </c>
      <c r="M41">
        <f>VLOOKUP(F41,SummaryReport_L0!A:J,8,FALSE)</f>
        <v>1095</v>
      </c>
      <c r="N41" s="78">
        <f t="shared" si="30"/>
        <v>-1.7895637766660588E-3</v>
      </c>
      <c r="P41" s="87"/>
      <c r="Q41" s="84"/>
      <c r="R41" s="87"/>
      <c r="S41" s="85"/>
    </row>
    <row r="42" spans="1:19" ht="18.75" x14ac:dyDescent="0.25">
      <c r="A42" s="38" t="s">
        <v>3</v>
      </c>
      <c r="B42" s="37">
        <v>175</v>
      </c>
      <c r="C42" s="27">
        <f t="shared" si="26"/>
        <v>175.60975609756096</v>
      </c>
      <c r="D42" s="49">
        <f t="shared" si="27"/>
        <v>3.4722222222220989E-3</v>
      </c>
      <c r="E42" s="47"/>
      <c r="F42" s="46" t="str">
        <f>VLOOKUP(A42,Соответствие!A:B,2,FALSE)</f>
        <v>payment</v>
      </c>
      <c r="G42" s="52">
        <f t="shared" si="28"/>
        <v>234.14634146341461</v>
      </c>
      <c r="H42" s="42">
        <f>VLOOKUP(F42,SummaryReport!A:J,8,FALSE)</f>
        <v>236</v>
      </c>
      <c r="I42" s="25">
        <f t="shared" si="31"/>
        <v>7.854485324514382E-3</v>
      </c>
      <c r="K42" s="46" t="str">
        <f>VLOOKUP(A42,Соответствие!A:B,2,FALSE)</f>
        <v>payment</v>
      </c>
      <c r="L42" s="19">
        <f t="shared" si="29"/>
        <v>702.43902439024384</v>
      </c>
      <c r="M42">
        <f>VLOOKUP(F42,SummaryReport_L0!A:J,8,FALSE)</f>
        <v>703</v>
      </c>
      <c r="N42" s="78">
        <f t="shared" si="30"/>
        <v>7.9797384033597485E-4</v>
      </c>
      <c r="P42" s="87"/>
      <c r="Q42" s="84"/>
      <c r="R42" s="87"/>
      <c r="S42" s="85"/>
    </row>
    <row r="43" spans="1:19" ht="18.75" x14ac:dyDescent="0.25">
      <c r="A43" s="38" t="s">
        <v>4</v>
      </c>
      <c r="B43" s="37">
        <v>280</v>
      </c>
      <c r="C43" s="27">
        <f t="shared" si="26"/>
        <v>287.17019565800052</v>
      </c>
      <c r="D43" s="49">
        <f t="shared" si="27"/>
        <v>2.4968453434282334E-2</v>
      </c>
      <c r="E43" s="56"/>
      <c r="F43" s="46" t="str">
        <f>VLOOKUP(A43,Соответствие!A:B,2,FALSE)</f>
        <v>click_itinerary</v>
      </c>
      <c r="G43" s="52">
        <f t="shared" si="28"/>
        <v>382.89359421066735</v>
      </c>
      <c r="H43" s="42">
        <f>VLOOKUP(F43,SummaryReport!A:J,8,FALSE)</f>
        <v>383</v>
      </c>
      <c r="I43" s="25">
        <f t="shared" si="31"/>
        <v>2.778219042628427E-4</v>
      </c>
      <c r="K43" s="46" t="str">
        <f>VLOOKUP(A43,Соответствие!A:B,2,FALSE)</f>
        <v>click_itinerary</v>
      </c>
      <c r="L43" s="19">
        <f t="shared" si="29"/>
        <v>1148.6807826320021</v>
      </c>
      <c r="M43">
        <f>VLOOKUP(F43,SummaryReport_L0!A:J,8,FALSE)</f>
        <v>1150</v>
      </c>
      <c r="N43" s="78">
        <f t="shared" si="30"/>
        <v>1.1471455373894823E-3</v>
      </c>
      <c r="P43" s="87"/>
      <c r="Q43" s="84"/>
      <c r="R43" s="87"/>
      <c r="S43" s="85"/>
    </row>
    <row r="44" spans="1:19" ht="18.75" x14ac:dyDescent="0.25">
      <c r="A44" s="38" t="s">
        <v>13</v>
      </c>
      <c r="B44" s="37">
        <v>73</v>
      </c>
      <c r="C44" s="27">
        <f t="shared" si="26"/>
        <v>72</v>
      </c>
      <c r="D44" s="49">
        <f t="shared" si="27"/>
        <v>-1.388888888888884E-2</v>
      </c>
      <c r="E44" s="47"/>
      <c r="F44" s="46" t="str">
        <f>VLOOKUP(A44,Соответствие!A:B,2,FALSE)</f>
        <v>delete_ticket</v>
      </c>
      <c r="G44" s="52">
        <f t="shared" si="28"/>
        <v>96</v>
      </c>
      <c r="H44" s="42">
        <f>VLOOKUP(F44,SummaryReport!A:J,8,FALSE)</f>
        <v>96</v>
      </c>
      <c r="I44" s="25">
        <f t="shared" si="31"/>
        <v>0</v>
      </c>
      <c r="K44" s="46" t="str">
        <f>VLOOKUP(A44,Соответствие!A:B,2,FALSE)</f>
        <v>delete_ticket</v>
      </c>
      <c r="L44" s="19">
        <f t="shared" si="29"/>
        <v>288</v>
      </c>
      <c r="M44">
        <f>VLOOKUP(F44,SummaryReport_L0!A:J,8,FALSE)</f>
        <v>285</v>
      </c>
      <c r="N44" s="78">
        <f t="shared" si="30"/>
        <v>-1.0526315789473717E-2</v>
      </c>
      <c r="P44" s="87"/>
      <c r="Q44" s="84"/>
      <c r="R44" s="87"/>
      <c r="S44" s="85"/>
    </row>
    <row r="45" spans="1:19" ht="18.75" x14ac:dyDescent="0.25">
      <c r="A45" s="38" t="s">
        <v>6</v>
      </c>
      <c r="B45" s="37">
        <v>326</v>
      </c>
      <c r="C45" s="27">
        <f t="shared" si="26"/>
        <v>337.48787384403818</v>
      </c>
      <c r="D45" s="49">
        <f t="shared" si="27"/>
        <v>3.403936773546723E-2</v>
      </c>
      <c r="E45" s="47"/>
      <c r="F45" s="46" t="str">
        <f>VLOOKUP(A45,Соответствие!A:B,2,FALSE)</f>
        <v>logout</v>
      </c>
      <c r="G45" s="52">
        <f t="shared" si="28"/>
        <v>449.98383179205092</v>
      </c>
      <c r="H45" s="42">
        <f>VLOOKUP(F45,SummaryReport!A:J,8,FALSE)</f>
        <v>451</v>
      </c>
      <c r="I45" s="25">
        <f t="shared" si="31"/>
        <v>2.2531445852529419E-3</v>
      </c>
      <c r="K45" s="46" t="str">
        <f>VLOOKUP(A45,Соответствие!A:B,2,FALSE)</f>
        <v>logout</v>
      </c>
      <c r="L45" s="19">
        <f t="shared" si="29"/>
        <v>1349.9514953761527</v>
      </c>
      <c r="M45">
        <f>VLOOKUP(F45,SummaryReport_L0!A:J,8,FALSE)</f>
        <v>1347</v>
      </c>
      <c r="N45" s="78">
        <f t="shared" si="30"/>
        <v>-2.1911621203807297E-3</v>
      </c>
      <c r="P45" s="87"/>
      <c r="Q45" s="84"/>
      <c r="R45" s="87"/>
      <c r="S45" s="85"/>
    </row>
    <row r="46" spans="1:19" ht="37.5" x14ac:dyDescent="0.25">
      <c r="A46" s="38" t="s">
        <v>65</v>
      </c>
      <c r="B46" s="37">
        <v>97</v>
      </c>
      <c r="C46" s="27">
        <f t="shared" si="26"/>
        <v>97.297297297297305</v>
      </c>
      <c r="D46" s="49">
        <f t="shared" si="27"/>
        <v>3.0555555555555891E-3</v>
      </c>
      <c r="E46" s="47"/>
      <c r="F46" s="46" t="str">
        <f>VLOOKUP(A46,Соответствие!A:B,2,FALSE)</f>
        <v>click_sign_up_now</v>
      </c>
      <c r="G46" s="52">
        <f t="shared" si="28"/>
        <v>129.72972972972974</v>
      </c>
      <c r="H46" s="42">
        <f>VLOOKUP(F46,SummaryReport!A:J,8,FALSE)</f>
        <v>130</v>
      </c>
      <c r="I46" s="25">
        <f t="shared" si="31"/>
        <v>2.0790020790020236E-3</v>
      </c>
      <c r="K46" s="46" t="str">
        <f>VLOOKUP(A46,Соответствие!A:B,2,FALSE)</f>
        <v>click_sign_up_now</v>
      </c>
      <c r="L46" s="19">
        <f t="shared" si="29"/>
        <v>389.18918918918922</v>
      </c>
      <c r="M46">
        <f>VLOOKUP(F46,SummaryReport_L0!A:J,8,FALSE)</f>
        <v>388</v>
      </c>
      <c r="N46" s="78">
        <f t="shared" si="30"/>
        <v>-3.0649205906938537E-3</v>
      </c>
      <c r="P46" s="87"/>
      <c r="Q46" s="84"/>
      <c r="R46" s="87"/>
      <c r="S46" s="85"/>
    </row>
    <row r="47" spans="1:19" ht="37.5" x14ac:dyDescent="0.25">
      <c r="A47" s="38" t="s">
        <v>64</v>
      </c>
      <c r="B47" s="37">
        <v>97</v>
      </c>
      <c r="C47" s="27">
        <f t="shared" si="26"/>
        <v>97.297297297297305</v>
      </c>
      <c r="D47" s="49">
        <f t="shared" si="27"/>
        <v>3.0555555555555891E-3</v>
      </c>
      <c r="E47" s="47"/>
      <c r="F47" s="46" t="str">
        <f>VLOOKUP(A47,Соответствие!A:B,2,FALSE)</f>
        <v>enter_Customer_Profile</v>
      </c>
      <c r="G47" s="52">
        <f t="shared" si="28"/>
        <v>129.72972972972974</v>
      </c>
      <c r="H47" s="42">
        <f>VLOOKUP(F47,SummaryReport!A:J,8,FALSE)</f>
        <v>131</v>
      </c>
      <c r="I47" s="25">
        <f t="shared" si="31"/>
        <v>9.6967196203836536E-3</v>
      </c>
      <c r="K47" s="46" t="str">
        <f>VLOOKUP(A47,Соответствие!A:B,2,FALSE)</f>
        <v>enter_Customer_Profile</v>
      </c>
      <c r="L47" s="19">
        <f t="shared" si="29"/>
        <v>389.18918918918922</v>
      </c>
      <c r="M47">
        <f>VLOOKUP(F47,SummaryReport_L0!A:J,8,FALSE)</f>
        <v>388</v>
      </c>
      <c r="N47" s="78">
        <f t="shared" si="30"/>
        <v>-3.0649205906938537E-3</v>
      </c>
      <c r="P47" s="87"/>
      <c r="Q47" s="84"/>
      <c r="R47" s="87"/>
      <c r="S47" s="85"/>
    </row>
    <row r="48" spans="1:19" ht="37.5" x14ac:dyDescent="0.25">
      <c r="A48" s="38" t="s">
        <v>66</v>
      </c>
      <c r="B48" s="37">
        <v>97</v>
      </c>
      <c r="C48" s="27">
        <f t="shared" si="26"/>
        <v>97.297297297297305</v>
      </c>
      <c r="D48" s="49">
        <f t="shared" si="27"/>
        <v>3.0555555555555891E-3</v>
      </c>
      <c r="E48" s="47"/>
      <c r="F48" s="46" t="str">
        <f>VLOOKUP(A48,Соответствие!A:B,2,FALSE)</f>
        <v>click_continue</v>
      </c>
      <c r="G48" s="52">
        <f t="shared" si="28"/>
        <v>129.72972972972974</v>
      </c>
      <c r="H48" s="42">
        <f>VLOOKUP(F48,SummaryReport!A:J,8,FALSE)</f>
        <v>130</v>
      </c>
      <c r="I48" s="25">
        <f t="shared" si="31"/>
        <v>2.0790020790020236E-3</v>
      </c>
      <c r="K48" s="46" t="str">
        <f>VLOOKUP(A48,Соответствие!A:B,2,FALSE)</f>
        <v>click_continue</v>
      </c>
      <c r="L48" s="19">
        <f t="shared" si="29"/>
        <v>389.18918918918922</v>
      </c>
      <c r="M48">
        <f>VLOOKUP(F48,SummaryReport_L0!A:J,8,FALSE)</f>
        <v>389</v>
      </c>
      <c r="N48" s="78">
        <f t="shared" si="30"/>
        <v>-4.8634753004939135E-4</v>
      </c>
      <c r="P48" s="87"/>
      <c r="Q48" s="84"/>
      <c r="R48" s="87"/>
      <c r="S48" s="85"/>
    </row>
    <row r="49" spans="1:19" ht="19.5" thickBot="1" x14ac:dyDescent="0.3">
      <c r="A49" s="40" t="s">
        <v>7</v>
      </c>
      <c r="B49" s="41">
        <f>SUM(B37:B48)</f>
        <v>2944</v>
      </c>
      <c r="C49" s="26">
        <f>SUM(C37:C48)</f>
        <v>2955.3377988894199</v>
      </c>
      <c r="D49" s="24">
        <f t="shared" ref="D49" si="32">1-B49/C49</f>
        <v>3.83638002183051E-3</v>
      </c>
      <c r="H49">
        <f>SUM(H37:H48)</f>
        <v>3942</v>
      </c>
      <c r="M49">
        <f>SUM(M37:M48)</f>
        <v>11815</v>
      </c>
      <c r="P49" s="87"/>
      <c r="Q49" s="87"/>
      <c r="R49" s="87"/>
      <c r="S49" s="87"/>
    </row>
    <row r="50" spans="1:19" x14ac:dyDescent="0.25">
      <c r="H50">
        <f>H49*3</f>
        <v>11826</v>
      </c>
    </row>
    <row r="51" spans="1:19" x14ac:dyDescent="0.25">
      <c r="C51" s="31" t="s">
        <v>76</v>
      </c>
      <c r="D51" s="31"/>
      <c r="E51" s="31"/>
      <c r="F51" s="31"/>
      <c r="G51" s="31"/>
      <c r="H51" s="31"/>
    </row>
    <row r="52" spans="1:19" x14ac:dyDescent="0.25">
      <c r="B52" t="s">
        <v>93</v>
      </c>
      <c r="C52" t="s">
        <v>75</v>
      </c>
      <c r="D52" t="s">
        <v>71</v>
      </c>
      <c r="E52" t="s">
        <v>73</v>
      </c>
      <c r="F52" t="s">
        <v>72</v>
      </c>
      <c r="G52" t="s">
        <v>74</v>
      </c>
      <c r="H52" t="s">
        <v>92</v>
      </c>
    </row>
    <row r="53" spans="1:19" x14ac:dyDescent="0.25">
      <c r="A53" s="70" t="s">
        <v>8</v>
      </c>
      <c r="B53" s="71">
        <f>124/3</f>
        <v>41.333333333333336</v>
      </c>
      <c r="C53" s="33">
        <v>57</v>
      </c>
      <c r="D53" s="66">
        <f>60/C53</f>
        <v>1.0526315789473684</v>
      </c>
      <c r="E53" s="69">
        <v>20</v>
      </c>
      <c r="F53" s="67">
        <f>B53/(D53*E53)</f>
        <v>1.9633333333333336</v>
      </c>
      <c r="G53" s="19">
        <f>ROUND(F53,0)</f>
        <v>2</v>
      </c>
      <c r="H53" s="19">
        <f>G53*D53*E53</f>
        <v>42.105263157894733</v>
      </c>
      <c r="I53" s="30">
        <f>1-B53/H53</f>
        <v>1.8333333333333202E-2</v>
      </c>
    </row>
    <row r="54" spans="1:19" x14ac:dyDescent="0.25">
      <c r="A54" s="70" t="s">
        <v>101</v>
      </c>
      <c r="B54" s="71">
        <f>150/3</f>
        <v>50</v>
      </c>
      <c r="C54" s="33">
        <v>25</v>
      </c>
      <c r="D54" s="66">
        <f>60/C54</f>
        <v>2.4</v>
      </c>
      <c r="E54" s="69">
        <v>20</v>
      </c>
      <c r="F54" s="67">
        <f>B54/(D54*E54)</f>
        <v>1.0416666666666667</v>
      </c>
      <c r="G54" s="19">
        <f>ROUND(F54,0)</f>
        <v>1</v>
      </c>
      <c r="H54" s="19">
        <f>G54*D54*E54</f>
        <v>48</v>
      </c>
      <c r="I54" s="30">
        <f>1-B54/H54</f>
        <v>-4.1666666666666741E-2</v>
      </c>
    </row>
    <row r="55" spans="1:19" x14ac:dyDescent="0.25">
      <c r="A55" s="70" t="s">
        <v>94</v>
      </c>
      <c r="B55" s="72">
        <f>30/3</f>
        <v>10</v>
      </c>
      <c r="C55" s="68">
        <v>115</v>
      </c>
      <c r="D55" s="66">
        <f>60/C55</f>
        <v>0.52173913043478259</v>
      </c>
      <c r="E55" s="69">
        <v>20</v>
      </c>
      <c r="F55" s="67">
        <f>B55/(D55*E55)</f>
        <v>0.95833333333333337</v>
      </c>
      <c r="G55" s="19">
        <v>1</v>
      </c>
      <c r="H55" s="19">
        <f>G55*D55*E55</f>
        <v>10.434782608695652</v>
      </c>
      <c r="I55" s="30">
        <f>1-B55/H55</f>
        <v>4.166666666666663E-2</v>
      </c>
    </row>
    <row r="56" spans="1:19" x14ac:dyDescent="0.25">
      <c r="A56" s="70" t="s">
        <v>69</v>
      </c>
      <c r="B56" s="71">
        <f>20/3</f>
        <v>6.666666666666667</v>
      </c>
      <c r="C56" s="33">
        <v>180</v>
      </c>
      <c r="D56" s="66">
        <f>60/C56</f>
        <v>0.33333333333333331</v>
      </c>
      <c r="E56" s="69">
        <v>20</v>
      </c>
      <c r="F56" s="67">
        <f>B56/(D56*E56)</f>
        <v>1.0000000000000002</v>
      </c>
      <c r="G56" s="19">
        <v>1</v>
      </c>
      <c r="H56" s="19">
        <f>G56*D56*E56</f>
        <v>6.6666666666666661</v>
      </c>
      <c r="I56" s="30">
        <f>1-B56/H56</f>
        <v>0</v>
      </c>
    </row>
    <row r="57" spans="1:19" x14ac:dyDescent="0.25">
      <c r="A57" s="70" t="s">
        <v>70</v>
      </c>
      <c r="B57" s="71">
        <f>120/3</f>
        <v>40</v>
      </c>
      <c r="C57" s="33">
        <v>30</v>
      </c>
      <c r="D57" s="66">
        <f>60/C57</f>
        <v>2</v>
      </c>
      <c r="E57" s="69">
        <v>20</v>
      </c>
      <c r="F57" s="67">
        <f>B57/(D57*E57)</f>
        <v>1</v>
      </c>
      <c r="G57" s="19">
        <f>ROUND(F57,0)</f>
        <v>1</v>
      </c>
      <c r="H57" s="19">
        <f>G57*D57*E57</f>
        <v>40</v>
      </c>
      <c r="I57" s="30">
        <f>1-B57/H57</f>
        <v>0</v>
      </c>
    </row>
    <row r="58" spans="1:19" x14ac:dyDescent="0.25">
      <c r="G58" s="19">
        <f>SUM(G53:G57)</f>
        <v>6</v>
      </c>
    </row>
    <row r="61" spans="1:19" x14ac:dyDescent="0.25">
      <c r="A61" t="s">
        <v>104</v>
      </c>
      <c r="B61" t="s">
        <v>105</v>
      </c>
      <c r="C61" t="s">
        <v>106</v>
      </c>
      <c r="D61" t="s">
        <v>46</v>
      </c>
      <c r="E61" t="s">
        <v>107</v>
      </c>
      <c r="F61" t="s">
        <v>55</v>
      </c>
      <c r="G61" t="s">
        <v>7</v>
      </c>
      <c r="I61" s="15" t="s">
        <v>40</v>
      </c>
      <c r="J61" t="s">
        <v>52</v>
      </c>
    </row>
    <row r="62" spans="1:19" x14ac:dyDescent="0.25">
      <c r="A62" t="s">
        <v>8</v>
      </c>
      <c r="B62" t="s">
        <v>95</v>
      </c>
      <c r="C62" s="19">
        <f>VLOOKUP(A62,$A$53:$H$57,6,FALSE)</f>
        <v>1.9633333333333336</v>
      </c>
      <c r="D62">
        <f>VLOOKUP(A62,$A$53:$H$57,3,FALSE)</f>
        <v>57</v>
      </c>
      <c r="E62" s="19">
        <f>60/D62</f>
        <v>1.0526315789473684</v>
      </c>
      <c r="F62">
        <v>20</v>
      </c>
      <c r="G62" s="19">
        <f>C62*E62*F62</f>
        <v>41.333333333333336</v>
      </c>
      <c r="I62" s="16" t="s">
        <v>98</v>
      </c>
      <c r="J62" s="19">
        <v>48</v>
      </c>
    </row>
    <row r="63" spans="1:19" x14ac:dyDescent="0.25">
      <c r="A63" t="s">
        <v>8</v>
      </c>
      <c r="B63" t="s">
        <v>68</v>
      </c>
      <c r="C63" s="19">
        <f t="shared" ref="C63:C87" si="33">VLOOKUP(A63,$A$53:$H$57,6,FALSE)</f>
        <v>1.9633333333333336</v>
      </c>
      <c r="D63">
        <f t="shared" ref="D63:D87" si="34">VLOOKUP(A63,$A$53:$H$57,3,FALSE)</f>
        <v>57</v>
      </c>
      <c r="E63" s="19">
        <f t="shared" ref="E63:E87" si="35">60/D63</f>
        <v>1.0526315789473684</v>
      </c>
      <c r="F63">
        <v>20</v>
      </c>
      <c r="G63" s="19">
        <f t="shared" ref="G63:G87" si="36">C63*E63*F63</f>
        <v>41.333333333333336</v>
      </c>
      <c r="I63" s="16" t="s">
        <v>95</v>
      </c>
      <c r="J63" s="19">
        <v>154.66666666666669</v>
      </c>
    </row>
    <row r="64" spans="1:19" x14ac:dyDescent="0.25">
      <c r="A64" t="s">
        <v>8</v>
      </c>
      <c r="B64" t="s">
        <v>96</v>
      </c>
      <c r="C64" s="19">
        <f t="shared" si="33"/>
        <v>1.9633333333333336</v>
      </c>
      <c r="D64">
        <f t="shared" si="34"/>
        <v>57</v>
      </c>
      <c r="E64" s="19">
        <f t="shared" si="35"/>
        <v>1.0526315789473684</v>
      </c>
      <c r="F64">
        <v>20</v>
      </c>
      <c r="G64" s="19">
        <f t="shared" si="36"/>
        <v>41.333333333333336</v>
      </c>
      <c r="I64" s="16" t="s">
        <v>97</v>
      </c>
      <c r="J64" s="19">
        <v>48</v>
      </c>
    </row>
    <row r="65" spans="1:10" x14ac:dyDescent="0.25">
      <c r="A65" t="s">
        <v>8</v>
      </c>
      <c r="B65" t="s">
        <v>97</v>
      </c>
      <c r="C65" s="19">
        <f t="shared" si="33"/>
        <v>1.9633333333333336</v>
      </c>
      <c r="D65">
        <f t="shared" si="34"/>
        <v>57</v>
      </c>
      <c r="E65" s="19">
        <f t="shared" si="35"/>
        <v>1.0526315789473684</v>
      </c>
      <c r="F65">
        <v>20</v>
      </c>
      <c r="G65" s="19">
        <f t="shared" si="36"/>
        <v>41.333333333333336</v>
      </c>
      <c r="I65" s="73" t="s">
        <v>100</v>
      </c>
      <c r="J65" s="19">
        <v>148</v>
      </c>
    </row>
    <row r="66" spans="1:10" x14ac:dyDescent="0.25">
      <c r="A66" t="s">
        <v>8</v>
      </c>
      <c r="B66" t="s">
        <v>98</v>
      </c>
      <c r="C66" s="19">
        <f t="shared" si="33"/>
        <v>1.9633333333333336</v>
      </c>
      <c r="D66">
        <f t="shared" si="34"/>
        <v>57</v>
      </c>
      <c r="E66" s="19">
        <f t="shared" si="35"/>
        <v>1.0526315789473684</v>
      </c>
      <c r="F66">
        <v>20</v>
      </c>
      <c r="G66" s="19">
        <f t="shared" si="36"/>
        <v>41.333333333333336</v>
      </c>
      <c r="I66" s="73" t="s">
        <v>68</v>
      </c>
      <c r="J66" s="19">
        <v>148</v>
      </c>
    </row>
    <row r="67" spans="1:10" x14ac:dyDescent="0.25">
      <c r="A67" t="s">
        <v>8</v>
      </c>
      <c r="B67" t="s">
        <v>99</v>
      </c>
      <c r="C67" s="19">
        <f t="shared" si="33"/>
        <v>1.9633333333333336</v>
      </c>
      <c r="D67">
        <f t="shared" si="34"/>
        <v>57</v>
      </c>
      <c r="E67" s="19">
        <f t="shared" si="35"/>
        <v>1.0526315789473684</v>
      </c>
      <c r="F67">
        <v>20</v>
      </c>
      <c r="G67" s="19">
        <f t="shared" si="36"/>
        <v>41.333333333333336</v>
      </c>
      <c r="I67" s="16" t="s">
        <v>96</v>
      </c>
      <c r="J67" s="19">
        <v>48</v>
      </c>
    </row>
    <row r="68" spans="1:10" x14ac:dyDescent="0.25">
      <c r="A68" t="s">
        <v>8</v>
      </c>
      <c r="B68" t="s">
        <v>100</v>
      </c>
      <c r="C68" s="19">
        <f t="shared" si="33"/>
        <v>1.9633333333333336</v>
      </c>
      <c r="D68">
        <f t="shared" si="34"/>
        <v>57</v>
      </c>
      <c r="E68" s="19">
        <f t="shared" si="35"/>
        <v>1.0526315789473684</v>
      </c>
      <c r="F68">
        <v>20</v>
      </c>
      <c r="G68" s="19">
        <f t="shared" si="36"/>
        <v>41.333333333333336</v>
      </c>
      <c r="I68" s="73" t="s">
        <v>99</v>
      </c>
      <c r="J68" s="19">
        <v>41.333333333333336</v>
      </c>
    </row>
    <row r="69" spans="1:10" x14ac:dyDescent="0.25">
      <c r="A69" t="s">
        <v>101</v>
      </c>
      <c r="B69" t="s">
        <v>95</v>
      </c>
      <c r="C69" s="19">
        <f t="shared" si="33"/>
        <v>1.0416666666666667</v>
      </c>
      <c r="D69">
        <f t="shared" si="34"/>
        <v>25</v>
      </c>
      <c r="E69" s="19">
        <f t="shared" si="35"/>
        <v>2.4</v>
      </c>
      <c r="F69">
        <v>20</v>
      </c>
      <c r="G69" s="19">
        <f t="shared" si="36"/>
        <v>50</v>
      </c>
      <c r="I69" s="16" t="s">
        <v>102</v>
      </c>
      <c r="J69" s="19">
        <v>50</v>
      </c>
    </row>
    <row r="70" spans="1:10" x14ac:dyDescent="0.25">
      <c r="A70" t="s">
        <v>101</v>
      </c>
      <c r="B70" t="s">
        <v>68</v>
      </c>
      <c r="C70" s="19">
        <f t="shared" si="33"/>
        <v>1.0416666666666667</v>
      </c>
      <c r="D70">
        <f t="shared" si="34"/>
        <v>25</v>
      </c>
      <c r="E70" s="19">
        <f t="shared" si="35"/>
        <v>2.4</v>
      </c>
      <c r="F70">
        <v>20</v>
      </c>
      <c r="G70" s="19">
        <f t="shared" si="36"/>
        <v>50</v>
      </c>
      <c r="I70" s="73" t="s">
        <v>103</v>
      </c>
      <c r="J70" s="19">
        <v>10</v>
      </c>
    </row>
    <row r="71" spans="1:10" x14ac:dyDescent="0.25">
      <c r="A71" t="s">
        <v>101</v>
      </c>
      <c r="B71" t="s">
        <v>100</v>
      </c>
      <c r="C71" s="19">
        <f t="shared" si="33"/>
        <v>1.0416666666666667</v>
      </c>
      <c r="D71">
        <f t="shared" si="34"/>
        <v>25</v>
      </c>
      <c r="E71" s="19">
        <f t="shared" si="35"/>
        <v>2.4</v>
      </c>
      <c r="F71">
        <v>20</v>
      </c>
      <c r="G71" s="19">
        <f t="shared" si="36"/>
        <v>50</v>
      </c>
      <c r="I71" s="16" t="s">
        <v>41</v>
      </c>
      <c r="J71">
        <v>696.00000000000011</v>
      </c>
    </row>
    <row r="72" spans="1:10" x14ac:dyDescent="0.25">
      <c r="A72" t="s">
        <v>94</v>
      </c>
      <c r="B72" t="s">
        <v>95</v>
      </c>
      <c r="C72" s="19">
        <f t="shared" si="33"/>
        <v>0.95833333333333337</v>
      </c>
      <c r="D72">
        <f t="shared" si="34"/>
        <v>115</v>
      </c>
      <c r="E72" s="19">
        <f t="shared" si="35"/>
        <v>0.52173913043478259</v>
      </c>
      <c r="F72">
        <v>20</v>
      </c>
      <c r="G72" s="19">
        <f t="shared" si="36"/>
        <v>10</v>
      </c>
    </row>
    <row r="73" spans="1:10" x14ac:dyDescent="0.25">
      <c r="A73" t="s">
        <v>94</v>
      </c>
      <c r="B73" t="s">
        <v>68</v>
      </c>
      <c r="C73" s="19">
        <f t="shared" si="33"/>
        <v>0.95833333333333337</v>
      </c>
      <c r="D73">
        <f t="shared" si="34"/>
        <v>115</v>
      </c>
      <c r="E73" s="19">
        <f t="shared" si="35"/>
        <v>0.52173913043478259</v>
      </c>
      <c r="F73">
        <v>20</v>
      </c>
      <c r="G73" s="19">
        <f t="shared" si="36"/>
        <v>10</v>
      </c>
    </row>
    <row r="74" spans="1:10" x14ac:dyDescent="0.25">
      <c r="A74" t="s">
        <v>94</v>
      </c>
      <c r="B74" t="s">
        <v>102</v>
      </c>
      <c r="C74" s="19">
        <f t="shared" si="33"/>
        <v>0.95833333333333337</v>
      </c>
      <c r="D74">
        <f t="shared" si="34"/>
        <v>115</v>
      </c>
      <c r="E74" s="19">
        <f t="shared" si="35"/>
        <v>0.52173913043478259</v>
      </c>
      <c r="F74">
        <v>20</v>
      </c>
      <c r="G74" s="19">
        <f t="shared" si="36"/>
        <v>10</v>
      </c>
    </row>
    <row r="75" spans="1:10" x14ac:dyDescent="0.25">
      <c r="A75" t="s">
        <v>94</v>
      </c>
      <c r="B75" t="s">
        <v>103</v>
      </c>
      <c r="C75" s="19">
        <f t="shared" si="33"/>
        <v>0.95833333333333337</v>
      </c>
      <c r="D75">
        <f t="shared" si="34"/>
        <v>115</v>
      </c>
      <c r="E75" s="19">
        <f t="shared" si="35"/>
        <v>0.52173913043478259</v>
      </c>
      <c r="F75">
        <v>20</v>
      </c>
      <c r="G75" s="19">
        <f t="shared" si="36"/>
        <v>10</v>
      </c>
    </row>
    <row r="76" spans="1:10" x14ac:dyDescent="0.25">
      <c r="A76" t="s">
        <v>94</v>
      </c>
      <c r="B76" t="s">
        <v>100</v>
      </c>
      <c r="C76" s="19">
        <f t="shared" si="33"/>
        <v>0.95833333333333337</v>
      </c>
      <c r="D76">
        <f t="shared" si="34"/>
        <v>115</v>
      </c>
      <c r="E76" s="19">
        <f t="shared" si="35"/>
        <v>0.52173913043478259</v>
      </c>
      <c r="F76">
        <v>20</v>
      </c>
      <c r="G76" s="19">
        <f t="shared" si="36"/>
        <v>10</v>
      </c>
    </row>
    <row r="77" spans="1:10" x14ac:dyDescent="0.25">
      <c r="A77" t="s">
        <v>69</v>
      </c>
      <c r="B77" t="s">
        <v>95</v>
      </c>
      <c r="C77" s="19">
        <f t="shared" si="33"/>
        <v>1.0000000000000002</v>
      </c>
      <c r="D77">
        <f t="shared" si="34"/>
        <v>180</v>
      </c>
      <c r="E77" s="19">
        <f t="shared" si="35"/>
        <v>0.33333333333333331</v>
      </c>
      <c r="F77">
        <v>20</v>
      </c>
      <c r="G77" s="19">
        <f t="shared" si="36"/>
        <v>6.6666666666666679</v>
      </c>
    </row>
    <row r="78" spans="1:10" x14ac:dyDescent="0.25">
      <c r="A78" t="s">
        <v>69</v>
      </c>
      <c r="B78" t="s">
        <v>95</v>
      </c>
      <c r="C78" s="19">
        <f t="shared" si="33"/>
        <v>1.0000000000000002</v>
      </c>
      <c r="D78">
        <f t="shared" si="34"/>
        <v>180</v>
      </c>
      <c r="E78" s="19">
        <f>60/D78</f>
        <v>0.33333333333333331</v>
      </c>
      <c r="F78">
        <v>20</v>
      </c>
      <c r="G78" s="19">
        <f t="shared" si="36"/>
        <v>6.6666666666666679</v>
      </c>
    </row>
    <row r="79" spans="1:10" x14ac:dyDescent="0.25">
      <c r="A79" t="s">
        <v>69</v>
      </c>
      <c r="B79" t="s">
        <v>68</v>
      </c>
      <c r="C79" s="19">
        <f t="shared" si="33"/>
        <v>1.0000000000000002</v>
      </c>
      <c r="D79">
        <f t="shared" si="34"/>
        <v>180</v>
      </c>
      <c r="E79" s="19">
        <f t="shared" si="35"/>
        <v>0.33333333333333331</v>
      </c>
      <c r="F79">
        <v>20</v>
      </c>
      <c r="G79" s="19">
        <f t="shared" si="36"/>
        <v>6.6666666666666679</v>
      </c>
    </row>
    <row r="80" spans="1:10" x14ac:dyDescent="0.25">
      <c r="A80" t="s">
        <v>69</v>
      </c>
      <c r="B80" t="s">
        <v>96</v>
      </c>
      <c r="C80" s="19">
        <f t="shared" si="33"/>
        <v>1.0000000000000002</v>
      </c>
      <c r="D80">
        <f t="shared" si="34"/>
        <v>180</v>
      </c>
      <c r="E80" s="19">
        <f t="shared" si="35"/>
        <v>0.33333333333333331</v>
      </c>
      <c r="F80">
        <v>20</v>
      </c>
      <c r="G80" s="19">
        <f t="shared" si="36"/>
        <v>6.6666666666666679</v>
      </c>
    </row>
    <row r="81" spans="1:7" x14ac:dyDescent="0.25">
      <c r="A81" t="s">
        <v>69</v>
      </c>
      <c r="B81" t="s">
        <v>97</v>
      </c>
      <c r="C81" s="19">
        <f t="shared" si="33"/>
        <v>1.0000000000000002</v>
      </c>
      <c r="D81">
        <f t="shared" si="34"/>
        <v>180</v>
      </c>
      <c r="E81" s="19">
        <f t="shared" si="35"/>
        <v>0.33333333333333331</v>
      </c>
      <c r="F81">
        <v>20</v>
      </c>
      <c r="G81" s="19">
        <f t="shared" si="36"/>
        <v>6.6666666666666679</v>
      </c>
    </row>
    <row r="82" spans="1:7" x14ac:dyDescent="0.25">
      <c r="A82" t="s">
        <v>69</v>
      </c>
      <c r="B82" t="s">
        <v>98</v>
      </c>
      <c r="C82" s="19">
        <f t="shared" si="33"/>
        <v>1.0000000000000002</v>
      </c>
      <c r="D82">
        <f t="shared" si="34"/>
        <v>180</v>
      </c>
      <c r="E82" s="19">
        <f t="shared" si="35"/>
        <v>0.33333333333333331</v>
      </c>
      <c r="F82">
        <v>20</v>
      </c>
      <c r="G82" s="19">
        <f t="shared" si="36"/>
        <v>6.6666666666666679</v>
      </c>
    </row>
    <row r="83" spans="1:7" x14ac:dyDescent="0.25">
      <c r="A83" t="s">
        <v>69</v>
      </c>
      <c r="B83" t="s">
        <v>100</v>
      </c>
      <c r="C83" s="19">
        <f t="shared" si="33"/>
        <v>1.0000000000000002</v>
      </c>
      <c r="D83">
        <f t="shared" si="34"/>
        <v>180</v>
      </c>
      <c r="E83" s="19">
        <f t="shared" si="35"/>
        <v>0.33333333333333331</v>
      </c>
      <c r="F83">
        <v>20</v>
      </c>
      <c r="G83" s="19">
        <f t="shared" si="36"/>
        <v>6.6666666666666679</v>
      </c>
    </row>
    <row r="84" spans="1:7" x14ac:dyDescent="0.25">
      <c r="A84" t="s">
        <v>70</v>
      </c>
      <c r="B84" t="s">
        <v>95</v>
      </c>
      <c r="C84" s="19">
        <f t="shared" si="33"/>
        <v>1</v>
      </c>
      <c r="D84">
        <f t="shared" si="34"/>
        <v>30</v>
      </c>
      <c r="E84" s="19">
        <f t="shared" si="35"/>
        <v>2</v>
      </c>
      <c r="F84">
        <v>20</v>
      </c>
      <c r="G84" s="19">
        <f t="shared" si="36"/>
        <v>40</v>
      </c>
    </row>
    <row r="85" spans="1:7" x14ac:dyDescent="0.25">
      <c r="A85" t="s">
        <v>70</v>
      </c>
      <c r="B85" t="s">
        <v>68</v>
      </c>
      <c r="C85" s="19">
        <f t="shared" si="33"/>
        <v>1</v>
      </c>
      <c r="D85">
        <f t="shared" si="34"/>
        <v>30</v>
      </c>
      <c r="E85" s="19">
        <f t="shared" si="35"/>
        <v>2</v>
      </c>
      <c r="F85">
        <v>20</v>
      </c>
      <c r="G85" s="19">
        <f t="shared" si="36"/>
        <v>40</v>
      </c>
    </row>
    <row r="86" spans="1:7" x14ac:dyDescent="0.25">
      <c r="A86" t="s">
        <v>70</v>
      </c>
      <c r="B86" t="s">
        <v>102</v>
      </c>
      <c r="C86" s="19">
        <f t="shared" si="33"/>
        <v>1</v>
      </c>
      <c r="D86">
        <f t="shared" si="34"/>
        <v>30</v>
      </c>
      <c r="E86" s="19">
        <f t="shared" si="35"/>
        <v>2</v>
      </c>
      <c r="F86">
        <v>20</v>
      </c>
      <c r="G86" s="19">
        <f t="shared" si="36"/>
        <v>40</v>
      </c>
    </row>
    <row r="87" spans="1:7" x14ac:dyDescent="0.25">
      <c r="A87" t="s">
        <v>70</v>
      </c>
      <c r="B87" t="s">
        <v>100</v>
      </c>
      <c r="C87" s="19">
        <f t="shared" si="33"/>
        <v>1</v>
      </c>
      <c r="D87">
        <f t="shared" si="34"/>
        <v>30</v>
      </c>
      <c r="E87" s="19">
        <f t="shared" si="35"/>
        <v>2</v>
      </c>
      <c r="F87">
        <v>20</v>
      </c>
      <c r="G87" s="19">
        <f t="shared" si="36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1" sqref="B21"/>
    </sheetView>
  </sheetViews>
  <sheetFormatPr defaultRowHeight="15" x14ac:dyDescent="0.25"/>
  <cols>
    <col min="1" max="1" width="52.7109375" customWidth="1"/>
    <col min="2" max="2" width="14.140625" bestFit="1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расчет'!A37</f>
        <v>Главная Welcome страница</v>
      </c>
      <c r="B2" t="s">
        <v>82</v>
      </c>
    </row>
    <row r="3" spans="1:2" x14ac:dyDescent="0.25">
      <c r="A3" t="str">
        <f>'Автоматизированный расчет'!A38</f>
        <v>Вход в систему</v>
      </c>
      <c r="B3" t="s">
        <v>111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90</v>
      </c>
    </row>
    <row r="5" spans="1:2" x14ac:dyDescent="0.25">
      <c r="A5" t="str">
        <f>'Автоматизированный расчет'!A40</f>
        <v>Заполнение полей для поиска билета</v>
      </c>
      <c r="B5" t="s">
        <v>112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113</v>
      </c>
    </row>
    <row r="7" spans="1:2" x14ac:dyDescent="0.25">
      <c r="A7" t="str">
        <f>'Автоматизированный расчет'!A42</f>
        <v>Оплата билета</v>
      </c>
      <c r="B7" t="s">
        <v>114</v>
      </c>
    </row>
    <row r="8" spans="1:2" x14ac:dyDescent="0.25">
      <c r="A8" t="str">
        <f>'Автоматизированный расчет'!A43</f>
        <v>Просмотр квитанций</v>
      </c>
      <c r="B8" t="s">
        <v>115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116</v>
      </c>
    </row>
    <row r="10" spans="1:2" x14ac:dyDescent="0.25">
      <c r="A10" t="str">
        <f>'Автоматизированный расчет'!A45</f>
        <v>Выход из системы</v>
      </c>
      <c r="B10" t="s">
        <v>25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117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118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A7" workbookViewId="0">
      <selection activeCell="L25" sqref="L24:L25"/>
    </sheetView>
  </sheetViews>
  <sheetFormatPr defaultRowHeight="15" x14ac:dyDescent="0.25"/>
  <cols>
    <col min="1" max="1" width="41.7109375" customWidth="1"/>
    <col min="2" max="2" width="11.28515625" customWidth="1"/>
    <col min="3" max="3" width="13" customWidth="1"/>
    <col min="4" max="4" width="11.7109375" customWidth="1"/>
    <col min="5" max="5" width="11.140625" customWidth="1"/>
    <col min="6" max="6" width="11.5703125" customWidth="1"/>
    <col min="7" max="7" width="12" customWidth="1"/>
  </cols>
  <sheetData>
    <row r="1" spans="1:10" x14ac:dyDescent="0.25">
      <c r="A1" s="61" t="s">
        <v>27</v>
      </c>
      <c r="B1" s="61" t="s">
        <v>83</v>
      </c>
      <c r="C1" s="61" t="s">
        <v>84</v>
      </c>
      <c r="D1" s="61" t="s">
        <v>85</v>
      </c>
      <c r="E1" s="61" t="s">
        <v>86</v>
      </c>
      <c r="F1" s="61" t="s">
        <v>87</v>
      </c>
      <c r="G1" s="61" t="s">
        <v>88</v>
      </c>
      <c r="H1" s="61" t="s">
        <v>28</v>
      </c>
      <c r="I1" s="61" t="s">
        <v>29</v>
      </c>
      <c r="J1" s="61" t="s">
        <v>30</v>
      </c>
    </row>
    <row r="2" spans="1:10" x14ac:dyDescent="0.25">
      <c r="A2" s="89" t="s">
        <v>109</v>
      </c>
      <c r="B2" s="89" t="s">
        <v>89</v>
      </c>
      <c r="C2" s="89">
        <v>0</v>
      </c>
      <c r="D2" s="89">
        <v>0</v>
      </c>
      <c r="E2" s="89">
        <v>8.6859999999999999</v>
      </c>
      <c r="F2" s="89">
        <v>1.7929999999999999</v>
      </c>
      <c r="G2" s="89">
        <v>4.6920000000000002</v>
      </c>
      <c r="H2" s="89">
        <v>686</v>
      </c>
      <c r="I2" s="89">
        <v>0</v>
      </c>
      <c r="J2" s="89">
        <v>0</v>
      </c>
    </row>
    <row r="3" spans="1:10" x14ac:dyDescent="0.25">
      <c r="A3" s="89" t="s">
        <v>113</v>
      </c>
      <c r="B3" s="89" t="s">
        <v>89</v>
      </c>
      <c r="C3" s="89">
        <v>0</v>
      </c>
      <c r="D3" s="89">
        <v>0</v>
      </c>
      <c r="E3" s="89">
        <v>1.865</v>
      </c>
      <c r="F3" s="89">
        <v>9.9000000000000005E-2</v>
      </c>
      <c r="G3" s="89">
        <v>4.8000000000000001E-2</v>
      </c>
      <c r="H3" s="89">
        <v>366</v>
      </c>
      <c r="I3" s="89">
        <v>0</v>
      </c>
      <c r="J3" s="89">
        <v>0</v>
      </c>
    </row>
    <row r="4" spans="1:10" x14ac:dyDescent="0.25">
      <c r="A4" s="89" t="s">
        <v>119</v>
      </c>
      <c r="B4" s="89" t="s">
        <v>89</v>
      </c>
      <c r="C4" s="89">
        <v>0</v>
      </c>
      <c r="D4" s="89">
        <v>0</v>
      </c>
      <c r="E4" s="89">
        <v>3.7360000000000002</v>
      </c>
      <c r="F4" s="89">
        <v>0.69199999999999995</v>
      </c>
      <c r="G4" s="89">
        <v>1.403</v>
      </c>
      <c r="H4" s="89">
        <v>130</v>
      </c>
      <c r="I4" s="89">
        <v>0</v>
      </c>
      <c r="J4" s="89">
        <v>0</v>
      </c>
    </row>
    <row r="5" spans="1:10" x14ac:dyDescent="0.25">
      <c r="A5" s="89" t="s">
        <v>90</v>
      </c>
      <c r="B5" s="89" t="s">
        <v>89</v>
      </c>
      <c r="C5" s="89">
        <v>0</v>
      </c>
      <c r="D5" s="89">
        <v>0</v>
      </c>
      <c r="E5" s="89">
        <v>4.3840000000000003</v>
      </c>
      <c r="F5" s="89">
        <v>0.83799999999999997</v>
      </c>
      <c r="G5" s="89">
        <v>2.0030000000000001</v>
      </c>
      <c r="H5" s="89">
        <v>418</v>
      </c>
      <c r="I5" s="89">
        <v>0</v>
      </c>
      <c r="J5" s="89">
        <v>0</v>
      </c>
    </row>
    <row r="6" spans="1:10" x14ac:dyDescent="0.25">
      <c r="A6" s="89" t="s">
        <v>115</v>
      </c>
      <c r="B6" s="89" t="s">
        <v>89</v>
      </c>
      <c r="C6" s="89">
        <v>0</v>
      </c>
      <c r="D6" s="89">
        <v>0</v>
      </c>
      <c r="E6" s="89">
        <v>4.1529999999999996</v>
      </c>
      <c r="F6" s="89">
        <v>0.70599999999999996</v>
      </c>
      <c r="G6" s="89">
        <v>1.4</v>
      </c>
      <c r="H6" s="89">
        <v>383</v>
      </c>
      <c r="I6" s="89">
        <v>0</v>
      </c>
      <c r="J6" s="89">
        <v>0</v>
      </c>
    </row>
    <row r="7" spans="1:10" x14ac:dyDescent="0.25">
      <c r="A7" s="89" t="s">
        <v>117</v>
      </c>
      <c r="B7" s="89" t="s">
        <v>89</v>
      </c>
      <c r="C7" s="89">
        <v>0</v>
      </c>
      <c r="D7" s="89">
        <v>0</v>
      </c>
      <c r="E7" s="89">
        <v>2.7149999999999999</v>
      </c>
      <c r="F7" s="89">
        <v>0.61599999999999999</v>
      </c>
      <c r="G7" s="89">
        <v>1.294</v>
      </c>
      <c r="H7" s="89">
        <v>130</v>
      </c>
      <c r="I7" s="89">
        <v>0</v>
      </c>
      <c r="J7" s="89">
        <v>0</v>
      </c>
    </row>
    <row r="8" spans="1:10" x14ac:dyDescent="0.25">
      <c r="A8" s="89" t="s">
        <v>116</v>
      </c>
      <c r="B8" s="89" t="s">
        <v>89</v>
      </c>
      <c r="C8" s="89">
        <v>0</v>
      </c>
      <c r="D8" s="89">
        <v>0</v>
      </c>
      <c r="E8" s="89">
        <v>2.0379999999999998</v>
      </c>
      <c r="F8" s="89">
        <v>0.35</v>
      </c>
      <c r="G8" s="89">
        <v>0.47499999999999998</v>
      </c>
      <c r="H8" s="89">
        <v>96</v>
      </c>
      <c r="I8" s="89">
        <v>0</v>
      </c>
      <c r="J8" s="89">
        <v>0</v>
      </c>
    </row>
    <row r="9" spans="1:10" x14ac:dyDescent="0.25">
      <c r="A9" s="89" t="s">
        <v>118</v>
      </c>
      <c r="B9" s="89" t="s">
        <v>89</v>
      </c>
      <c r="C9" s="89">
        <v>0</v>
      </c>
      <c r="D9" s="89">
        <v>0</v>
      </c>
      <c r="E9" s="89">
        <v>1.1339999999999999</v>
      </c>
      <c r="F9" s="89">
        <v>0.155</v>
      </c>
      <c r="G9" s="89">
        <v>5.3999999999999999E-2</v>
      </c>
      <c r="H9" s="89">
        <v>131</v>
      </c>
      <c r="I9" s="89">
        <v>0</v>
      </c>
      <c r="J9" s="89">
        <v>0</v>
      </c>
    </row>
    <row r="10" spans="1:10" x14ac:dyDescent="0.25">
      <c r="A10" s="89" t="s">
        <v>111</v>
      </c>
      <c r="B10" s="89" t="s">
        <v>89</v>
      </c>
      <c r="C10" s="89">
        <v>0</v>
      </c>
      <c r="D10" s="89">
        <v>0</v>
      </c>
      <c r="E10" s="89">
        <v>4.3170000000000002</v>
      </c>
      <c r="F10" s="89">
        <v>0.81699999999999995</v>
      </c>
      <c r="G10" s="89">
        <v>1.8959999999999999</v>
      </c>
      <c r="H10" s="89">
        <v>555</v>
      </c>
      <c r="I10" s="89">
        <v>0</v>
      </c>
      <c r="J10" s="89">
        <v>0</v>
      </c>
    </row>
    <row r="11" spans="1:10" x14ac:dyDescent="0.25">
      <c r="A11" s="89" t="s">
        <v>25</v>
      </c>
      <c r="B11" s="89" t="s">
        <v>89</v>
      </c>
      <c r="C11" s="89">
        <v>0</v>
      </c>
      <c r="D11" s="89">
        <v>0</v>
      </c>
      <c r="E11" s="89">
        <v>2.6349999999999998</v>
      </c>
      <c r="F11" s="89">
        <v>0.441</v>
      </c>
      <c r="G11" s="89">
        <v>0.63600000000000001</v>
      </c>
      <c r="H11" s="89">
        <v>451</v>
      </c>
      <c r="I11" s="89">
        <v>0</v>
      </c>
      <c r="J11" s="89">
        <v>0</v>
      </c>
    </row>
    <row r="12" spans="1:10" x14ac:dyDescent="0.25">
      <c r="A12" s="89" t="s">
        <v>82</v>
      </c>
      <c r="B12" s="89" t="s">
        <v>89</v>
      </c>
      <c r="C12" s="89">
        <v>0</v>
      </c>
      <c r="D12" s="89">
        <v>0</v>
      </c>
      <c r="E12" s="89">
        <v>3.0009999999999999</v>
      </c>
      <c r="F12" s="89">
        <v>0.51300000000000001</v>
      </c>
      <c r="G12" s="89">
        <v>1.0109999999999999</v>
      </c>
      <c r="H12" s="89">
        <v>681</v>
      </c>
      <c r="I12" s="89">
        <v>0</v>
      </c>
      <c r="J12" s="89">
        <v>0</v>
      </c>
    </row>
    <row r="13" spans="1:10" x14ac:dyDescent="0.25">
      <c r="A13" s="89" t="s">
        <v>114</v>
      </c>
      <c r="B13" s="89" t="s">
        <v>89</v>
      </c>
      <c r="C13" s="89">
        <v>0</v>
      </c>
      <c r="D13" s="89">
        <v>0</v>
      </c>
      <c r="E13" s="89">
        <v>2.5350000000000001</v>
      </c>
      <c r="F13" s="89">
        <v>0.36199999999999999</v>
      </c>
      <c r="G13" s="89">
        <v>0.56399999999999995</v>
      </c>
      <c r="H13" s="89">
        <v>236</v>
      </c>
      <c r="I13" s="89">
        <v>0</v>
      </c>
      <c r="J13" s="89">
        <v>0</v>
      </c>
    </row>
    <row r="14" spans="1:10" x14ac:dyDescent="0.25">
      <c r="A14" s="89" t="s">
        <v>112</v>
      </c>
      <c r="B14" s="89" t="s">
        <v>89</v>
      </c>
      <c r="C14" s="89">
        <v>0</v>
      </c>
      <c r="D14" s="89">
        <v>0</v>
      </c>
      <c r="E14" s="89">
        <v>1.6879999999999999</v>
      </c>
      <c r="F14" s="89">
        <v>0.24399999999999999</v>
      </c>
      <c r="G14" s="89">
        <v>0.182</v>
      </c>
      <c r="H14" s="89">
        <v>365</v>
      </c>
      <c r="I14" s="89">
        <v>0</v>
      </c>
      <c r="J14" s="89">
        <v>0</v>
      </c>
    </row>
    <row r="15" spans="1:10" x14ac:dyDescent="0.25">
      <c r="A15" s="89" t="s">
        <v>120</v>
      </c>
      <c r="B15" s="89" t="s">
        <v>89</v>
      </c>
      <c r="C15" s="89">
        <v>0</v>
      </c>
      <c r="D15" s="89">
        <v>0</v>
      </c>
      <c r="E15" s="89">
        <v>6.0460000000000003</v>
      </c>
      <c r="F15" s="89">
        <v>1.484</v>
      </c>
      <c r="G15" s="89">
        <v>3.2949999999999999</v>
      </c>
      <c r="H15" s="89">
        <v>40</v>
      </c>
      <c r="I15" s="89">
        <v>0</v>
      </c>
      <c r="J15" s="89">
        <v>0</v>
      </c>
    </row>
    <row r="16" spans="1:10" x14ac:dyDescent="0.25">
      <c r="A16" s="89" t="s">
        <v>121</v>
      </c>
      <c r="B16" s="89" t="s">
        <v>89</v>
      </c>
      <c r="C16" s="89">
        <v>0</v>
      </c>
      <c r="D16" s="89">
        <v>0</v>
      </c>
      <c r="E16" s="89">
        <v>6.7709999999999999</v>
      </c>
      <c r="F16" s="89">
        <v>1.5249999999999999</v>
      </c>
      <c r="G16" s="89">
        <v>4.0830000000000002</v>
      </c>
      <c r="H16" s="89">
        <v>132</v>
      </c>
      <c r="I16" s="89">
        <v>0</v>
      </c>
      <c r="J16" s="89">
        <v>0</v>
      </c>
    </row>
    <row r="17" spans="1:10" x14ac:dyDescent="0.25">
      <c r="A17" s="89" t="s">
        <v>122</v>
      </c>
      <c r="B17" s="89" t="s">
        <v>89</v>
      </c>
      <c r="C17" s="89">
        <v>0</v>
      </c>
      <c r="D17" s="89">
        <v>0</v>
      </c>
      <c r="E17" s="89">
        <v>7.3520000000000003</v>
      </c>
      <c r="F17" s="89">
        <v>1.66</v>
      </c>
      <c r="G17" s="89">
        <v>4.585</v>
      </c>
      <c r="H17" s="89">
        <v>235</v>
      </c>
      <c r="I17" s="89">
        <v>0</v>
      </c>
      <c r="J17" s="89">
        <v>0</v>
      </c>
    </row>
    <row r="18" spans="1:10" x14ac:dyDescent="0.25">
      <c r="A18" s="89" t="s">
        <v>123</v>
      </c>
      <c r="B18" s="89" t="s">
        <v>89</v>
      </c>
      <c r="C18" s="89">
        <v>0</v>
      </c>
      <c r="D18" s="89">
        <v>0</v>
      </c>
      <c r="E18" s="89">
        <v>8.125</v>
      </c>
      <c r="F18" s="89">
        <v>2.472</v>
      </c>
      <c r="G18" s="89">
        <v>7.0220000000000002</v>
      </c>
      <c r="H18" s="89">
        <v>52</v>
      </c>
      <c r="I18" s="89">
        <v>0</v>
      </c>
      <c r="J18" s="89">
        <v>0</v>
      </c>
    </row>
    <row r="19" spans="1:10" x14ac:dyDescent="0.25">
      <c r="A19" s="89" t="s">
        <v>124</v>
      </c>
      <c r="B19" s="89" t="s">
        <v>89</v>
      </c>
      <c r="C19" s="89">
        <v>0</v>
      </c>
      <c r="D19" s="89">
        <v>0</v>
      </c>
      <c r="E19" s="89">
        <v>8.6859999999999999</v>
      </c>
      <c r="F19" s="89">
        <v>1.897</v>
      </c>
      <c r="G19" s="89">
        <v>5.2050000000000001</v>
      </c>
      <c r="H19" s="89">
        <v>96</v>
      </c>
      <c r="I19" s="89">
        <v>0</v>
      </c>
      <c r="J19" s="89">
        <v>0</v>
      </c>
    </row>
    <row r="20" spans="1:10" x14ac:dyDescent="0.25">
      <c r="A20" s="89" t="s">
        <v>125</v>
      </c>
      <c r="B20" s="89" t="s">
        <v>89</v>
      </c>
      <c r="C20" s="89">
        <v>0</v>
      </c>
      <c r="D20" s="89">
        <v>0</v>
      </c>
      <c r="E20" s="89">
        <v>6.62</v>
      </c>
      <c r="F20" s="89">
        <v>1.3320000000000001</v>
      </c>
      <c r="G20" s="89">
        <v>3.246</v>
      </c>
      <c r="H20" s="89">
        <v>131</v>
      </c>
      <c r="I20" s="89">
        <v>0</v>
      </c>
      <c r="J20" s="89">
        <v>0</v>
      </c>
    </row>
    <row r="21" spans="1:10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0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  <row r="24" spans="1:10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</row>
    <row r="25" spans="1:10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</row>
    <row r="26" spans="1:10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</row>
    <row r="27" spans="1:10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</row>
    <row r="28" spans="1:10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</row>
    <row r="29" spans="1:10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9B1A-2B5D-4EFC-A2DE-C17CCAD50E23}">
  <dimension ref="A1:J22"/>
  <sheetViews>
    <sheetView tabSelected="1" workbookViewId="0">
      <selection activeCell="H21" sqref="H21"/>
    </sheetView>
  </sheetViews>
  <sheetFormatPr defaultRowHeight="15" x14ac:dyDescent="0.25"/>
  <cols>
    <col min="1" max="1" width="41.7109375" customWidth="1"/>
    <col min="2" max="2" width="11.28515625" customWidth="1"/>
    <col min="3" max="3" width="13" customWidth="1"/>
    <col min="4" max="4" width="11.7109375" customWidth="1"/>
    <col min="5" max="5" width="11.140625" customWidth="1"/>
    <col min="6" max="6" width="11.5703125" customWidth="1"/>
    <col min="7" max="7" width="12" customWidth="1"/>
  </cols>
  <sheetData>
    <row r="1" spans="1:10" x14ac:dyDescent="0.25">
      <c r="A1" s="61" t="s">
        <v>27</v>
      </c>
      <c r="B1" s="61" t="s">
        <v>83</v>
      </c>
      <c r="C1" s="61" t="s">
        <v>84</v>
      </c>
      <c r="D1" s="61" t="s">
        <v>85</v>
      </c>
      <c r="E1" s="61" t="s">
        <v>86</v>
      </c>
      <c r="F1" s="61" t="s">
        <v>87</v>
      </c>
      <c r="G1" s="61" t="s">
        <v>88</v>
      </c>
      <c r="H1" s="61" t="s">
        <v>28</v>
      </c>
      <c r="I1" s="61" t="s">
        <v>29</v>
      </c>
      <c r="J1" s="61" t="s">
        <v>30</v>
      </c>
    </row>
    <row r="2" spans="1:10" x14ac:dyDescent="0.25">
      <c r="A2" s="88" t="s">
        <v>109</v>
      </c>
      <c r="B2" s="88" t="s">
        <v>89</v>
      </c>
      <c r="C2" s="88">
        <v>0</v>
      </c>
      <c r="D2" s="88">
        <v>0</v>
      </c>
      <c r="E2" s="88">
        <v>7.407</v>
      </c>
      <c r="F2" s="88">
        <v>1.2430000000000001</v>
      </c>
      <c r="G2" s="88">
        <v>3.2069999999999999</v>
      </c>
      <c r="H2" s="88">
        <v>2050</v>
      </c>
      <c r="I2" s="88">
        <v>3</v>
      </c>
      <c r="J2" s="88">
        <v>0</v>
      </c>
    </row>
    <row r="3" spans="1:10" x14ac:dyDescent="0.25">
      <c r="A3" s="88" t="s">
        <v>113</v>
      </c>
      <c r="B3" s="88" t="s">
        <v>89</v>
      </c>
      <c r="C3" s="88">
        <v>0</v>
      </c>
      <c r="D3" s="88">
        <v>0</v>
      </c>
      <c r="E3" s="88">
        <v>8.8999999999999996E-2</v>
      </c>
      <c r="F3" s="88">
        <v>5.0000000000000001E-3</v>
      </c>
      <c r="G3" s="88">
        <v>4.4999999999999998E-2</v>
      </c>
      <c r="H3" s="88">
        <v>1095</v>
      </c>
      <c r="I3" s="88">
        <v>0</v>
      </c>
      <c r="J3" s="88">
        <v>0</v>
      </c>
    </row>
    <row r="4" spans="1:10" x14ac:dyDescent="0.25">
      <c r="A4" s="88" t="s">
        <v>119</v>
      </c>
      <c r="B4" s="88" t="s">
        <v>89</v>
      </c>
      <c r="C4" s="88">
        <v>0</v>
      </c>
      <c r="D4" s="88">
        <v>0</v>
      </c>
      <c r="E4" s="88">
        <v>3.5670000000000002</v>
      </c>
      <c r="F4" s="88">
        <v>0.65900000000000003</v>
      </c>
      <c r="G4" s="88">
        <v>1.2849999999999999</v>
      </c>
      <c r="H4" s="88">
        <v>389</v>
      </c>
      <c r="I4" s="88">
        <v>0</v>
      </c>
      <c r="J4" s="88">
        <v>0</v>
      </c>
    </row>
    <row r="5" spans="1:10" x14ac:dyDescent="0.25">
      <c r="A5" s="88" t="s">
        <v>90</v>
      </c>
      <c r="B5" s="88" t="s">
        <v>89</v>
      </c>
      <c r="C5" s="88">
        <v>0</v>
      </c>
      <c r="D5" s="88">
        <v>0</v>
      </c>
      <c r="E5" s="88">
        <v>4.944</v>
      </c>
      <c r="F5" s="88">
        <v>0.59699999999999998</v>
      </c>
      <c r="G5" s="88">
        <v>0.78700000000000003</v>
      </c>
      <c r="H5" s="88">
        <v>1256</v>
      </c>
      <c r="I5" s="88">
        <v>0</v>
      </c>
      <c r="J5" s="88">
        <v>0</v>
      </c>
    </row>
    <row r="6" spans="1:10" x14ac:dyDescent="0.25">
      <c r="A6" s="88" t="s">
        <v>115</v>
      </c>
      <c r="B6" s="88" t="s">
        <v>89</v>
      </c>
      <c r="C6" s="88">
        <v>0</v>
      </c>
      <c r="D6" s="88">
        <v>0</v>
      </c>
      <c r="E6" s="88">
        <v>4.9080000000000004</v>
      </c>
      <c r="F6" s="88">
        <v>0.66300000000000003</v>
      </c>
      <c r="G6" s="88">
        <v>1.165</v>
      </c>
      <c r="H6" s="88">
        <v>1150</v>
      </c>
      <c r="I6" s="88">
        <v>0</v>
      </c>
      <c r="J6" s="88">
        <v>0</v>
      </c>
    </row>
    <row r="7" spans="1:10" x14ac:dyDescent="0.25">
      <c r="A7" s="88" t="s">
        <v>117</v>
      </c>
      <c r="B7" s="88" t="s">
        <v>89</v>
      </c>
      <c r="C7" s="88">
        <v>0</v>
      </c>
      <c r="D7" s="88">
        <v>0</v>
      </c>
      <c r="E7" s="88">
        <v>3.718</v>
      </c>
      <c r="F7" s="88">
        <v>0.45300000000000001</v>
      </c>
      <c r="G7" s="88">
        <v>0.46400000000000002</v>
      </c>
      <c r="H7" s="88">
        <v>388</v>
      </c>
      <c r="I7" s="88">
        <v>0</v>
      </c>
      <c r="J7" s="88">
        <v>0</v>
      </c>
    </row>
    <row r="8" spans="1:10" x14ac:dyDescent="0.25">
      <c r="A8" s="88" t="s">
        <v>116</v>
      </c>
      <c r="B8" s="88" t="s">
        <v>89</v>
      </c>
      <c r="C8" s="88">
        <v>0</v>
      </c>
      <c r="D8" s="88">
        <v>0</v>
      </c>
      <c r="E8" s="88">
        <v>1.649</v>
      </c>
      <c r="F8" s="88">
        <v>0.16700000000000001</v>
      </c>
      <c r="G8" s="88">
        <v>0.20300000000000001</v>
      </c>
      <c r="H8" s="88">
        <v>285</v>
      </c>
      <c r="I8" s="88">
        <v>3</v>
      </c>
      <c r="J8" s="88">
        <v>0</v>
      </c>
    </row>
    <row r="9" spans="1:10" x14ac:dyDescent="0.25">
      <c r="A9" s="88" t="s">
        <v>118</v>
      </c>
      <c r="B9" s="88" t="s">
        <v>89</v>
      </c>
      <c r="C9" s="88">
        <v>0</v>
      </c>
      <c r="D9" s="88">
        <v>0</v>
      </c>
      <c r="E9" s="88">
        <v>2</v>
      </c>
      <c r="F9" s="88">
        <v>0.16200000000000001</v>
      </c>
      <c r="G9" s="88">
        <v>4.1000000000000002E-2</v>
      </c>
      <c r="H9" s="88">
        <v>388</v>
      </c>
      <c r="I9" s="88">
        <v>0</v>
      </c>
      <c r="J9" s="88">
        <v>0</v>
      </c>
    </row>
    <row r="10" spans="1:10" x14ac:dyDescent="0.25">
      <c r="A10" s="88" t="s">
        <v>111</v>
      </c>
      <c r="B10" s="88" t="s">
        <v>89</v>
      </c>
      <c r="C10" s="88">
        <v>0</v>
      </c>
      <c r="D10" s="88">
        <v>0</v>
      </c>
      <c r="E10" s="88">
        <v>4.33</v>
      </c>
      <c r="F10" s="88">
        <v>0.70299999999999996</v>
      </c>
      <c r="G10" s="88">
        <v>1.236</v>
      </c>
      <c r="H10" s="88">
        <v>1664</v>
      </c>
      <c r="I10" s="88">
        <v>0</v>
      </c>
      <c r="J10" s="88">
        <v>0</v>
      </c>
    </row>
    <row r="11" spans="1:10" x14ac:dyDescent="0.25">
      <c r="A11" s="88" t="s">
        <v>25</v>
      </c>
      <c r="B11" s="88" t="s">
        <v>89</v>
      </c>
      <c r="C11" s="88">
        <v>0</v>
      </c>
      <c r="D11" s="88">
        <v>0</v>
      </c>
      <c r="E11" s="88">
        <v>3.044</v>
      </c>
      <c r="F11" s="88">
        <v>0.41099999999999998</v>
      </c>
      <c r="G11" s="88">
        <v>0.46899999999999997</v>
      </c>
      <c r="H11" s="88">
        <v>1347</v>
      </c>
      <c r="I11" s="88">
        <v>0</v>
      </c>
      <c r="J11" s="88">
        <v>0</v>
      </c>
    </row>
    <row r="12" spans="1:10" x14ac:dyDescent="0.25">
      <c r="A12" s="88" t="s">
        <v>82</v>
      </c>
      <c r="B12" s="88" t="s">
        <v>89</v>
      </c>
      <c r="C12" s="88">
        <v>0</v>
      </c>
      <c r="D12" s="88">
        <v>0</v>
      </c>
      <c r="E12" s="88">
        <v>3.5259999999999998</v>
      </c>
      <c r="F12" s="88">
        <v>0.433</v>
      </c>
      <c r="G12" s="88">
        <v>0.72299999999999998</v>
      </c>
      <c r="H12" s="88">
        <v>2054</v>
      </c>
      <c r="I12" s="88">
        <v>0</v>
      </c>
      <c r="J12" s="88">
        <v>0</v>
      </c>
    </row>
    <row r="13" spans="1:10" x14ac:dyDescent="0.25">
      <c r="A13" s="88" t="s">
        <v>114</v>
      </c>
      <c r="B13" s="88" t="s">
        <v>89</v>
      </c>
      <c r="C13" s="88">
        <v>0</v>
      </c>
      <c r="D13" s="88">
        <v>0</v>
      </c>
      <c r="E13" s="88">
        <v>3.0859999999999999</v>
      </c>
      <c r="F13" s="88">
        <v>0.36</v>
      </c>
      <c r="G13" s="88">
        <v>0.318</v>
      </c>
      <c r="H13" s="88">
        <v>703</v>
      </c>
      <c r="I13" s="88">
        <v>0</v>
      </c>
      <c r="J13" s="88">
        <v>0</v>
      </c>
    </row>
    <row r="14" spans="1:10" x14ac:dyDescent="0.25">
      <c r="A14" s="88" t="s">
        <v>112</v>
      </c>
      <c r="B14" s="88" t="s">
        <v>89</v>
      </c>
      <c r="C14" s="88">
        <v>0</v>
      </c>
      <c r="D14" s="88">
        <v>0</v>
      </c>
      <c r="E14" s="88">
        <v>2.6389999999999998</v>
      </c>
      <c r="F14" s="88">
        <v>0.19600000000000001</v>
      </c>
      <c r="G14" s="88">
        <v>0.1</v>
      </c>
      <c r="H14" s="88">
        <v>1096</v>
      </c>
      <c r="I14" s="88">
        <v>0</v>
      </c>
      <c r="J14" s="88">
        <v>0</v>
      </c>
    </row>
    <row r="15" spans="1:10" x14ac:dyDescent="0.25">
      <c r="A15" s="88" t="s">
        <v>120</v>
      </c>
      <c r="B15" s="88" t="s">
        <v>89</v>
      </c>
      <c r="C15" s="88">
        <v>0</v>
      </c>
      <c r="D15" s="88">
        <v>0</v>
      </c>
      <c r="E15" s="88">
        <v>5.4740000000000002</v>
      </c>
      <c r="F15" s="88">
        <v>0.85399999999999998</v>
      </c>
      <c r="G15" s="88">
        <v>1.4990000000000001</v>
      </c>
      <c r="H15" s="88">
        <v>120</v>
      </c>
      <c r="I15" s="88">
        <v>0</v>
      </c>
      <c r="J15" s="88">
        <v>0</v>
      </c>
    </row>
    <row r="16" spans="1:10" x14ac:dyDescent="0.25">
      <c r="A16" s="88" t="s">
        <v>121</v>
      </c>
      <c r="B16" s="88" t="s">
        <v>89</v>
      </c>
      <c r="C16" s="88">
        <v>0</v>
      </c>
      <c r="D16" s="88">
        <v>0</v>
      </c>
      <c r="E16" s="88">
        <v>6.5839999999999996</v>
      </c>
      <c r="F16" s="88">
        <v>1.2130000000000001</v>
      </c>
      <c r="G16" s="88">
        <v>3.0459999999999998</v>
      </c>
      <c r="H16" s="88">
        <v>392</v>
      </c>
      <c r="I16" s="88">
        <v>0</v>
      </c>
      <c r="J16" s="88">
        <v>0</v>
      </c>
    </row>
    <row r="17" spans="1:10" x14ac:dyDescent="0.25">
      <c r="A17" s="88" t="s">
        <v>122</v>
      </c>
      <c r="B17" s="88" t="s">
        <v>89</v>
      </c>
      <c r="C17" s="88">
        <v>0</v>
      </c>
      <c r="D17" s="88">
        <v>0</v>
      </c>
      <c r="E17" s="88">
        <v>7.407</v>
      </c>
      <c r="F17" s="88">
        <v>1.1639999999999999</v>
      </c>
      <c r="G17" s="88">
        <v>3.1349999999999998</v>
      </c>
      <c r="H17" s="88">
        <v>703</v>
      </c>
      <c r="I17" s="88">
        <v>0</v>
      </c>
      <c r="J17" s="88">
        <v>0</v>
      </c>
    </row>
    <row r="18" spans="1:10" x14ac:dyDescent="0.25">
      <c r="A18" s="88" t="s">
        <v>123</v>
      </c>
      <c r="B18" s="88" t="s">
        <v>89</v>
      </c>
      <c r="C18" s="88">
        <v>0</v>
      </c>
      <c r="D18" s="88">
        <v>0</v>
      </c>
      <c r="E18" s="88">
        <v>6.11</v>
      </c>
      <c r="F18" s="88">
        <v>1.387</v>
      </c>
      <c r="G18" s="88">
        <v>3.8490000000000002</v>
      </c>
      <c r="H18" s="88">
        <v>159</v>
      </c>
      <c r="I18" s="88">
        <v>0</v>
      </c>
      <c r="J18" s="88">
        <v>0</v>
      </c>
    </row>
    <row r="19" spans="1:10" x14ac:dyDescent="0.25">
      <c r="A19" s="88" t="s">
        <v>124</v>
      </c>
      <c r="B19" s="88" t="s">
        <v>89</v>
      </c>
      <c r="C19" s="88">
        <v>0</v>
      </c>
      <c r="D19" s="88">
        <v>0</v>
      </c>
      <c r="E19" s="88">
        <v>7.2549999999999999</v>
      </c>
      <c r="F19" s="88">
        <v>1.5</v>
      </c>
      <c r="G19" s="88">
        <v>4.2229999999999999</v>
      </c>
      <c r="H19" s="88">
        <v>285</v>
      </c>
      <c r="I19" s="88">
        <v>3</v>
      </c>
      <c r="J19" s="88">
        <v>0</v>
      </c>
    </row>
    <row r="20" spans="1:10" x14ac:dyDescent="0.25">
      <c r="A20" s="88" t="s">
        <v>125</v>
      </c>
      <c r="B20" s="88" t="s">
        <v>89</v>
      </c>
      <c r="C20" s="88">
        <v>0</v>
      </c>
      <c r="D20" s="88">
        <v>0</v>
      </c>
      <c r="E20" s="88">
        <v>5.1509999999999998</v>
      </c>
      <c r="F20" s="88">
        <v>1.101</v>
      </c>
      <c r="G20" s="88">
        <v>2.952</v>
      </c>
      <c r="H20" s="88">
        <v>391</v>
      </c>
      <c r="I20" s="88">
        <v>0</v>
      </c>
      <c r="J20" s="88">
        <v>0</v>
      </c>
    </row>
    <row r="21" spans="1:10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0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I31" sqref="I31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31.2851562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2" t="s">
        <v>33</v>
      </c>
      <c r="F9" s="82"/>
      <c r="G9" s="82"/>
      <c r="H9" s="82"/>
      <c r="I9" s="82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2" t="s">
        <v>31</v>
      </c>
      <c r="F23" s="82"/>
      <c r="G23" s="82"/>
      <c r="H23" s="82"/>
      <c r="I23" s="82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2" t="s">
        <v>32</v>
      </c>
      <c r="F35" s="82"/>
      <c r="G35" s="82"/>
      <c r="H35" s="82"/>
      <c r="I35" s="82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45-03A1-4358-9E10-F9871C34E97E}">
  <dimension ref="A1:E12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126</v>
      </c>
      <c r="B1" s="75" t="s">
        <v>127</v>
      </c>
      <c r="C1" s="75" t="s">
        <v>128</v>
      </c>
    </row>
    <row r="2" spans="1:5" x14ac:dyDescent="0.25">
      <c r="A2">
        <v>1</v>
      </c>
      <c r="D2">
        <v>3762</v>
      </c>
      <c r="E2" s="74">
        <v>3.1349999999999998</v>
      </c>
    </row>
    <row r="3" spans="1:5" x14ac:dyDescent="0.25">
      <c r="A3">
        <v>4</v>
      </c>
      <c r="B3">
        <v>13800</v>
      </c>
      <c r="C3" s="74">
        <v>11.5</v>
      </c>
      <c r="D3">
        <f>B3/4</f>
        <v>3450</v>
      </c>
      <c r="E3">
        <f>C3/4</f>
        <v>2.875</v>
      </c>
    </row>
    <row r="5" spans="1:5" x14ac:dyDescent="0.25">
      <c r="A5">
        <v>4</v>
      </c>
      <c r="B5">
        <v>13800</v>
      </c>
      <c r="C5" s="74">
        <v>11.5</v>
      </c>
      <c r="D5">
        <f>B5/4</f>
        <v>3450</v>
      </c>
      <c r="E5">
        <f>C5/4</f>
        <v>2.875</v>
      </c>
    </row>
    <row r="6" spans="1:5" x14ac:dyDescent="0.25">
      <c r="A6">
        <v>5</v>
      </c>
      <c r="B6">
        <v>1</v>
      </c>
      <c r="C6">
        <v>1E-3</v>
      </c>
    </row>
    <row r="9" spans="1:5" x14ac:dyDescent="0.25">
      <c r="A9" s="76">
        <v>686</v>
      </c>
      <c r="B9">
        <f>A9*3</f>
        <v>2058</v>
      </c>
    </row>
    <row r="10" spans="1:5" x14ac:dyDescent="0.25">
      <c r="A10">
        <v>5314</v>
      </c>
      <c r="B10">
        <f>A10*3</f>
        <v>15942</v>
      </c>
    </row>
    <row r="12" spans="1:5" x14ac:dyDescent="0.25">
      <c r="A12" s="77">
        <v>5314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9007-554B-4576-8FF0-AA6FDF5C687F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tr">
        <f>SummaryReport!A15</f>
        <v>UC1_login</v>
      </c>
      <c r="B1">
        <f>SummaryReport!H15</f>
        <v>40</v>
      </c>
    </row>
    <row r="2" spans="1:2" x14ac:dyDescent="0.25">
      <c r="A2" t="str">
        <f>SummaryReport!A16</f>
        <v>UC2_Search_Ticket</v>
      </c>
      <c r="B2">
        <f>SummaryReport!H16</f>
        <v>132</v>
      </c>
    </row>
    <row r="3" spans="1:2" x14ac:dyDescent="0.25">
      <c r="A3" t="str">
        <f>SummaryReport!A17</f>
        <v>UC3_Buy_Ticket</v>
      </c>
      <c r="B3">
        <f>SummaryReport!H17</f>
        <v>235</v>
      </c>
    </row>
    <row r="4" spans="1:2" x14ac:dyDescent="0.25">
      <c r="A4" t="str">
        <f>SummaryReport!A18</f>
        <v>UC4_View_Itinerary</v>
      </c>
      <c r="B4">
        <f>SummaryReport!H18</f>
        <v>52</v>
      </c>
    </row>
    <row r="5" spans="1:2" x14ac:dyDescent="0.25">
      <c r="A5" t="str">
        <f>SummaryReport!A19</f>
        <v>UC5_Delete_Ticket</v>
      </c>
      <c r="B5">
        <f>SummaryReport!H19</f>
        <v>96</v>
      </c>
    </row>
    <row r="6" spans="1:2" x14ac:dyDescent="0.25">
      <c r="A6" t="str">
        <f>SummaryReport!A20</f>
        <v>UC6_register</v>
      </c>
      <c r="B6">
        <f>SummaryReport!H20</f>
        <v>131</v>
      </c>
    </row>
    <row r="7" spans="1:2" x14ac:dyDescent="0.25">
      <c r="B7">
        <f>SUM(B1:B6)*3</f>
        <v>2058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Автоматизированный расчет</vt:lpstr>
      <vt:lpstr>Соответствие</vt:lpstr>
      <vt:lpstr>SummaryReport</vt:lpstr>
      <vt:lpstr>SummaryReport_L0</vt:lpstr>
      <vt:lpstr>Результаты всех тестов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svp31</cp:lastModifiedBy>
  <dcterms:created xsi:type="dcterms:W3CDTF">2015-06-05T18:19:34Z</dcterms:created>
  <dcterms:modified xsi:type="dcterms:W3CDTF">2023-05-24T03:24:05Z</dcterms:modified>
</cp:coreProperties>
</file>