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995BCFF-5A58-4D3B-ACF8-80DEB8045F20}" xr6:coauthVersionLast="32" xr6:coauthVersionMax="32" xr10:uidLastSave="{00000000-0000-0000-0000-000000000000}"/>
  <bookViews>
    <workbookView xWindow="0" yWindow="0" windowWidth="22260" windowHeight="12648" activeTab="2" xr2:uid="{00000000-000D-0000-FFFF-FFFF00000000}"/>
  </bookViews>
  <sheets>
    <sheet name="4.2" sheetId="1" r:id="rId1"/>
    <sheet name="4.3" sheetId="2" r:id="rId2"/>
    <sheet name="4.4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D6" i="2"/>
  <c r="C18" i="3"/>
  <c r="C35" i="3" s="1"/>
  <c r="C19" i="3"/>
  <c r="D35" i="3" s="1"/>
  <c r="C20" i="3"/>
  <c r="E35" i="3" s="1"/>
  <c r="C21" i="3"/>
  <c r="C17" i="3"/>
  <c r="B35" i="3" s="1"/>
  <c r="F5" i="3"/>
  <c r="F6" i="3"/>
  <c r="E5" i="3"/>
  <c r="E6" i="3"/>
  <c r="F4" i="3"/>
  <c r="E4" i="3"/>
  <c r="B78" i="2"/>
  <c r="B68" i="2"/>
  <c r="B48" i="2"/>
  <c r="E30" i="2"/>
  <c r="E31" i="2"/>
  <c r="E29" i="2"/>
  <c r="D5" i="2"/>
  <c r="D7" i="2"/>
  <c r="D4" i="2"/>
  <c r="D15" i="2"/>
  <c r="D16" i="2"/>
  <c r="D17" i="2"/>
  <c r="D18" i="2"/>
  <c r="D19" i="2"/>
  <c r="D20" i="2"/>
  <c r="D21" i="2"/>
  <c r="D14" i="2"/>
  <c r="E7" i="3" l="1"/>
  <c r="E32" i="2"/>
  <c r="E33" i="2" s="1"/>
  <c r="B41" i="2" s="1"/>
  <c r="D22" i="2"/>
  <c r="D23" i="2" s="1"/>
  <c r="B53" i="2" s="1"/>
  <c r="F7" i="3"/>
  <c r="D8" i="2"/>
  <c r="D9" i="2" s="1"/>
  <c r="B52" i="2" s="1"/>
  <c r="D9" i="1"/>
  <c r="E15" i="1"/>
  <c r="E16" i="1"/>
  <c r="E14" i="1"/>
  <c r="E17" i="1" s="1"/>
  <c r="E18" i="1" s="1"/>
  <c r="D7" i="1"/>
  <c r="D8" i="1"/>
  <c r="D6" i="1"/>
  <c r="B9" i="3" l="1"/>
  <c r="B12" i="3" s="1"/>
  <c r="C28" i="3" s="1"/>
  <c r="C29" i="3" s="1"/>
  <c r="C33" i="3" s="1"/>
  <c r="B54" i="2"/>
  <c r="B36" i="2"/>
  <c r="B38" i="2" s="1"/>
  <c r="B42" i="2" s="1"/>
  <c r="B44" i="2" s="1"/>
  <c r="B56" i="2" s="1"/>
  <c r="B47" i="2"/>
  <c r="B49" i="2" s="1"/>
  <c r="B57" i="2" s="1"/>
  <c r="D10" i="1"/>
  <c r="B38" i="1" s="1"/>
  <c r="B26" i="1"/>
  <c r="B39" i="1"/>
  <c r="B33" i="1"/>
  <c r="B35" i="1" s="1"/>
  <c r="B42" i="1" s="1"/>
  <c r="B21" i="1"/>
  <c r="B23" i="1" s="1"/>
  <c r="B55" i="2" l="1"/>
  <c r="B28" i="3"/>
  <c r="B29" i="3" s="1"/>
  <c r="D28" i="3"/>
  <c r="D29" i="3" s="1"/>
  <c r="D33" i="3" s="1"/>
  <c r="E28" i="3"/>
  <c r="E29" i="3" s="1"/>
  <c r="E33" i="3" s="1"/>
  <c r="B58" i="2"/>
  <c r="B66" i="2" s="1"/>
  <c r="B72" i="2" s="1"/>
  <c r="B40" i="1"/>
  <c r="B27" i="1"/>
  <c r="B30" i="1" s="1"/>
  <c r="B41" i="1" s="1"/>
  <c r="B43" i="1" s="1"/>
  <c r="B61" i="2" l="1"/>
  <c r="B63" i="2" s="1"/>
  <c r="B67" i="2" s="1"/>
  <c r="B73" i="2" s="1"/>
  <c r="B46" i="1"/>
  <c r="B48" i="1" s="1"/>
  <c r="B51" i="1"/>
  <c r="B57" i="1"/>
  <c r="B69" i="2" l="1"/>
  <c r="B74" i="2" s="1"/>
  <c r="B75" i="2" s="1"/>
  <c r="B77" i="2" s="1"/>
  <c r="B79" i="2" s="1"/>
  <c r="B30" i="3" s="1"/>
  <c r="B31" i="3" s="1"/>
  <c r="B33" i="3" s="1"/>
  <c r="B34" i="3" s="1"/>
  <c r="C34" i="3" s="1"/>
  <c r="D34" i="3" s="1"/>
  <c r="E34" i="3" s="1"/>
  <c r="B52" i="1"/>
  <c r="B54" i="1" s="1"/>
  <c r="B59" i="1" s="1"/>
  <c r="B58" i="1"/>
  <c r="B60" i="1" l="1"/>
</calcChain>
</file>

<file path=xl/sharedStrings.xml><?xml version="1.0" encoding="utf-8"?>
<sst xmlns="http://schemas.openxmlformats.org/spreadsheetml/2006/main" count="153" uniqueCount="125">
  <si>
    <t>Бумага А1</t>
  </si>
  <si>
    <t>Товары</t>
  </si>
  <si>
    <t>штуки</t>
  </si>
  <si>
    <t>цена за 1</t>
  </si>
  <si>
    <t xml:space="preserve">за все </t>
  </si>
  <si>
    <t>бумага А4</t>
  </si>
  <si>
    <t>картриджи</t>
  </si>
  <si>
    <t>канцелярские</t>
  </si>
  <si>
    <t>Главный инженер проекта</t>
  </si>
  <si>
    <t>инженер проектировщик</t>
  </si>
  <si>
    <t>Техник проктировщик</t>
  </si>
  <si>
    <t>исполнитель</t>
  </si>
  <si>
    <t>количесвто</t>
  </si>
  <si>
    <t>трудоемкость</t>
  </si>
  <si>
    <t>среднечасовая зп</t>
  </si>
  <si>
    <t>основная зп</t>
  </si>
  <si>
    <t>всего</t>
  </si>
  <si>
    <t>с учетом премий (50%)</t>
  </si>
  <si>
    <t>Основная заработная плата (Зо руб)</t>
  </si>
  <si>
    <t>Дополнительная заработноя плата             (Зд руб)</t>
  </si>
  <si>
    <t>величина/нормотив дополнительной заработной платы        (Нд %)</t>
  </si>
  <si>
    <t>Основная заработная плата (Зо)</t>
  </si>
  <si>
    <t>дополнительная заработная плата (Зд)</t>
  </si>
  <si>
    <t>страховые взносы на обязательное страхование ( %)</t>
  </si>
  <si>
    <t>обязательное страхование от несчастных случаев на производстве (%)</t>
  </si>
  <si>
    <t>накладные расходы  (Рнакл руб)</t>
  </si>
  <si>
    <t>основная заработная плата (Зо руб)</t>
  </si>
  <si>
    <t>норматив накладных расходов (%)</t>
  </si>
  <si>
    <t>1</t>
  </si>
  <si>
    <t>2</t>
  </si>
  <si>
    <t>3</t>
  </si>
  <si>
    <t>4</t>
  </si>
  <si>
    <t>5</t>
  </si>
  <si>
    <t>6</t>
  </si>
  <si>
    <t>Отчисления на социальные нужды (Рсоц руб)</t>
  </si>
  <si>
    <t>итого (Рм руб)</t>
  </si>
  <si>
    <t>Рм=</t>
  </si>
  <si>
    <t>Зо=</t>
  </si>
  <si>
    <t>Зд=</t>
  </si>
  <si>
    <t>Рсоц=</t>
  </si>
  <si>
    <t>Рнакл=</t>
  </si>
  <si>
    <t>Себестоимость разработки проектируемой документации (Сп)</t>
  </si>
  <si>
    <t>7</t>
  </si>
  <si>
    <t>Сп=</t>
  </si>
  <si>
    <t>Уровень рентабельности (Рп %)</t>
  </si>
  <si>
    <t>8</t>
  </si>
  <si>
    <t>Плановая прибыль (Пп руб)</t>
  </si>
  <si>
    <t>Пп=</t>
  </si>
  <si>
    <t>ставка налога на добавочную стоимость  (%)</t>
  </si>
  <si>
    <t>НДС</t>
  </si>
  <si>
    <t>Стоимость разработки проектной документации              (Цд руб)</t>
  </si>
  <si>
    <t>9</t>
  </si>
  <si>
    <t>НДС=</t>
  </si>
  <si>
    <t>Наименование</t>
  </si>
  <si>
    <t>Количество</t>
  </si>
  <si>
    <t>Цена за единицу, руб.</t>
  </si>
  <si>
    <t>Сумма, руб.</t>
  </si>
  <si>
    <r>
      <t>SNR-TWC-12-G12U</t>
    </r>
    <r>
      <rPr>
        <sz val="14"/>
        <color rgb="FF00000A"/>
        <rFont val="Times New Roman"/>
        <family val="1"/>
        <charset val="204"/>
      </rPr>
      <t>, 600х450х635мм</t>
    </r>
  </si>
  <si>
    <r>
      <t xml:space="preserve">EZ-Rack/DG-Rack-800 </t>
    </r>
    <r>
      <rPr>
        <sz val="14"/>
        <color rgb="FF00000A"/>
        <rFont val="Times New Roman"/>
        <family val="1"/>
        <charset val="204"/>
      </rPr>
      <t>42U</t>
    </r>
  </si>
  <si>
    <t>4-х парный кабель UTP категории 5Е</t>
  </si>
  <si>
    <t>4-х парный кабель STP категории 5E</t>
  </si>
  <si>
    <t>оптоволоконный кабель</t>
  </si>
  <si>
    <t>Розетки RJ-45</t>
  </si>
  <si>
    <t>Пластиковый короб 25х25</t>
  </si>
  <si>
    <t>Пластиковый короб 100х40</t>
  </si>
  <si>
    <t>Всего:</t>
  </si>
  <si>
    <t>Всего с учетом транспортных расходов (20%):</t>
  </si>
  <si>
    <t>Zyxel GS1900-48HP</t>
  </si>
  <si>
    <t>Intel R1208SPOSHORR</t>
  </si>
  <si>
    <t>Jet MultiStart C180D4H05IS45</t>
  </si>
  <si>
    <t>TP-LINK MC220L</t>
  </si>
  <si>
    <t>Зоб</t>
  </si>
  <si>
    <t>Рм</t>
  </si>
  <si>
    <t>Исполнитель</t>
  </si>
  <si>
    <t>Количество исполнителей</t>
  </si>
  <si>
    <t>Трудоемкость, дн.</t>
  </si>
  <si>
    <t>Дневная заработная плата, руб.</t>
  </si>
  <si>
    <t>Основная заработная плата,</t>
  </si>
  <si>
    <t>1. Монтажник</t>
  </si>
  <si>
    <t>2. Электромеханик</t>
  </si>
  <si>
    <t>3. Инженер</t>
  </si>
  <si>
    <t>С учетом премий (40%):</t>
  </si>
  <si>
    <t>Зо</t>
  </si>
  <si>
    <t>Нд</t>
  </si>
  <si>
    <t>Зд</t>
  </si>
  <si>
    <t>Нсоц</t>
  </si>
  <si>
    <t>Рсоц</t>
  </si>
  <si>
    <t>Ннакл</t>
  </si>
  <si>
    <t>Рнакл</t>
  </si>
  <si>
    <t>Сп</t>
  </si>
  <si>
    <t>Рп</t>
  </si>
  <si>
    <t>Пп</t>
  </si>
  <si>
    <t>Ндс</t>
  </si>
  <si>
    <t>Цм</t>
  </si>
  <si>
    <t>Цд</t>
  </si>
  <si>
    <t>Зи</t>
  </si>
  <si>
    <t>Вид затрат</t>
  </si>
  <si>
    <t>Текущее кол-во закупок, (шт. в год)</t>
  </si>
  <si>
    <t>Планируемое кол-во закупок, (шт. в год)</t>
  </si>
  <si>
    <t>Стоимость 1 шт.</t>
  </si>
  <si>
    <t>Покупка flash-накопителей</t>
  </si>
  <si>
    <t>Покупка картриджей для принтеров</t>
  </si>
  <si>
    <t>Итого:</t>
  </si>
  <si>
    <t>Текущие издержки,( руб.)</t>
  </si>
  <si>
    <t>Планируемые издержки (руб.)</t>
  </si>
  <si>
    <t>Покупка бумаги для делопроизводства,упаковок</t>
  </si>
  <si>
    <t xml:space="preserve">доп доход </t>
  </si>
  <si>
    <t>Пдоп</t>
  </si>
  <si>
    <t>Пч</t>
  </si>
  <si>
    <t>Нп</t>
  </si>
  <si>
    <t>а1</t>
  </si>
  <si>
    <t>а2</t>
  </si>
  <si>
    <t>а3</t>
  </si>
  <si>
    <t>а4</t>
  </si>
  <si>
    <t>а5</t>
  </si>
  <si>
    <t xml:space="preserve"> Наименование показателей</t>
  </si>
  <si>
    <t>По годам производства (руб.)</t>
  </si>
  <si>
    <t>1. Прирост чистой прибыли (ПЧ)</t>
  </si>
  <si>
    <t>2. Результат с учётом фактора времени (ПЧ•аt)</t>
  </si>
  <si>
    <t>3. Инвестиции на проектные работы и модернизацию (ЗИ)</t>
  </si>
  <si>
    <t>4. Тоже с учетом фактора времени</t>
  </si>
  <si>
    <t>(ЗИ•аt)</t>
  </si>
  <si>
    <t>5. Чистый дисконтированный доход (п.2-п.4)</t>
  </si>
  <si>
    <t>6. Чистый дисконтированный доход  с нарастающим итогом</t>
  </si>
  <si>
    <t>7. Коэффициент дисконтирования (аt)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</si>
</sst>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00000A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 applyAlignment="1">
      <alignment vertical="distributed"/>
    </xf>
    <xf numFmtId="2" fontId="0" fillId="0" borderId="0" xfId="0" applyNumberFormat="1"/>
    <xf numFmtId="49" fontId="0" fillId="0" borderId="0" xfId="0" applyNumberFormat="1" applyAlignment="1">
      <alignment vertical="distributed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5" xfId="0" applyBorder="1"/>
    <xf numFmtId="2" fontId="0" fillId="0" borderId="9" xfId="0" applyNumberFormat="1" applyBorder="1"/>
    <xf numFmtId="2" fontId="0" fillId="0" borderId="12" xfId="0" applyNumberFormat="1" applyBorder="1"/>
    <xf numFmtId="2" fontId="0" fillId="0" borderId="4" xfId="0" applyNumberFormat="1" applyBorder="1"/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77"/>
  <sheetViews>
    <sheetView workbookViewId="0">
      <selection activeCell="B60" sqref="B60"/>
    </sheetView>
  </sheetViews>
  <sheetFormatPr defaultRowHeight="14.4" x14ac:dyDescent="0.3"/>
  <cols>
    <col min="1" max="1" width="20.21875" style="1" customWidth="1"/>
    <col min="2" max="2" width="10.77734375" bestFit="1" customWidth="1"/>
    <col min="3" max="3" width="12.77734375" bestFit="1" customWidth="1"/>
    <col min="4" max="4" width="14" customWidth="1"/>
    <col min="5" max="5" width="11.6640625" bestFit="1" customWidth="1"/>
    <col min="6" max="6" width="8.88671875" customWidth="1"/>
  </cols>
  <sheetData>
    <row r="4" spans="1:5" x14ac:dyDescent="0.3">
      <c r="A4" s="1" t="s">
        <v>28</v>
      </c>
    </row>
    <row r="5" spans="1:5" x14ac:dyDescent="0.3">
      <c r="A5" s="1" t="s">
        <v>1</v>
      </c>
      <c r="B5" t="s">
        <v>2</v>
      </c>
      <c r="C5" t="s">
        <v>3</v>
      </c>
      <c r="D5" t="s">
        <v>4</v>
      </c>
    </row>
    <row r="6" spans="1:5" x14ac:dyDescent="0.3">
      <c r="A6" s="1" t="s">
        <v>0</v>
      </c>
      <c r="B6">
        <v>45</v>
      </c>
      <c r="C6">
        <v>3.2</v>
      </c>
      <c r="D6">
        <f>B6*C6</f>
        <v>144</v>
      </c>
    </row>
    <row r="7" spans="1:5" x14ac:dyDescent="0.3">
      <c r="A7" s="1" t="s">
        <v>5</v>
      </c>
      <c r="B7">
        <v>40</v>
      </c>
      <c r="C7">
        <v>0.17</v>
      </c>
      <c r="D7">
        <f t="shared" ref="D7:D8" si="0">B7*C7</f>
        <v>6.8000000000000007</v>
      </c>
    </row>
    <row r="8" spans="1:5" x14ac:dyDescent="0.3">
      <c r="A8" s="1" t="s">
        <v>6</v>
      </c>
      <c r="B8">
        <v>1</v>
      </c>
      <c r="C8">
        <v>284</v>
      </c>
      <c r="D8">
        <f t="shared" si="0"/>
        <v>284</v>
      </c>
    </row>
    <row r="9" spans="1:5" x14ac:dyDescent="0.3">
      <c r="A9" s="1" t="s">
        <v>7</v>
      </c>
      <c r="C9">
        <v>14</v>
      </c>
      <c r="D9">
        <f>C9</f>
        <v>14</v>
      </c>
    </row>
    <row r="10" spans="1:5" x14ac:dyDescent="0.3">
      <c r="A10" s="1" t="s">
        <v>35</v>
      </c>
      <c r="D10">
        <f>SUM(D6:D9)</f>
        <v>448.8</v>
      </c>
    </row>
    <row r="12" spans="1:5" x14ac:dyDescent="0.3">
      <c r="A12" s="1" t="s">
        <v>29</v>
      </c>
    </row>
    <row r="13" spans="1:5" ht="28.8" x14ac:dyDescent="0.3">
      <c r="A13" s="1" t="s">
        <v>11</v>
      </c>
      <c r="B13" s="3" t="s">
        <v>12</v>
      </c>
      <c r="C13" s="3" t="s">
        <v>13</v>
      </c>
      <c r="D13" s="3" t="s">
        <v>14</v>
      </c>
      <c r="E13" s="3" t="s">
        <v>15</v>
      </c>
    </row>
    <row r="14" spans="1:5" ht="28.8" x14ac:dyDescent="0.3">
      <c r="A14" s="1" t="s">
        <v>8</v>
      </c>
      <c r="B14">
        <v>1</v>
      </c>
      <c r="C14">
        <v>130</v>
      </c>
      <c r="D14">
        <v>4.3</v>
      </c>
      <c r="E14">
        <f>B14*C14*D14</f>
        <v>559</v>
      </c>
    </row>
    <row r="15" spans="1:5" ht="28.8" x14ac:dyDescent="0.3">
      <c r="A15" s="1" t="s">
        <v>9</v>
      </c>
      <c r="B15">
        <v>3</v>
      </c>
      <c r="C15">
        <v>90</v>
      </c>
      <c r="D15">
        <v>3.5</v>
      </c>
      <c r="E15">
        <f t="shared" ref="E15:E16" si="1">B15*C15*D15</f>
        <v>945</v>
      </c>
    </row>
    <row r="16" spans="1:5" x14ac:dyDescent="0.3">
      <c r="A16" s="1" t="s">
        <v>10</v>
      </c>
      <c r="B16">
        <v>3</v>
      </c>
      <c r="C16">
        <v>150</v>
      </c>
      <c r="D16">
        <v>3</v>
      </c>
      <c r="E16">
        <f t="shared" si="1"/>
        <v>1350</v>
      </c>
    </row>
    <row r="17" spans="1:5" x14ac:dyDescent="0.3">
      <c r="A17" s="1" t="s">
        <v>16</v>
      </c>
      <c r="E17">
        <f>SUM(E14:E16)</f>
        <v>2854</v>
      </c>
    </row>
    <row r="18" spans="1:5" ht="28.8" x14ac:dyDescent="0.3">
      <c r="A18" s="1" t="s">
        <v>17</v>
      </c>
      <c r="E18">
        <f>E17*0.5+E17</f>
        <v>4281</v>
      </c>
    </row>
    <row r="20" spans="1:5" x14ac:dyDescent="0.3">
      <c r="A20" s="1" t="s">
        <v>30</v>
      </c>
    </row>
    <row r="21" spans="1:5" ht="28.8" x14ac:dyDescent="0.3">
      <c r="A21" s="1" t="s">
        <v>18</v>
      </c>
      <c r="B21" s="2">
        <f>E18</f>
        <v>4281</v>
      </c>
    </row>
    <row r="22" spans="1:5" ht="57.6" x14ac:dyDescent="0.3">
      <c r="A22" s="1" t="s">
        <v>20</v>
      </c>
      <c r="B22" s="2">
        <v>10</v>
      </c>
    </row>
    <row r="23" spans="1:5" ht="43.2" x14ac:dyDescent="0.3">
      <c r="A23" s="1" t="s">
        <v>19</v>
      </c>
      <c r="B23" s="2">
        <f>B21*B22/100</f>
        <v>428.1</v>
      </c>
    </row>
    <row r="24" spans="1:5" x14ac:dyDescent="0.3">
      <c r="B24" s="2"/>
    </row>
    <row r="25" spans="1:5" x14ac:dyDescent="0.3">
      <c r="A25" s="1" t="s">
        <v>31</v>
      </c>
      <c r="B25" s="2"/>
    </row>
    <row r="26" spans="1:5" ht="28.8" x14ac:dyDescent="0.3">
      <c r="A26" s="1" t="s">
        <v>21</v>
      </c>
      <c r="B26" s="2">
        <f>E18</f>
        <v>4281</v>
      </c>
    </row>
    <row r="27" spans="1:5" ht="28.8" x14ac:dyDescent="0.3">
      <c r="A27" s="1" t="s">
        <v>22</v>
      </c>
      <c r="B27" s="2">
        <f>B23</f>
        <v>428.1</v>
      </c>
    </row>
    <row r="28" spans="1:5" ht="43.2" x14ac:dyDescent="0.3">
      <c r="A28" s="1" t="s">
        <v>23</v>
      </c>
      <c r="B28" s="2">
        <v>34</v>
      </c>
    </row>
    <row r="29" spans="1:5" ht="57.6" x14ac:dyDescent="0.3">
      <c r="A29" s="1" t="s">
        <v>24</v>
      </c>
      <c r="B29" s="2">
        <v>0.6</v>
      </c>
    </row>
    <row r="30" spans="1:5" ht="43.2" x14ac:dyDescent="0.3">
      <c r="A30" s="1" t="s">
        <v>34</v>
      </c>
      <c r="B30" s="2">
        <f>(B26+B27)*(B28+B29)/100</f>
        <v>1629.3486000000003</v>
      </c>
    </row>
    <row r="31" spans="1:5" x14ac:dyDescent="0.3">
      <c r="B31" s="2"/>
    </row>
    <row r="32" spans="1:5" x14ac:dyDescent="0.3">
      <c r="A32" s="1" t="s">
        <v>32</v>
      </c>
      <c r="B32" s="2"/>
    </row>
    <row r="33" spans="1:2" ht="28.8" x14ac:dyDescent="0.3">
      <c r="A33" s="1" t="s">
        <v>26</v>
      </c>
      <c r="B33" s="2">
        <f>E18</f>
        <v>4281</v>
      </c>
    </row>
    <row r="34" spans="1:2" ht="28.8" x14ac:dyDescent="0.3">
      <c r="A34" s="1" t="s">
        <v>27</v>
      </c>
      <c r="B34" s="2">
        <v>110</v>
      </c>
    </row>
    <row r="35" spans="1:2" ht="28.8" x14ac:dyDescent="0.3">
      <c r="A35" s="1" t="s">
        <v>25</v>
      </c>
      <c r="B35" s="2">
        <f>B33*B34/100</f>
        <v>4709.1000000000004</v>
      </c>
    </row>
    <row r="36" spans="1:2" x14ac:dyDescent="0.3">
      <c r="B36" s="2"/>
    </row>
    <row r="37" spans="1:2" x14ac:dyDescent="0.3">
      <c r="A37" s="1" t="s">
        <v>33</v>
      </c>
      <c r="B37" s="2"/>
    </row>
    <row r="38" spans="1:2" x14ac:dyDescent="0.3">
      <c r="A38" s="1" t="s">
        <v>36</v>
      </c>
      <c r="B38" s="2">
        <f>D10</f>
        <v>448.8</v>
      </c>
    </row>
    <row r="39" spans="1:2" x14ac:dyDescent="0.3">
      <c r="A39" s="1" t="s">
        <v>37</v>
      </c>
      <c r="B39" s="2">
        <f>E18</f>
        <v>4281</v>
      </c>
    </row>
    <row r="40" spans="1:2" x14ac:dyDescent="0.3">
      <c r="A40" s="1" t="s">
        <v>38</v>
      </c>
      <c r="B40" s="2">
        <f>B23</f>
        <v>428.1</v>
      </c>
    </row>
    <row r="41" spans="1:2" x14ac:dyDescent="0.3">
      <c r="A41" s="1" t="s">
        <v>39</v>
      </c>
      <c r="B41" s="2">
        <f>B30</f>
        <v>1629.3486000000003</v>
      </c>
    </row>
    <row r="42" spans="1:2" x14ac:dyDescent="0.3">
      <c r="A42" s="1" t="s">
        <v>40</v>
      </c>
      <c r="B42" s="2">
        <f>B35</f>
        <v>4709.1000000000004</v>
      </c>
    </row>
    <row r="43" spans="1:2" ht="57.6" x14ac:dyDescent="0.3">
      <c r="A43" s="1" t="s">
        <v>41</v>
      </c>
      <c r="B43" s="2">
        <f>SUM(B38:B42)</f>
        <v>11496.348600000001</v>
      </c>
    </row>
    <row r="44" spans="1:2" x14ac:dyDescent="0.3">
      <c r="B44" s="2"/>
    </row>
    <row r="45" spans="1:2" x14ac:dyDescent="0.3">
      <c r="A45" s="1" t="s">
        <v>42</v>
      </c>
      <c r="B45" s="2"/>
    </row>
    <row r="46" spans="1:2" x14ac:dyDescent="0.3">
      <c r="A46" s="1" t="s">
        <v>43</v>
      </c>
      <c r="B46" s="2">
        <f>B43</f>
        <v>11496.348600000001</v>
      </c>
    </row>
    <row r="47" spans="1:2" ht="43.2" x14ac:dyDescent="0.3">
      <c r="A47" s="1" t="s">
        <v>44</v>
      </c>
      <c r="B47" s="2">
        <v>15</v>
      </c>
    </row>
    <row r="48" spans="1:2" ht="28.8" x14ac:dyDescent="0.3">
      <c r="A48" s="1" t="s">
        <v>46</v>
      </c>
      <c r="B48" s="2">
        <f>B46*B47/100</f>
        <v>1724.4522900000002</v>
      </c>
    </row>
    <row r="49" spans="1:2" x14ac:dyDescent="0.3">
      <c r="B49" s="2"/>
    </row>
    <row r="50" spans="1:2" x14ac:dyDescent="0.3">
      <c r="A50" s="1" t="s">
        <v>45</v>
      </c>
      <c r="B50" s="2"/>
    </row>
    <row r="51" spans="1:2" x14ac:dyDescent="0.3">
      <c r="A51" s="1" t="s">
        <v>43</v>
      </c>
      <c r="B51" s="2">
        <f>B43</f>
        <v>11496.348600000001</v>
      </c>
    </row>
    <row r="52" spans="1:2" x14ac:dyDescent="0.3">
      <c r="A52" s="1" t="s">
        <v>47</v>
      </c>
      <c r="B52" s="2">
        <f>B48</f>
        <v>1724.4522900000002</v>
      </c>
    </row>
    <row r="53" spans="1:2" ht="43.2" x14ac:dyDescent="0.3">
      <c r="A53" s="1" t="s">
        <v>48</v>
      </c>
      <c r="B53" s="2">
        <v>20</v>
      </c>
    </row>
    <row r="54" spans="1:2" x14ac:dyDescent="0.3">
      <c r="A54" s="1" t="s">
        <v>49</v>
      </c>
      <c r="B54" s="2">
        <f>(B51+B52)*B53/100</f>
        <v>2644.1601780000001</v>
      </c>
    </row>
    <row r="55" spans="1:2" x14ac:dyDescent="0.3">
      <c r="B55" s="2"/>
    </row>
    <row r="56" spans="1:2" x14ac:dyDescent="0.3">
      <c r="A56" s="1" t="s">
        <v>51</v>
      </c>
      <c r="B56" s="2"/>
    </row>
    <row r="57" spans="1:2" x14ac:dyDescent="0.3">
      <c r="A57" s="1" t="s">
        <v>43</v>
      </c>
      <c r="B57" s="2">
        <f>B43</f>
        <v>11496.348600000001</v>
      </c>
    </row>
    <row r="58" spans="1:2" x14ac:dyDescent="0.3">
      <c r="A58" s="1" t="s">
        <v>47</v>
      </c>
      <c r="B58" s="2">
        <f>B48</f>
        <v>1724.4522900000002</v>
      </c>
    </row>
    <row r="59" spans="1:2" x14ac:dyDescent="0.3">
      <c r="A59" s="1" t="s">
        <v>52</v>
      </c>
      <c r="B59" s="2">
        <f>B54</f>
        <v>2644.1601780000001</v>
      </c>
    </row>
    <row r="60" spans="1:2" ht="72" x14ac:dyDescent="0.3">
      <c r="A60" s="1" t="s">
        <v>50</v>
      </c>
      <c r="B60" s="2">
        <f>SUM(B57:B59)</f>
        <v>15864.961068000002</v>
      </c>
    </row>
    <row r="61" spans="1:2" x14ac:dyDescent="0.3">
      <c r="B61" s="2"/>
    </row>
    <row r="62" spans="1:2" x14ac:dyDescent="0.3">
      <c r="B62" s="2"/>
    </row>
    <row r="63" spans="1:2" x14ac:dyDescent="0.3">
      <c r="B63" s="2"/>
    </row>
    <row r="64" spans="1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BCD3-6835-4330-A1F3-05B2E8A2F943}">
  <dimension ref="A2:J147"/>
  <sheetViews>
    <sheetView topLeftCell="A58" zoomScaleNormal="100" workbookViewId="0">
      <selection activeCell="B69" sqref="B69"/>
    </sheetView>
  </sheetViews>
  <sheetFormatPr defaultRowHeight="14.4" x14ac:dyDescent="0.3"/>
  <cols>
    <col min="1" max="1" width="42" bestFit="1" customWidth="1"/>
    <col min="2" max="2" width="14.44140625" bestFit="1" customWidth="1"/>
    <col min="3" max="3" width="26.5546875" bestFit="1" customWidth="1"/>
    <col min="4" max="4" width="15.21875" bestFit="1" customWidth="1"/>
    <col min="5" max="5" width="17" customWidth="1"/>
  </cols>
  <sheetData>
    <row r="2" spans="1:10" ht="15" thickBot="1" x14ac:dyDescent="0.35"/>
    <row r="3" spans="1:10" ht="18.600000000000001" thickBot="1" x14ac:dyDescent="0.35">
      <c r="A3" s="16" t="s">
        <v>53</v>
      </c>
      <c r="B3" s="17" t="s">
        <v>54</v>
      </c>
      <c r="C3" s="17" t="s">
        <v>55</v>
      </c>
      <c r="D3" s="17" t="s">
        <v>56</v>
      </c>
    </row>
    <row r="4" spans="1:10" ht="18.600000000000001" thickBot="1" x14ac:dyDescent="0.35">
      <c r="A4" s="18" t="s">
        <v>67</v>
      </c>
      <c r="B4" s="19">
        <v>7</v>
      </c>
      <c r="C4" s="19">
        <v>1595.3</v>
      </c>
      <c r="D4" s="19">
        <f>B4*C4</f>
        <v>11167.1</v>
      </c>
    </row>
    <row r="5" spans="1:10" ht="18.600000000000001" thickBot="1" x14ac:dyDescent="0.35">
      <c r="A5" s="18" t="s">
        <v>68</v>
      </c>
      <c r="B5" s="19">
        <v>3</v>
      </c>
      <c r="C5" s="20">
        <v>2390.83</v>
      </c>
      <c r="D5" s="19">
        <f t="shared" ref="D5:D7" si="0">B5*C5</f>
        <v>7172.49</v>
      </c>
    </row>
    <row r="6" spans="1:10" ht="18.600000000000001" thickBot="1" x14ac:dyDescent="0.4">
      <c r="A6" s="46" t="s">
        <v>69</v>
      </c>
      <c r="B6" s="19">
        <v>15</v>
      </c>
      <c r="C6" s="19">
        <v>324</v>
      </c>
      <c r="D6" s="19">
        <f t="shared" si="0"/>
        <v>4860</v>
      </c>
    </row>
    <row r="7" spans="1:10" ht="18.600000000000001" thickBot="1" x14ac:dyDescent="0.35">
      <c r="A7" s="21" t="s">
        <v>70</v>
      </c>
      <c r="B7" s="19">
        <v>10</v>
      </c>
      <c r="C7" s="19">
        <v>60</v>
      </c>
      <c r="D7" s="19">
        <f t="shared" si="0"/>
        <v>600</v>
      </c>
    </row>
    <row r="8" spans="1:10" ht="18.600000000000001" thickBot="1" x14ac:dyDescent="0.35">
      <c r="A8" s="14" t="s">
        <v>65</v>
      </c>
      <c r="B8" s="15"/>
      <c r="C8" s="6"/>
      <c r="D8" s="13">
        <f>SUM(D4:D7)</f>
        <v>23799.59</v>
      </c>
    </row>
    <row r="9" spans="1:10" ht="18.600000000000001" thickBot="1" x14ac:dyDescent="0.35">
      <c r="A9" s="14" t="s">
        <v>66</v>
      </c>
      <c r="B9" s="15"/>
      <c r="C9" s="6"/>
      <c r="D9" s="13">
        <f>D8*0.2+D8</f>
        <v>28559.508000000002</v>
      </c>
      <c r="E9" t="s">
        <v>71</v>
      </c>
    </row>
    <row r="10" spans="1:10" x14ac:dyDescent="0.3">
      <c r="J10" s="12"/>
    </row>
    <row r="12" spans="1:10" ht="15" thickBot="1" x14ac:dyDescent="0.35"/>
    <row r="13" spans="1:10" ht="18.600000000000001" thickBot="1" x14ac:dyDescent="0.35">
      <c r="A13" s="4" t="s">
        <v>53</v>
      </c>
      <c r="B13" s="5" t="s">
        <v>54</v>
      </c>
      <c r="C13" s="6" t="s">
        <v>55</v>
      </c>
      <c r="D13" s="5" t="s">
        <v>56</v>
      </c>
    </row>
    <row r="14" spans="1:10" ht="18.600000000000001" thickBot="1" x14ac:dyDescent="0.35">
      <c r="A14" s="7" t="s">
        <v>57</v>
      </c>
      <c r="B14" s="8">
        <v>8</v>
      </c>
      <c r="C14" s="8">
        <v>205.5</v>
      </c>
      <c r="D14" s="8">
        <f>B14*C14</f>
        <v>1644</v>
      </c>
    </row>
    <row r="15" spans="1:10" ht="18.600000000000001" thickBot="1" x14ac:dyDescent="0.35">
      <c r="A15" s="9" t="s">
        <v>58</v>
      </c>
      <c r="B15" s="8">
        <v>1</v>
      </c>
      <c r="C15" s="10">
        <v>295.5</v>
      </c>
      <c r="D15" s="8">
        <f t="shared" ref="D15:D21" si="1">B15*C15</f>
        <v>295.5</v>
      </c>
    </row>
    <row r="16" spans="1:10" ht="18.600000000000001" thickBot="1" x14ac:dyDescent="0.35">
      <c r="A16" s="11" t="s">
        <v>59</v>
      </c>
      <c r="B16" s="8">
        <v>5000</v>
      </c>
      <c r="C16" s="8">
        <v>0.37</v>
      </c>
      <c r="D16" s="8">
        <f t="shared" si="1"/>
        <v>1850</v>
      </c>
    </row>
    <row r="17" spans="1:5" ht="18.600000000000001" thickBot="1" x14ac:dyDescent="0.35">
      <c r="A17" s="11" t="s">
        <v>60</v>
      </c>
      <c r="B17" s="8">
        <v>120</v>
      </c>
      <c r="C17" s="8">
        <v>3</v>
      </c>
      <c r="D17" s="8">
        <f t="shared" si="1"/>
        <v>360</v>
      </c>
    </row>
    <row r="18" spans="1:5" ht="18.600000000000001" thickBot="1" x14ac:dyDescent="0.35">
      <c r="A18" s="11" t="s">
        <v>61</v>
      </c>
      <c r="B18" s="8">
        <v>80</v>
      </c>
      <c r="C18" s="8">
        <v>50</v>
      </c>
      <c r="D18" s="8">
        <f t="shared" si="1"/>
        <v>4000</v>
      </c>
    </row>
    <row r="19" spans="1:5" ht="18.600000000000001" thickBot="1" x14ac:dyDescent="0.35">
      <c r="A19" s="11" t="s">
        <v>62</v>
      </c>
      <c r="B19" s="8">
        <v>300</v>
      </c>
      <c r="C19" s="8">
        <v>2.4</v>
      </c>
      <c r="D19" s="8">
        <f t="shared" si="1"/>
        <v>720</v>
      </c>
    </row>
    <row r="20" spans="1:5" ht="18.600000000000001" thickBot="1" x14ac:dyDescent="0.35">
      <c r="A20" s="11" t="s">
        <v>63</v>
      </c>
      <c r="B20" s="8">
        <v>60</v>
      </c>
      <c r="C20" s="8">
        <v>0.8</v>
      </c>
      <c r="D20" s="8">
        <f t="shared" si="1"/>
        <v>48</v>
      </c>
    </row>
    <row r="21" spans="1:5" ht="18.600000000000001" thickBot="1" x14ac:dyDescent="0.35">
      <c r="A21" s="11" t="s">
        <v>64</v>
      </c>
      <c r="B21" s="8">
        <v>100</v>
      </c>
      <c r="C21" s="8">
        <v>2.2000000000000002</v>
      </c>
      <c r="D21" s="8">
        <f t="shared" si="1"/>
        <v>220.00000000000003</v>
      </c>
    </row>
    <row r="22" spans="1:5" ht="18.600000000000001" thickBot="1" x14ac:dyDescent="0.35">
      <c r="A22" s="14" t="s">
        <v>65</v>
      </c>
      <c r="B22" s="15"/>
      <c r="C22" s="6"/>
      <c r="D22" s="13">
        <f>SUM(D14:D21)</f>
        <v>9137.5</v>
      </c>
    </row>
    <row r="23" spans="1:5" ht="18.600000000000001" thickBot="1" x14ac:dyDescent="0.35">
      <c r="A23" s="14" t="s">
        <v>66</v>
      </c>
      <c r="B23" s="15"/>
      <c r="C23" s="6"/>
      <c r="D23" s="13">
        <f>D22*0.2+D22</f>
        <v>10965</v>
      </c>
      <c r="E23" t="s">
        <v>72</v>
      </c>
    </row>
    <row r="26" spans="1:5" ht="15" thickBot="1" x14ac:dyDescent="0.35"/>
    <row r="27" spans="1:5" ht="54" customHeight="1" x14ac:dyDescent="0.3">
      <c r="A27" s="23" t="s">
        <v>73</v>
      </c>
      <c r="B27" s="23" t="s">
        <v>74</v>
      </c>
      <c r="C27" s="23" t="s">
        <v>75</v>
      </c>
      <c r="D27" s="23" t="s">
        <v>76</v>
      </c>
      <c r="E27" s="28" t="s">
        <v>77</v>
      </c>
    </row>
    <row r="28" spans="1:5" ht="15" customHeight="1" thickBot="1" x14ac:dyDescent="0.35">
      <c r="A28" s="24"/>
      <c r="B28" s="24"/>
      <c r="C28" s="24"/>
      <c r="D28" s="24"/>
      <c r="E28" s="29"/>
    </row>
    <row r="29" spans="1:5" ht="18.600000000000001" thickBot="1" x14ac:dyDescent="0.35">
      <c r="A29" s="18" t="s">
        <v>78</v>
      </c>
      <c r="B29" s="22">
        <v>2</v>
      </c>
      <c r="C29" s="22">
        <v>10</v>
      </c>
      <c r="D29" s="22">
        <v>6.9</v>
      </c>
      <c r="E29" s="22">
        <f>B29*C29*D29</f>
        <v>138</v>
      </c>
    </row>
    <row r="30" spans="1:5" ht="18.600000000000001" thickBot="1" x14ac:dyDescent="0.35">
      <c r="A30" s="18" t="s">
        <v>79</v>
      </c>
      <c r="B30" s="22">
        <v>2</v>
      </c>
      <c r="C30" s="22">
        <v>10</v>
      </c>
      <c r="D30" s="22">
        <v>6.5</v>
      </c>
      <c r="E30" s="22">
        <f t="shared" ref="E30:E31" si="2">B30*C30*D30</f>
        <v>130</v>
      </c>
    </row>
    <row r="31" spans="1:5" ht="18.600000000000001" thickBot="1" x14ac:dyDescent="0.35">
      <c r="A31" s="18" t="s">
        <v>80</v>
      </c>
      <c r="B31" s="22">
        <v>1</v>
      </c>
      <c r="C31" s="22">
        <v>10</v>
      </c>
      <c r="D31" s="22">
        <v>7.5</v>
      </c>
      <c r="E31" s="22">
        <f t="shared" si="2"/>
        <v>75</v>
      </c>
    </row>
    <row r="32" spans="1:5" ht="18.600000000000001" thickBot="1" x14ac:dyDescent="0.35">
      <c r="A32" s="25" t="s">
        <v>65</v>
      </c>
      <c r="B32" s="26"/>
      <c r="C32" s="26"/>
      <c r="D32" s="27"/>
      <c r="E32" s="22">
        <f>SUM(E29:E31)</f>
        <v>343</v>
      </c>
    </row>
    <row r="33" spans="1:6" ht="18.600000000000001" thickBot="1" x14ac:dyDescent="0.35">
      <c r="A33" s="25" t="s">
        <v>81</v>
      </c>
      <c r="B33" s="26"/>
      <c r="C33" s="26"/>
      <c r="D33" s="27"/>
      <c r="E33" s="22">
        <f>E32*0.4+E32</f>
        <v>480.20000000000005</v>
      </c>
      <c r="F33" t="s">
        <v>82</v>
      </c>
    </row>
    <row r="35" spans="1:6" ht="15" thickBot="1" x14ac:dyDescent="0.35">
      <c r="A35">
        <v>4</v>
      </c>
      <c r="B35" s="2"/>
    </row>
    <row r="36" spans="1:6" x14ac:dyDescent="0.3">
      <c r="A36" s="30" t="s">
        <v>82</v>
      </c>
      <c r="B36" s="33">
        <f>E33</f>
        <v>480.20000000000005</v>
      </c>
    </row>
    <row r="37" spans="1:6" x14ac:dyDescent="0.3">
      <c r="A37" s="31" t="s">
        <v>83</v>
      </c>
      <c r="B37" s="34">
        <v>10</v>
      </c>
    </row>
    <row r="38" spans="1:6" ht="15" thickBot="1" x14ac:dyDescent="0.35">
      <c r="A38" s="32" t="s">
        <v>84</v>
      </c>
      <c r="B38" s="35">
        <f>B37*B36/100</f>
        <v>48.02</v>
      </c>
    </row>
    <row r="39" spans="1:6" x14ac:dyDescent="0.3">
      <c r="B39" s="2"/>
    </row>
    <row r="40" spans="1:6" ht="15" thickBot="1" x14ac:dyDescent="0.35">
      <c r="A40">
        <v>5</v>
      </c>
      <c r="B40" s="2"/>
    </row>
    <row r="41" spans="1:6" x14ac:dyDescent="0.3">
      <c r="A41" s="30" t="s">
        <v>82</v>
      </c>
      <c r="B41" s="33">
        <f>E33</f>
        <v>480.20000000000005</v>
      </c>
    </row>
    <row r="42" spans="1:6" x14ac:dyDescent="0.3">
      <c r="A42" s="31" t="s">
        <v>84</v>
      </c>
      <c r="B42" s="34">
        <f>B38</f>
        <v>48.02</v>
      </c>
    </row>
    <row r="43" spans="1:6" ht="22.8" customHeight="1" x14ac:dyDescent="0.3">
      <c r="A43" s="31" t="s">
        <v>85</v>
      </c>
      <c r="B43" s="34">
        <v>34.6</v>
      </c>
    </row>
    <row r="44" spans="1:6" ht="25.2" customHeight="1" thickBot="1" x14ac:dyDescent="0.35">
      <c r="A44" s="32" t="s">
        <v>86</v>
      </c>
      <c r="B44" s="35">
        <f>(B41+B42)*B43/100</f>
        <v>182.76411999999999</v>
      </c>
    </row>
    <row r="45" spans="1:6" x14ac:dyDescent="0.3">
      <c r="B45" s="2"/>
    </row>
    <row r="46" spans="1:6" ht="15" thickBot="1" x14ac:dyDescent="0.35">
      <c r="A46">
        <v>6</v>
      </c>
      <c r="B46" s="2"/>
    </row>
    <row r="47" spans="1:6" x14ac:dyDescent="0.3">
      <c r="A47" s="30" t="s">
        <v>82</v>
      </c>
      <c r="B47" s="33">
        <f>E33</f>
        <v>480.20000000000005</v>
      </c>
    </row>
    <row r="48" spans="1:6" x14ac:dyDescent="0.3">
      <c r="A48" s="31" t="s">
        <v>87</v>
      </c>
      <c r="B48" s="34">
        <f>110</f>
        <v>110</v>
      </c>
    </row>
    <row r="49" spans="1:2" ht="15" thickBot="1" x14ac:dyDescent="0.35">
      <c r="A49" s="32" t="s">
        <v>88</v>
      </c>
      <c r="B49" s="35">
        <f>B47*B48/100</f>
        <v>528.22</v>
      </c>
    </row>
    <row r="50" spans="1:2" x14ac:dyDescent="0.3">
      <c r="B50" s="2"/>
    </row>
    <row r="51" spans="1:2" ht="15" thickBot="1" x14ac:dyDescent="0.35">
      <c r="A51">
        <v>7</v>
      </c>
      <c r="B51" s="2"/>
    </row>
    <row r="52" spans="1:2" x14ac:dyDescent="0.3">
      <c r="A52" s="30" t="s">
        <v>71</v>
      </c>
      <c r="B52" s="33">
        <f>D9</f>
        <v>28559.508000000002</v>
      </c>
    </row>
    <row r="53" spans="1:2" x14ac:dyDescent="0.3">
      <c r="A53" s="31" t="s">
        <v>72</v>
      </c>
      <c r="B53" s="34">
        <f>D23</f>
        <v>10965</v>
      </c>
    </row>
    <row r="54" spans="1:2" x14ac:dyDescent="0.3">
      <c r="A54" s="31" t="s">
        <v>82</v>
      </c>
      <c r="B54" s="34">
        <f>E33</f>
        <v>480.20000000000005</v>
      </c>
    </row>
    <row r="55" spans="1:2" x14ac:dyDescent="0.3">
      <c r="A55" s="31" t="s">
        <v>84</v>
      </c>
      <c r="B55" s="34">
        <f>B38</f>
        <v>48.02</v>
      </c>
    </row>
    <row r="56" spans="1:2" x14ac:dyDescent="0.3">
      <c r="A56" s="31" t="s">
        <v>86</v>
      </c>
      <c r="B56" s="34">
        <f>B44</f>
        <v>182.76411999999999</v>
      </c>
    </row>
    <row r="57" spans="1:2" x14ac:dyDescent="0.3">
      <c r="A57" s="31" t="s">
        <v>88</v>
      </c>
      <c r="B57" s="34">
        <f>B49</f>
        <v>528.22</v>
      </c>
    </row>
    <row r="58" spans="1:2" ht="15" thickBot="1" x14ac:dyDescent="0.35">
      <c r="A58" s="32" t="s">
        <v>89</v>
      </c>
      <c r="B58" s="35">
        <f>SUM(B52:B57)</f>
        <v>40763.712119999997</v>
      </c>
    </row>
    <row r="59" spans="1:2" x14ac:dyDescent="0.3">
      <c r="B59" s="2"/>
    </row>
    <row r="60" spans="1:2" ht="15" thickBot="1" x14ac:dyDescent="0.35">
      <c r="A60">
        <v>8</v>
      </c>
      <c r="B60" s="2"/>
    </row>
    <row r="61" spans="1:2" x14ac:dyDescent="0.3">
      <c r="A61" s="30" t="s">
        <v>89</v>
      </c>
      <c r="B61" s="33">
        <f>B58</f>
        <v>40763.712119999997</v>
      </c>
    </row>
    <row r="62" spans="1:2" x14ac:dyDescent="0.3">
      <c r="A62" s="31" t="s">
        <v>90</v>
      </c>
      <c r="B62" s="34">
        <v>15</v>
      </c>
    </row>
    <row r="63" spans="1:2" ht="15" thickBot="1" x14ac:dyDescent="0.35">
      <c r="A63" s="32" t="s">
        <v>91</v>
      </c>
      <c r="B63" s="35">
        <f>B61*B62/100</f>
        <v>6114.5568179999991</v>
      </c>
    </row>
    <row r="64" spans="1:2" x14ac:dyDescent="0.3">
      <c r="B64" s="2"/>
    </row>
    <row r="65" spans="1:2" ht="15" thickBot="1" x14ac:dyDescent="0.35">
      <c r="A65">
        <v>9</v>
      </c>
      <c r="B65" s="2"/>
    </row>
    <row r="66" spans="1:2" x14ac:dyDescent="0.3">
      <c r="A66" s="30" t="s">
        <v>89</v>
      </c>
      <c r="B66" s="33">
        <f>B58</f>
        <v>40763.712119999997</v>
      </c>
    </row>
    <row r="67" spans="1:2" x14ac:dyDescent="0.3">
      <c r="A67" s="31" t="s">
        <v>91</v>
      </c>
      <c r="B67" s="34">
        <f>B63</f>
        <v>6114.5568179999991</v>
      </c>
    </row>
    <row r="68" spans="1:2" x14ac:dyDescent="0.3">
      <c r="A68" s="31" t="s">
        <v>92</v>
      </c>
      <c r="B68" s="34">
        <f>20</f>
        <v>20</v>
      </c>
    </row>
    <row r="69" spans="1:2" ht="15" thickBot="1" x14ac:dyDescent="0.35">
      <c r="A69" s="32" t="s">
        <v>49</v>
      </c>
      <c r="B69" s="35">
        <f>(B66+B67)*B68/100</f>
        <v>9375.6537875999984</v>
      </c>
    </row>
    <row r="70" spans="1:2" x14ac:dyDescent="0.3">
      <c r="B70" s="2"/>
    </row>
    <row r="71" spans="1:2" ht="15" thickBot="1" x14ac:dyDescent="0.35">
      <c r="A71">
        <v>10</v>
      </c>
      <c r="B71" s="2"/>
    </row>
    <row r="72" spans="1:2" x14ac:dyDescent="0.3">
      <c r="A72" s="30" t="s">
        <v>89</v>
      </c>
      <c r="B72" s="33">
        <f>B66</f>
        <v>40763.712119999997</v>
      </c>
    </row>
    <row r="73" spans="1:2" x14ac:dyDescent="0.3">
      <c r="A73" s="31" t="s">
        <v>91</v>
      </c>
      <c r="B73" s="34">
        <f>B67</f>
        <v>6114.5568179999991</v>
      </c>
    </row>
    <row r="74" spans="1:2" x14ac:dyDescent="0.3">
      <c r="A74" s="31" t="s">
        <v>49</v>
      </c>
      <c r="B74" s="34">
        <f>B69</f>
        <v>9375.6537875999984</v>
      </c>
    </row>
    <row r="75" spans="1:2" ht="15" thickBot="1" x14ac:dyDescent="0.35">
      <c r="A75" s="32" t="s">
        <v>93</v>
      </c>
      <c r="B75" s="35">
        <f>SUM(B72:B74)</f>
        <v>56253.922725599994</v>
      </c>
    </row>
    <row r="76" spans="1:2" x14ac:dyDescent="0.3">
      <c r="B76" s="2"/>
    </row>
    <row r="77" spans="1:2" x14ac:dyDescent="0.3">
      <c r="A77" t="s">
        <v>93</v>
      </c>
      <c r="B77" s="2">
        <f>B75</f>
        <v>56253.922725599994</v>
      </c>
    </row>
    <row r="78" spans="1:2" x14ac:dyDescent="0.3">
      <c r="A78" t="s">
        <v>94</v>
      </c>
      <c r="B78" s="2">
        <f>'4.2'!B60</f>
        <v>15864.961068000002</v>
      </c>
    </row>
    <row r="79" spans="1:2" x14ac:dyDescent="0.3">
      <c r="A79" t="s">
        <v>95</v>
      </c>
      <c r="B79" s="2">
        <f>SUM(B77:B78)</f>
        <v>72118.883793599991</v>
      </c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</sheetData>
  <mergeCells count="7">
    <mergeCell ref="A32:D32"/>
    <mergeCell ref="A33:D33"/>
    <mergeCell ref="E27:E28"/>
    <mergeCell ref="A27:A28"/>
    <mergeCell ref="B27:B28"/>
    <mergeCell ref="C27:C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D3B8-6013-4502-B95D-1F3FCD6E7A2A}">
  <dimension ref="A2:F171"/>
  <sheetViews>
    <sheetView tabSelected="1" topLeftCell="A10" zoomScale="70" zoomScaleNormal="70" workbookViewId="0">
      <selection activeCell="F30" sqref="F30"/>
    </sheetView>
  </sheetViews>
  <sheetFormatPr defaultRowHeight="14.4" x14ac:dyDescent="0.3"/>
  <cols>
    <col min="1" max="1" width="33.109375" customWidth="1"/>
    <col min="2" max="2" width="19" customWidth="1"/>
    <col min="3" max="3" width="16.6640625" customWidth="1"/>
    <col min="4" max="4" width="19.6640625" customWidth="1"/>
    <col min="5" max="5" width="20.88671875" customWidth="1"/>
    <col min="6" max="6" width="18.88671875" customWidth="1"/>
  </cols>
  <sheetData>
    <row r="2" spans="1:6" ht="15" thickBot="1" x14ac:dyDescent="0.35"/>
    <row r="3" spans="1:6" ht="108.6" thickBot="1" x14ac:dyDescent="0.35">
      <c r="A3" s="38" t="s">
        <v>96</v>
      </c>
      <c r="B3" s="37" t="s">
        <v>97</v>
      </c>
      <c r="C3" s="37" t="s">
        <v>98</v>
      </c>
      <c r="D3" s="37" t="s">
        <v>99</v>
      </c>
      <c r="E3" s="37" t="s">
        <v>103</v>
      </c>
      <c r="F3" s="37" t="s">
        <v>104</v>
      </c>
    </row>
    <row r="4" spans="1:6" ht="18.600000000000001" thickBot="1" x14ac:dyDescent="0.35">
      <c r="A4" s="18" t="s">
        <v>100</v>
      </c>
      <c r="B4" s="22">
        <v>100</v>
      </c>
      <c r="C4" s="22">
        <v>20</v>
      </c>
      <c r="D4" s="22">
        <v>50</v>
      </c>
      <c r="E4" s="22">
        <f>B4*D4</f>
        <v>5000</v>
      </c>
      <c r="F4" s="22">
        <f>C4*D4</f>
        <v>1000</v>
      </c>
    </row>
    <row r="5" spans="1:6" ht="36.6" thickBot="1" x14ac:dyDescent="0.35">
      <c r="A5" s="18" t="s">
        <v>105</v>
      </c>
      <c r="B5" s="22">
        <v>300</v>
      </c>
      <c r="C5" s="22">
        <v>150</v>
      </c>
      <c r="D5" s="22">
        <v>60</v>
      </c>
      <c r="E5" s="22">
        <f t="shared" ref="E5:E6" si="0">B5*D5</f>
        <v>18000</v>
      </c>
      <c r="F5" s="22">
        <f t="shared" ref="F5:F6" si="1">C5*D5</f>
        <v>9000</v>
      </c>
    </row>
    <row r="6" spans="1:6" ht="36.6" thickBot="1" x14ac:dyDescent="0.35">
      <c r="A6" s="18" t="s">
        <v>101</v>
      </c>
      <c r="B6" s="22">
        <v>140</v>
      </c>
      <c r="C6" s="22">
        <v>70</v>
      </c>
      <c r="D6" s="22">
        <v>180</v>
      </c>
      <c r="E6" s="22">
        <f t="shared" si="0"/>
        <v>25200</v>
      </c>
      <c r="F6" s="22">
        <f t="shared" si="1"/>
        <v>12600</v>
      </c>
    </row>
    <row r="7" spans="1:6" ht="18.600000000000001" thickBot="1" x14ac:dyDescent="0.35">
      <c r="A7" s="25" t="s">
        <v>102</v>
      </c>
      <c r="B7" s="26"/>
      <c r="C7" s="26"/>
      <c r="D7" s="27"/>
      <c r="E7" s="37">
        <f>SUM(E4:E6)</f>
        <v>48200</v>
      </c>
      <c r="F7" s="37">
        <f>SUM(F4:F6)</f>
        <v>22600</v>
      </c>
    </row>
    <row r="8" spans="1:6" ht="18" x14ac:dyDescent="0.3">
      <c r="A8" s="39"/>
      <c r="B8" s="39"/>
      <c r="C8" s="39"/>
      <c r="D8" s="39"/>
      <c r="E8" s="40"/>
      <c r="F8" s="40"/>
    </row>
    <row r="9" spans="1:6" ht="18" x14ac:dyDescent="0.3">
      <c r="A9" s="41" t="s">
        <v>106</v>
      </c>
      <c r="B9">
        <f>E7-F7</f>
        <v>25600</v>
      </c>
      <c r="C9" s="2"/>
    </row>
    <row r="10" spans="1:6" x14ac:dyDescent="0.3">
      <c r="C10" s="2"/>
    </row>
    <row r="11" spans="1:6" x14ac:dyDescent="0.3">
      <c r="C11" s="2"/>
    </row>
    <row r="12" spans="1:6" ht="18" x14ac:dyDescent="0.3">
      <c r="A12" s="40" t="s">
        <v>107</v>
      </c>
      <c r="B12" s="40">
        <f>B9</f>
        <v>25600</v>
      </c>
      <c r="C12" s="42"/>
      <c r="D12" s="40"/>
    </row>
    <row r="13" spans="1:6" ht="18" x14ac:dyDescent="0.3">
      <c r="A13" s="40"/>
      <c r="B13" s="40"/>
      <c r="C13" s="42"/>
      <c r="D13" s="40"/>
    </row>
    <row r="14" spans="1:6" ht="18" x14ac:dyDescent="0.3">
      <c r="A14" s="40" t="s">
        <v>109</v>
      </c>
      <c r="B14" s="40">
        <v>18</v>
      </c>
      <c r="C14" s="42"/>
      <c r="D14" s="40"/>
    </row>
    <row r="15" spans="1:6" ht="18" x14ac:dyDescent="0.3">
      <c r="A15" s="40" t="s">
        <v>108</v>
      </c>
      <c r="B15" s="40">
        <f>B12*(1-B14/100)</f>
        <v>20992</v>
      </c>
      <c r="C15" s="42"/>
      <c r="D15" s="40"/>
    </row>
    <row r="16" spans="1:6" ht="18" x14ac:dyDescent="0.3">
      <c r="A16" s="40"/>
      <c r="B16" s="40"/>
      <c r="C16" s="42"/>
      <c r="D16" s="40"/>
    </row>
    <row r="17" spans="1:5" ht="18" x14ac:dyDescent="0.3">
      <c r="A17" s="40" t="s">
        <v>110</v>
      </c>
      <c r="B17" s="40">
        <v>1</v>
      </c>
      <c r="C17" s="42">
        <f>(1+0.105)^(1-B17)</f>
        <v>1</v>
      </c>
      <c r="D17" s="40"/>
    </row>
    <row r="18" spans="1:5" ht="18" x14ac:dyDescent="0.3">
      <c r="A18" s="41" t="s">
        <v>111</v>
      </c>
      <c r="B18">
        <v>2</v>
      </c>
      <c r="C18" s="42">
        <f t="shared" ref="C18:C21" si="2">(1+0.105)^(1-B18)</f>
        <v>0.90497737556561086</v>
      </c>
    </row>
    <row r="19" spans="1:5" ht="18" x14ac:dyDescent="0.3">
      <c r="A19" s="41" t="s">
        <v>112</v>
      </c>
      <c r="B19" s="41">
        <v>3</v>
      </c>
      <c r="C19" s="42">
        <f t="shared" si="2"/>
        <v>0.81898405028562071</v>
      </c>
    </row>
    <row r="20" spans="1:5" ht="18" x14ac:dyDescent="0.3">
      <c r="A20" s="41" t="s">
        <v>113</v>
      </c>
      <c r="B20" s="41">
        <v>4</v>
      </c>
      <c r="C20" s="42">
        <f t="shared" si="2"/>
        <v>0.74116203645757528</v>
      </c>
    </row>
    <row r="21" spans="1:5" ht="18" x14ac:dyDescent="0.3">
      <c r="A21" s="41" t="s">
        <v>114</v>
      </c>
      <c r="B21" s="41">
        <v>5</v>
      </c>
      <c r="C21" s="42">
        <f t="shared" si="2"/>
        <v>0.67073487462224002</v>
      </c>
    </row>
    <row r="22" spans="1:5" x14ac:dyDescent="0.3">
      <c r="C22" s="2"/>
    </row>
    <row r="23" spans="1:5" x14ac:dyDescent="0.3">
      <c r="C23" s="2"/>
    </row>
    <row r="24" spans="1:5" ht="15" thickBot="1" x14ac:dyDescent="0.35">
      <c r="C24" s="2"/>
    </row>
    <row r="25" spans="1:5" ht="18.600000000000001" thickBot="1" x14ac:dyDescent="0.35">
      <c r="A25" s="23" t="s">
        <v>115</v>
      </c>
      <c r="B25" s="25" t="s">
        <v>116</v>
      </c>
      <c r="C25" s="26"/>
      <c r="D25" s="26"/>
      <c r="E25" s="27"/>
    </row>
    <row r="26" spans="1:5" ht="18.600000000000001" thickBot="1" x14ac:dyDescent="0.35">
      <c r="A26" s="24"/>
      <c r="B26" s="22">
        <v>2018</v>
      </c>
      <c r="C26" s="22">
        <v>2019</v>
      </c>
      <c r="D26" s="22">
        <v>2020</v>
      </c>
      <c r="E26" s="22">
        <v>2021</v>
      </c>
    </row>
    <row r="27" spans="1:5" ht="18.600000000000001" thickBot="1" x14ac:dyDescent="0.35">
      <c r="A27" s="18">
        <v>1</v>
      </c>
      <c r="B27" s="22">
        <v>2</v>
      </c>
      <c r="C27" s="22">
        <v>3</v>
      </c>
      <c r="D27" s="22">
        <v>4</v>
      </c>
      <c r="E27" s="22">
        <v>5</v>
      </c>
    </row>
    <row r="28" spans="1:5" ht="36.6" thickBot="1" x14ac:dyDescent="0.35">
      <c r="A28" s="18" t="s">
        <v>117</v>
      </c>
      <c r="B28" s="43">
        <f>$B15</f>
        <v>20992</v>
      </c>
      <c r="C28" s="43">
        <f>$B15</f>
        <v>20992</v>
      </c>
      <c r="D28" s="43">
        <f>$B15</f>
        <v>20992</v>
      </c>
      <c r="E28" s="43">
        <f>$B15</f>
        <v>20992</v>
      </c>
    </row>
    <row r="29" spans="1:5" ht="36.6" thickBot="1" x14ac:dyDescent="0.35">
      <c r="A29" s="18" t="s">
        <v>118</v>
      </c>
      <c r="B29" s="43">
        <f>B28*B35</f>
        <v>20992</v>
      </c>
      <c r="C29" s="43">
        <f t="shared" ref="C29:E29" si="3">C28*C35</f>
        <v>18997.285067873305</v>
      </c>
      <c r="D29" s="43">
        <f t="shared" si="3"/>
        <v>17192.113183595749</v>
      </c>
      <c r="E29" s="43">
        <f t="shared" si="3"/>
        <v>15558.47346931742</v>
      </c>
    </row>
    <row r="30" spans="1:5" ht="54.6" thickBot="1" x14ac:dyDescent="0.35">
      <c r="A30" s="18" t="s">
        <v>119</v>
      </c>
      <c r="B30" s="43">
        <f>'4.3'!B79</f>
        <v>72118.883793599991</v>
      </c>
      <c r="C30" s="43"/>
      <c r="D30" s="43"/>
      <c r="E30" s="43"/>
    </row>
    <row r="31" spans="1:5" ht="36" x14ac:dyDescent="0.3">
      <c r="A31" s="36" t="s">
        <v>120</v>
      </c>
      <c r="B31" s="44">
        <f>B30*B35</f>
        <v>72118.883793599991</v>
      </c>
      <c r="C31" s="44"/>
      <c r="D31" s="44"/>
      <c r="E31" s="44"/>
    </row>
    <row r="32" spans="1:5" ht="18.600000000000001" thickBot="1" x14ac:dyDescent="0.35">
      <c r="A32" s="18" t="s">
        <v>121</v>
      </c>
      <c r="B32" s="45"/>
      <c r="C32" s="45"/>
      <c r="D32" s="45"/>
      <c r="E32" s="45"/>
    </row>
    <row r="33" spans="1:5" ht="54.6" thickBot="1" x14ac:dyDescent="0.35">
      <c r="A33" s="18" t="s">
        <v>122</v>
      </c>
      <c r="B33" s="43">
        <f>B29-B31</f>
        <v>-51126.883793599991</v>
      </c>
      <c r="C33" s="43">
        <f t="shared" ref="C33:E33" si="4">C29-C31</f>
        <v>18997.285067873305</v>
      </c>
      <c r="D33" s="43">
        <f t="shared" si="4"/>
        <v>17192.113183595749</v>
      </c>
      <c r="E33" s="43">
        <f t="shared" si="4"/>
        <v>15558.47346931742</v>
      </c>
    </row>
    <row r="34" spans="1:5" ht="54.6" thickBot="1" x14ac:dyDescent="0.35">
      <c r="A34" s="18" t="s">
        <v>123</v>
      </c>
      <c r="B34" s="43">
        <f>B33</f>
        <v>-51126.883793599991</v>
      </c>
      <c r="C34" s="43">
        <f>C33+B34</f>
        <v>-32129.598725726686</v>
      </c>
      <c r="D34" s="43">
        <f>D33+C34</f>
        <v>-14937.485542130937</v>
      </c>
      <c r="E34" s="43">
        <f>E33+D34</f>
        <v>620.98792718648292</v>
      </c>
    </row>
    <row r="35" spans="1:5" ht="36.6" thickBot="1" x14ac:dyDescent="0.35">
      <c r="A35" s="18" t="s">
        <v>124</v>
      </c>
      <c r="B35" s="43">
        <f>C17</f>
        <v>1</v>
      </c>
      <c r="C35" s="43">
        <f>C18</f>
        <v>0.90497737556561086</v>
      </c>
      <c r="D35" s="43">
        <f>C19</f>
        <v>0.81898405028562071</v>
      </c>
      <c r="E35" s="43">
        <f>C20</f>
        <v>0.74116203645757528</v>
      </c>
    </row>
    <row r="36" spans="1:5" x14ac:dyDescent="0.3">
      <c r="C36" s="2"/>
    </row>
    <row r="37" spans="1:5" x14ac:dyDescent="0.3">
      <c r="C37" s="2"/>
    </row>
    <row r="38" spans="1:5" x14ac:dyDescent="0.3">
      <c r="C38" s="2"/>
    </row>
    <row r="39" spans="1:5" x14ac:dyDescent="0.3">
      <c r="C39" s="2"/>
    </row>
    <row r="40" spans="1:5" x14ac:dyDescent="0.3">
      <c r="C40" s="2"/>
    </row>
    <row r="41" spans="1:5" x14ac:dyDescent="0.3">
      <c r="C41" s="2"/>
    </row>
    <row r="42" spans="1:5" x14ac:dyDescent="0.3">
      <c r="C42" s="2"/>
    </row>
    <row r="43" spans="1:5" x14ac:dyDescent="0.3">
      <c r="C43" s="2"/>
    </row>
    <row r="44" spans="1:5" x14ac:dyDescent="0.3">
      <c r="C44" s="2"/>
    </row>
    <row r="45" spans="1:5" x14ac:dyDescent="0.3">
      <c r="C45" s="2"/>
    </row>
    <row r="46" spans="1:5" x14ac:dyDescent="0.3">
      <c r="C46" s="2"/>
    </row>
    <row r="47" spans="1:5" x14ac:dyDescent="0.3">
      <c r="C47" s="2"/>
    </row>
    <row r="48" spans="1:5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  <row r="85" spans="3:3" x14ac:dyDescent="0.3">
      <c r="C85" s="2"/>
    </row>
    <row r="86" spans="3:3" x14ac:dyDescent="0.3">
      <c r="C86" s="2"/>
    </row>
    <row r="87" spans="3:3" x14ac:dyDescent="0.3">
      <c r="C87" s="2"/>
    </row>
    <row r="88" spans="3:3" x14ac:dyDescent="0.3">
      <c r="C88" s="2"/>
    </row>
    <row r="89" spans="3:3" x14ac:dyDescent="0.3">
      <c r="C89" s="2"/>
    </row>
    <row r="90" spans="3:3" x14ac:dyDescent="0.3">
      <c r="C90" s="2"/>
    </row>
    <row r="91" spans="3:3" x14ac:dyDescent="0.3">
      <c r="C91" s="2"/>
    </row>
    <row r="92" spans="3:3" x14ac:dyDescent="0.3">
      <c r="C92" s="2"/>
    </row>
    <row r="93" spans="3:3" x14ac:dyDescent="0.3">
      <c r="C93" s="2"/>
    </row>
    <row r="94" spans="3:3" x14ac:dyDescent="0.3">
      <c r="C94" s="2"/>
    </row>
    <row r="95" spans="3:3" x14ac:dyDescent="0.3">
      <c r="C95" s="2"/>
    </row>
    <row r="96" spans="3:3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  <row r="100" spans="3:3" x14ac:dyDescent="0.3">
      <c r="C100" s="2"/>
    </row>
    <row r="101" spans="3:3" x14ac:dyDescent="0.3">
      <c r="C101" s="2"/>
    </row>
    <row r="102" spans="3:3" x14ac:dyDescent="0.3">
      <c r="C102" s="2"/>
    </row>
    <row r="103" spans="3:3" x14ac:dyDescent="0.3">
      <c r="C103" s="2"/>
    </row>
    <row r="104" spans="3:3" x14ac:dyDescent="0.3">
      <c r="C104" s="2"/>
    </row>
    <row r="105" spans="3:3" x14ac:dyDescent="0.3">
      <c r="C105" s="2"/>
    </row>
    <row r="106" spans="3:3" x14ac:dyDescent="0.3">
      <c r="C106" s="2"/>
    </row>
    <row r="107" spans="3:3" x14ac:dyDescent="0.3">
      <c r="C107" s="2"/>
    </row>
    <row r="108" spans="3:3" x14ac:dyDescent="0.3">
      <c r="C108" s="2"/>
    </row>
    <row r="109" spans="3:3" x14ac:dyDescent="0.3">
      <c r="C109" s="2"/>
    </row>
    <row r="110" spans="3:3" x14ac:dyDescent="0.3">
      <c r="C110" s="2"/>
    </row>
    <row r="111" spans="3:3" x14ac:dyDescent="0.3">
      <c r="C111" s="2"/>
    </row>
    <row r="112" spans="3:3" x14ac:dyDescent="0.3">
      <c r="C112" s="2"/>
    </row>
    <row r="113" spans="3:3" x14ac:dyDescent="0.3">
      <c r="C113" s="2"/>
    </row>
    <row r="114" spans="3:3" x14ac:dyDescent="0.3">
      <c r="C114" s="2"/>
    </row>
    <row r="115" spans="3:3" x14ac:dyDescent="0.3">
      <c r="C115" s="2"/>
    </row>
    <row r="116" spans="3:3" x14ac:dyDescent="0.3">
      <c r="C116" s="2"/>
    </row>
    <row r="117" spans="3:3" x14ac:dyDescent="0.3">
      <c r="C117" s="2"/>
    </row>
    <row r="118" spans="3:3" x14ac:dyDescent="0.3">
      <c r="C118" s="2"/>
    </row>
    <row r="119" spans="3:3" x14ac:dyDescent="0.3">
      <c r="C119" s="2"/>
    </row>
    <row r="120" spans="3:3" x14ac:dyDescent="0.3">
      <c r="C120" s="2"/>
    </row>
    <row r="121" spans="3:3" x14ac:dyDescent="0.3">
      <c r="C121" s="2"/>
    </row>
    <row r="122" spans="3:3" x14ac:dyDescent="0.3">
      <c r="C122" s="2"/>
    </row>
    <row r="123" spans="3:3" x14ac:dyDescent="0.3">
      <c r="C123" s="2"/>
    </row>
    <row r="124" spans="3:3" x14ac:dyDescent="0.3">
      <c r="C124" s="2"/>
    </row>
    <row r="125" spans="3:3" x14ac:dyDescent="0.3">
      <c r="C125" s="2"/>
    </row>
    <row r="126" spans="3:3" x14ac:dyDescent="0.3">
      <c r="C126" s="2"/>
    </row>
    <row r="127" spans="3:3" x14ac:dyDescent="0.3">
      <c r="C127" s="2"/>
    </row>
    <row r="128" spans="3:3" x14ac:dyDescent="0.3">
      <c r="C128" s="2"/>
    </row>
    <row r="129" spans="3:3" x14ac:dyDescent="0.3">
      <c r="C129" s="2"/>
    </row>
    <row r="130" spans="3:3" x14ac:dyDescent="0.3">
      <c r="C130" s="2"/>
    </row>
    <row r="131" spans="3:3" x14ac:dyDescent="0.3">
      <c r="C131" s="2"/>
    </row>
    <row r="132" spans="3:3" x14ac:dyDescent="0.3">
      <c r="C132" s="2"/>
    </row>
    <row r="133" spans="3:3" x14ac:dyDescent="0.3">
      <c r="C133" s="2"/>
    </row>
    <row r="134" spans="3:3" x14ac:dyDescent="0.3">
      <c r="C134" s="2"/>
    </row>
    <row r="135" spans="3:3" x14ac:dyDescent="0.3">
      <c r="C135" s="2"/>
    </row>
    <row r="136" spans="3:3" x14ac:dyDescent="0.3">
      <c r="C136" s="2"/>
    </row>
    <row r="137" spans="3:3" x14ac:dyDescent="0.3">
      <c r="C137" s="2"/>
    </row>
    <row r="138" spans="3:3" x14ac:dyDescent="0.3">
      <c r="C138" s="2"/>
    </row>
    <row r="139" spans="3:3" x14ac:dyDescent="0.3">
      <c r="C139" s="2"/>
    </row>
    <row r="140" spans="3:3" x14ac:dyDescent="0.3">
      <c r="C140" s="2"/>
    </row>
    <row r="141" spans="3:3" x14ac:dyDescent="0.3">
      <c r="C141" s="2"/>
    </row>
    <row r="142" spans="3:3" x14ac:dyDescent="0.3">
      <c r="C142" s="2"/>
    </row>
    <row r="143" spans="3:3" x14ac:dyDescent="0.3">
      <c r="C143" s="2"/>
    </row>
    <row r="144" spans="3:3" x14ac:dyDescent="0.3">
      <c r="C144" s="2"/>
    </row>
    <row r="145" spans="3:3" x14ac:dyDescent="0.3">
      <c r="C145" s="2"/>
    </row>
    <row r="146" spans="3:3" x14ac:dyDescent="0.3">
      <c r="C146" s="2"/>
    </row>
    <row r="147" spans="3:3" x14ac:dyDescent="0.3">
      <c r="C147" s="2"/>
    </row>
    <row r="148" spans="3:3" x14ac:dyDescent="0.3">
      <c r="C148" s="2"/>
    </row>
    <row r="149" spans="3:3" x14ac:dyDescent="0.3">
      <c r="C149" s="2"/>
    </row>
    <row r="150" spans="3:3" x14ac:dyDescent="0.3">
      <c r="C150" s="2"/>
    </row>
    <row r="151" spans="3:3" x14ac:dyDescent="0.3">
      <c r="C151" s="2"/>
    </row>
    <row r="152" spans="3:3" x14ac:dyDescent="0.3">
      <c r="C152" s="2"/>
    </row>
    <row r="153" spans="3:3" x14ac:dyDescent="0.3">
      <c r="C153" s="2"/>
    </row>
    <row r="154" spans="3:3" x14ac:dyDescent="0.3">
      <c r="C154" s="2"/>
    </row>
    <row r="155" spans="3:3" x14ac:dyDescent="0.3">
      <c r="C155" s="2"/>
    </row>
    <row r="156" spans="3:3" x14ac:dyDescent="0.3">
      <c r="C156" s="2"/>
    </row>
    <row r="157" spans="3:3" x14ac:dyDescent="0.3">
      <c r="C157" s="2"/>
    </row>
    <row r="158" spans="3:3" x14ac:dyDescent="0.3">
      <c r="C158" s="2"/>
    </row>
    <row r="159" spans="3:3" x14ac:dyDescent="0.3">
      <c r="C159" s="2"/>
    </row>
    <row r="160" spans="3:3" x14ac:dyDescent="0.3">
      <c r="C160" s="2"/>
    </row>
    <row r="161" spans="3:3" x14ac:dyDescent="0.3">
      <c r="C161" s="2"/>
    </row>
    <row r="162" spans="3:3" x14ac:dyDescent="0.3">
      <c r="C162" s="2"/>
    </row>
    <row r="163" spans="3:3" x14ac:dyDescent="0.3">
      <c r="C163" s="2"/>
    </row>
    <row r="164" spans="3:3" x14ac:dyDescent="0.3">
      <c r="C164" s="2"/>
    </row>
    <row r="165" spans="3:3" x14ac:dyDescent="0.3">
      <c r="C165" s="2"/>
    </row>
    <row r="166" spans="3:3" x14ac:dyDescent="0.3">
      <c r="C166" s="2"/>
    </row>
    <row r="167" spans="3:3" x14ac:dyDescent="0.3">
      <c r="C167" s="2"/>
    </row>
    <row r="168" spans="3:3" x14ac:dyDescent="0.3">
      <c r="C168" s="2"/>
    </row>
    <row r="169" spans="3:3" x14ac:dyDescent="0.3">
      <c r="C169" s="2"/>
    </row>
    <row r="170" spans="3:3" x14ac:dyDescent="0.3">
      <c r="C170" s="2"/>
    </row>
    <row r="171" spans="3:3" x14ac:dyDescent="0.3">
      <c r="C171" s="2"/>
    </row>
  </sheetData>
  <mergeCells count="8">
    <mergeCell ref="A25:A26"/>
    <mergeCell ref="B25:E25"/>
    <mergeCell ref="B31:B32"/>
    <mergeCell ref="C31:C32"/>
    <mergeCell ref="D31:D32"/>
    <mergeCell ref="E31:E32"/>
    <mergeCell ref="A8:D8"/>
    <mergeCell ref="A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4.2</vt:lpstr>
      <vt:lpstr>4.3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2018-05-31T20:28:01Z</dcterms:modified>
</cp:coreProperties>
</file>