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4385" yWindow="-15" windowWidth="14430" windowHeight="14655" activeTab="1"/>
  </bookViews>
  <sheets>
    <sheet name="Tabelle1" sheetId="1" r:id="rId1"/>
    <sheet name="Tabelle2" sheetId="2" r:id="rId2"/>
    <sheet name="Tabelle3" sheetId="3" r:id="rId3"/>
    <sheet name="Tabelle4" sheetId="4" r:id="rId4"/>
  </sheets>
  <definedNames>
    <definedName name="_xlnm._FilterDatabase" localSheetId="2" hidden="1">Tabelle3!$A$1:$M$101</definedName>
  </definedNames>
  <calcPr calcId="145621"/>
  <pivotCaches>
    <pivotCache cacheId="0" r:id="rId5"/>
  </pivotCaches>
</workbook>
</file>

<file path=xl/calcChain.xml><?xml version="1.0" encoding="utf-8"?>
<calcChain xmlns="http://schemas.openxmlformats.org/spreadsheetml/2006/main">
  <c r="X20" i="2" l="1"/>
  <c r="W21" i="2"/>
  <c r="W22" i="2"/>
  <c r="W23" i="2"/>
  <c r="W24" i="2"/>
  <c r="W20" i="2"/>
  <c r="W5" i="2"/>
  <c r="W6" i="2"/>
  <c r="W7" i="2"/>
  <c r="W8" i="2"/>
  <c r="W16" i="2" s="1"/>
  <c r="W9" i="2"/>
  <c r="S20" i="2"/>
  <c r="S21" i="2"/>
  <c r="S22" i="2"/>
  <c r="S24" i="2"/>
  <c r="S25" i="2"/>
  <c r="S26" i="2"/>
  <c r="S27" i="2"/>
  <c r="S19" i="2"/>
  <c r="X6" i="2"/>
  <c r="X7" i="2"/>
  <c r="X8" i="2"/>
  <c r="X9" i="2"/>
  <c r="V5" i="2" l="1" a="1"/>
  <c r="V5" i="2" s="1"/>
  <c r="V6" i="2" a="1"/>
  <c r="V6" i="2" s="1"/>
  <c r="V7" i="2" a="1"/>
  <c r="V7" i="2" s="1"/>
  <c r="V8" i="2" a="1"/>
  <c r="V8" i="2" s="1"/>
  <c r="V9" i="2" a="1"/>
  <c r="V9" i="2" s="1"/>
  <c r="V10" i="2" a="1"/>
  <c r="V10" i="2" s="1"/>
  <c r="V11" i="2" a="1"/>
  <c r="V11" i="2" s="1"/>
  <c r="V12" i="2" a="1"/>
  <c r="V12" i="2" s="1"/>
  <c r="V13" i="2" a="1"/>
  <c r="V13" i="2" s="1"/>
  <c r="V14" i="2" a="1"/>
  <c r="V14" i="2" s="1"/>
  <c r="U5" i="2" a="1"/>
  <c r="U5" i="2" s="1"/>
  <c r="U6" i="2" a="1"/>
  <c r="U6" i="2" s="1"/>
  <c r="U7" i="2" a="1"/>
  <c r="U7" i="2" s="1"/>
  <c r="U8" i="2" a="1"/>
  <c r="U8" i="2" s="1"/>
  <c r="U9" i="2" a="1"/>
  <c r="U9" i="2" s="1"/>
  <c r="U10" i="2" a="1"/>
  <c r="U10" i="2" s="1"/>
  <c r="U11" i="2" a="1"/>
  <c r="U11" i="2" s="1"/>
  <c r="U12" i="2" a="1"/>
  <c r="U12" i="2" s="1"/>
  <c r="U13" i="2" a="1"/>
  <c r="U13" i="2" s="1"/>
  <c r="U14" i="2" a="1"/>
  <c r="U14" i="2" s="1"/>
  <c r="F6" i="2"/>
  <c r="J6" i="2" s="1"/>
  <c r="F7" i="2"/>
  <c r="J7" i="2" s="1"/>
  <c r="F8" i="2"/>
  <c r="J8" i="2" s="1"/>
  <c r="F9" i="2"/>
  <c r="J9" i="2" s="1"/>
  <c r="F10" i="2"/>
  <c r="J10" i="2" s="1"/>
  <c r="F11" i="2"/>
  <c r="J11" i="2" s="1"/>
  <c r="F12" i="2"/>
  <c r="J12" i="2" s="1"/>
  <c r="F13" i="2"/>
  <c r="J13" i="2" s="1"/>
  <c r="F14" i="2"/>
  <c r="J14" i="2" s="1"/>
  <c r="F5" i="2"/>
  <c r="J5" i="2" s="1"/>
  <c r="M5" i="2" l="1"/>
  <c r="M8" i="2"/>
  <c r="M9" i="2"/>
  <c r="M7" i="2"/>
  <c r="M6" i="2"/>
  <c r="X5" i="2"/>
  <c r="T6" i="2" a="1"/>
  <c r="T6" i="2" s="1"/>
  <c r="T7" i="2" a="1"/>
  <c r="T7" i="2" s="1"/>
  <c r="T8" i="2" a="1"/>
  <c r="T8" i="2" s="1"/>
  <c r="T9" i="2" a="1"/>
  <c r="T9" i="2" s="1"/>
  <c r="T10" i="2" a="1"/>
  <c r="T10" i="2" s="1"/>
  <c r="T11" i="2" a="1"/>
  <c r="T11" i="2" s="1"/>
  <c r="T12" i="2" a="1"/>
  <c r="T12" i="2" s="1"/>
  <c r="T13" i="2" a="1"/>
  <c r="T13" i="2" s="1"/>
  <c r="T14" i="2" a="1"/>
  <c r="T14" i="2" s="1"/>
  <c r="T5" i="2" a="1"/>
  <c r="T5" i="2" s="1"/>
  <c r="R5" i="2" a="1"/>
  <c r="R5" i="2" s="1"/>
  <c r="S10" i="2" a="1"/>
  <c r="S10" i="2" s="1"/>
  <c r="S11" i="2" a="1"/>
  <c r="S11" i="2" s="1"/>
  <c r="S12" i="2" a="1"/>
  <c r="S12" i="2" s="1"/>
  <c r="S13" i="2" a="1"/>
  <c r="S13" i="2" s="1"/>
  <c r="S14" i="2" a="1"/>
  <c r="S14" i="2" s="1"/>
  <c r="S6" i="2" a="1"/>
  <c r="S6" i="2" s="1"/>
  <c r="S7" i="2" a="1"/>
  <c r="S7" i="2" s="1"/>
  <c r="S8" i="2" a="1"/>
  <c r="S8" i="2" s="1"/>
  <c r="S9" i="2" a="1"/>
  <c r="S9" i="2" s="1"/>
  <c r="S5" i="2" a="1"/>
  <c r="S5" i="2" s="1"/>
  <c r="R6" i="2" a="1"/>
  <c r="R6" i="2" s="1"/>
  <c r="R7" i="2" a="1"/>
  <c r="R7" i="2" s="1"/>
  <c r="R8" i="2" a="1"/>
  <c r="R8" i="2" s="1"/>
  <c r="R9" i="2" a="1"/>
  <c r="R9" i="2" s="1"/>
  <c r="R10" i="2" a="1"/>
  <c r="R10" i="2" s="1"/>
  <c r="R11" i="2" a="1"/>
  <c r="R11" i="2" s="1"/>
  <c r="R12" i="2" a="1"/>
  <c r="R12" i="2" s="1"/>
  <c r="R13" i="2" a="1"/>
  <c r="R13" i="2" s="1"/>
  <c r="R14" i="2" a="1"/>
  <c r="R14" i="2" s="1"/>
  <c r="G10" i="2"/>
  <c r="H10" i="2" s="1"/>
  <c r="G11" i="2"/>
  <c r="H11" i="2" s="1"/>
  <c r="G12" i="2"/>
  <c r="H12" i="2" s="1"/>
  <c r="G13" i="2"/>
  <c r="H13" i="2" s="1"/>
  <c r="G14" i="2"/>
  <c r="H14" i="2" s="1"/>
  <c r="E10" i="2"/>
  <c r="E11" i="2"/>
  <c r="E12" i="2"/>
  <c r="E13" i="2"/>
  <c r="E14" i="2"/>
  <c r="D10" i="2"/>
  <c r="D11" i="2"/>
  <c r="D12" i="2"/>
  <c r="D13" i="2"/>
  <c r="D14" i="2"/>
  <c r="C10" i="2"/>
  <c r="I10" i="2" s="1"/>
  <c r="C11" i="2"/>
  <c r="I11" i="2" s="1"/>
  <c r="C12" i="2"/>
  <c r="I12" i="2" s="1"/>
  <c r="C13" i="2"/>
  <c r="I13" i="2" s="1"/>
  <c r="C14" i="2"/>
  <c r="I14" i="2" s="1"/>
  <c r="C6" i="2"/>
  <c r="I6" i="2" s="1"/>
  <c r="L6" i="2" s="1"/>
  <c r="C7" i="2"/>
  <c r="I7" i="2" s="1"/>
  <c r="C8" i="2"/>
  <c r="I8" i="2" s="1"/>
  <c r="C9" i="2"/>
  <c r="I9" i="2" s="1"/>
  <c r="L9" i="2" s="1"/>
  <c r="G6" i="2"/>
  <c r="H6" i="2" s="1"/>
  <c r="G7" i="2"/>
  <c r="H7" i="2" s="1"/>
  <c r="G8" i="2"/>
  <c r="H8" i="2" s="1"/>
  <c r="G9" i="2"/>
  <c r="H9" i="2" s="1"/>
  <c r="G5" i="2"/>
  <c r="H5" i="2" s="1"/>
  <c r="E6" i="2"/>
  <c r="E7" i="2"/>
  <c r="E8" i="2"/>
  <c r="E9" i="2"/>
  <c r="E5" i="2"/>
  <c r="D6" i="2"/>
  <c r="D7" i="2"/>
  <c r="D8" i="2"/>
  <c r="D9" i="2"/>
  <c r="D5" i="2"/>
  <c r="C5" i="2"/>
  <c r="I5" i="2" s="1"/>
  <c r="L5" i="2" s="1"/>
  <c r="K8" i="2" l="1"/>
  <c r="K13" i="2"/>
  <c r="N8" i="2" s="1"/>
  <c r="K9" i="2"/>
  <c r="K14" i="2"/>
  <c r="K7" i="2"/>
  <c r="K12" i="2"/>
  <c r="N7" i="2" s="1"/>
  <c r="K5" i="2"/>
  <c r="K10" i="2"/>
  <c r="K6" i="2"/>
  <c r="K11" i="2"/>
  <c r="N6" i="2" s="1"/>
  <c r="L7" i="2"/>
  <c r="L8" i="2"/>
  <c r="Q8" i="2"/>
  <c r="Q7" i="2"/>
  <c r="Q5" i="2"/>
  <c r="Q6" i="2"/>
  <c r="Q14" i="2"/>
  <c r="Q12" i="2"/>
  <c r="Q13" i="2"/>
  <c r="Q9" i="2"/>
  <c r="Q11" i="2"/>
  <c r="Q10" i="2"/>
  <c r="N5" i="2" l="1"/>
  <c r="N9" i="2"/>
</calcChain>
</file>

<file path=xl/sharedStrings.xml><?xml version="1.0" encoding="utf-8"?>
<sst xmlns="http://schemas.openxmlformats.org/spreadsheetml/2006/main" count="230" uniqueCount="141">
  <si>
    <t>time</t>
  </si>
  <si>
    <t>solved</t>
  </si>
  <si>
    <t>gap</t>
  </si>
  <si>
    <t>sv</t>
  </si>
  <si>
    <t>nodes</t>
  </si>
  <si>
    <t>not solved</t>
  </si>
  <si>
    <t>Freight</t>
  </si>
  <si>
    <t>Name</t>
  </si>
  <si>
    <t>Number of Customers</t>
  </si>
  <si>
    <t>Duration</t>
  </si>
  <si>
    <t>isSolved</t>
  </si>
  <si>
    <t>Gap</t>
  </si>
  <si>
    <t>with SVs</t>
  </si>
  <si>
    <t>Objective</t>
  </si>
  <si>
    <t>isInfeasible</t>
  </si>
  <si>
    <t>isFreight</t>
  </si>
  <si>
    <t>isFuel</t>
  </si>
  <si>
    <t>Date</t>
  </si>
  <si>
    <t>N10-C_DV10-C_SV50_F22_0_No_1</t>
  </si>
  <si>
    <t>2015.06.18 - 15:58:41</t>
  </si>
  <si>
    <t>N10-C_DV10-C_SV50_F22_1_No_1</t>
  </si>
  <si>
    <t>2015.06.18 - 15:58:42</t>
  </si>
  <si>
    <t>N10-C_DV10-C_SV50_F22_2_No_1</t>
  </si>
  <si>
    <t>2015.06.18 - 15:59:04</t>
  </si>
  <si>
    <t>N10-C_DV10-C_SV50_F22_3_No_1</t>
  </si>
  <si>
    <t>2015.06.18 - 15:59:09</t>
  </si>
  <si>
    <t>N10-C_DV10-C_SV50_F22_4_No_1</t>
  </si>
  <si>
    <t>2015.06.18 - 15:59:16</t>
  </si>
  <si>
    <t>N10-C_DV10-C_SV50_F22_5_No_1</t>
  </si>
  <si>
    <t>2015.06.18 - 15:59:20</t>
  </si>
  <si>
    <t>N10-C_DV10-C_SV50_F22_6_No_1</t>
  </si>
  <si>
    <t>2015.06.18 - 15:59:21</t>
  </si>
  <si>
    <t>N10-C_DV10-C_SV50_F22_7_No_1</t>
  </si>
  <si>
    <t>2015.06.18 - 15:59:25</t>
  </si>
  <si>
    <t>N10-C_DV10-C_SV50_F22_8_No_1</t>
  </si>
  <si>
    <t>2015.06.18 - 15:59:35</t>
  </si>
  <si>
    <t>N10-C_DV10-C_SV50_F22_9_No_1</t>
  </si>
  <si>
    <t>2015.06.18 - 15:59:50</t>
  </si>
  <si>
    <t>N12-C_DV10-C_SV50_F26_0_No_1</t>
  </si>
  <si>
    <t>2015.06.18 - 16:00:39</t>
  </si>
  <si>
    <t>N12-C_DV10-C_SV50_F26_1_No_1</t>
  </si>
  <si>
    <t>2015.06.18 - 16:00:50</t>
  </si>
  <si>
    <t>N12-C_DV10-C_SV50_F26_2_No_1</t>
  </si>
  <si>
    <t>2015.06.18 - 16:00:57</t>
  </si>
  <si>
    <t>N12-C_DV10-C_SV50_F26_3_No_1</t>
  </si>
  <si>
    <t>2015.06.18 - 16:00:58</t>
  </si>
  <si>
    <t>N12-C_DV10-C_SV50_F26_4_No_1</t>
  </si>
  <si>
    <t>2015.06.18 - 16:01:00</t>
  </si>
  <si>
    <t>N12-C_DV10-C_SV50_F26_5_No_1</t>
  </si>
  <si>
    <t>2015.06.18 - 16:01:24</t>
  </si>
  <si>
    <t>N12-C_DV10-C_SV50_F26_6_No_1</t>
  </si>
  <si>
    <t>2015.06.18 - 16:01:56</t>
  </si>
  <si>
    <t>N12-C_DV10-C_SV50_F26_7_No_1</t>
  </si>
  <si>
    <t>2015.06.18 - 16:02:39</t>
  </si>
  <si>
    <t>N12-C_DV10-C_SV50_F26_8_No_1</t>
  </si>
  <si>
    <t>2015.06.18 - 16:03:12</t>
  </si>
  <si>
    <t>N12-C_DV10-C_SV50_F26_9_No_1</t>
  </si>
  <si>
    <t>N4-C_DV10-C_SV50_F10_0_No_1</t>
  </si>
  <si>
    <t>N4-C_DV10-C_SV50_F10_1_No_1</t>
  </si>
  <si>
    <t>N4-C_DV10-C_SV50_F10_2_No_1</t>
  </si>
  <si>
    <t>N4-C_DV10-C_SV50_F10_3_No_1</t>
  </si>
  <si>
    <t>2015.06.18 - 16:03:13</t>
  </si>
  <si>
    <t>N4-C_DV10-C_SV50_F10_4_No_1</t>
  </si>
  <si>
    <t>N4-C_DV10-C_SV50_F10_5_No_1</t>
  </si>
  <si>
    <t>N4-C_DV10-C_SV50_F10_6_No_1</t>
  </si>
  <si>
    <t>N4-C_DV10-C_SV50_F10_7_No_1</t>
  </si>
  <si>
    <t>N4-C_DV10-C_SV50_F10_8_No_1</t>
  </si>
  <si>
    <t>N4-C_DV10-C_SV50_F10_9_No_1</t>
  </si>
  <si>
    <t>N6-C_DV10-C_SV50_F14_0_No_1</t>
  </si>
  <si>
    <t>N6-C_DV10-C_SV50_F14_1_No_1</t>
  </si>
  <si>
    <t>N6-C_DV10-C_SV50_F14_2_No_1</t>
  </si>
  <si>
    <t>N6-C_DV10-C_SV50_F14_3_No_1</t>
  </si>
  <si>
    <t>N6-C_DV10-C_SV50_F14_4_No_1</t>
  </si>
  <si>
    <t>N6-C_DV10-C_SV50_F14_5_No_1</t>
  </si>
  <si>
    <t>N6-C_DV10-C_SV50_F14_6_No_1</t>
  </si>
  <si>
    <t>N6-C_DV10-C_SV50_F14_7_No_1</t>
  </si>
  <si>
    <t>2015.06.18 - 16:03:14</t>
  </si>
  <si>
    <t>N6-C_DV10-C_SV50_F14_8_No_1</t>
  </si>
  <si>
    <t>N6-C_DV10-C_SV50_F14_9_No_1</t>
  </si>
  <si>
    <t>N8-C_DV10-C_SV50_F18_0_No_1</t>
  </si>
  <si>
    <t>2015.06.18 - 16:03:15</t>
  </si>
  <si>
    <t>N8-C_DV10-C_SV50_F18_1_No_1</t>
  </si>
  <si>
    <t>N8-C_DV10-C_SV50_F18_2_No_1</t>
  </si>
  <si>
    <t>2015.06.18 - 16:03:16</t>
  </si>
  <si>
    <t>N8-C_DV10-C_SV50_F18_3_No_1</t>
  </si>
  <si>
    <t>N8-C_DV10-C_SV50_F18_4_No_1</t>
  </si>
  <si>
    <t>N8-C_DV10-C_SV50_F18_5_No_1</t>
  </si>
  <si>
    <t>2015.06.18 - 16:03:17</t>
  </si>
  <si>
    <t>N8-C_DV10-C_SV50_F18_6_No_1</t>
  </si>
  <si>
    <t>N8-C_DV10-C_SV50_F18_7_No_1</t>
  </si>
  <si>
    <t>N8-C_DV10-C_SV50_F18_8_No_1</t>
  </si>
  <si>
    <t>2015.06.18 - 16:03:19</t>
  </si>
  <si>
    <t>N8-C_DV10-C_SV50_F18_9_No_1</t>
  </si>
  <si>
    <t>2015.06.18 - 16:07:37</t>
  </si>
  <si>
    <t>2015.06.18 - 16:07:38</t>
  </si>
  <si>
    <t>2015.06.18 - 16:07:39</t>
  </si>
  <si>
    <t>2015.06.18 - 16:07:40</t>
  </si>
  <si>
    <t>2015.06.18 - 16:07:42</t>
  </si>
  <si>
    <t>2015.06.18 - 16:07:43</t>
  </si>
  <si>
    <t>2015.06.18 - 16:07:44</t>
  </si>
  <si>
    <t>2015.06.18 - 16:07:45</t>
  </si>
  <si>
    <t>2015.06.18 - 16:07:46</t>
  </si>
  <si>
    <t>2015.06.18 - 16:10:53</t>
  </si>
  <si>
    <t>2015.06.18 - 16:11:02</t>
  </si>
  <si>
    <t>2015.06.18 - 16:12:14</t>
  </si>
  <si>
    <t>2015.06.18 - 16:12:22</t>
  </si>
  <si>
    <t>2015.06.18 - 16:12:30</t>
  </si>
  <si>
    <t>2015.06.18 - 16:12:39</t>
  </si>
  <si>
    <t>2015.06.18 - 16:13:16</t>
  </si>
  <si>
    <t>2015.06.18 - 16:13:43</t>
  </si>
  <si>
    <t>2015.06.18 - 16:14:24</t>
  </si>
  <si>
    <t>2015.06.18 - 16:16:44</t>
  </si>
  <si>
    <t>Zeilenbeschriftungen</t>
  </si>
  <si>
    <t>Gesamtergebnis</t>
  </si>
  <si>
    <t>Spaltenbeschriftungen</t>
  </si>
  <si>
    <t>FALSCH</t>
  </si>
  <si>
    <t>WAHR</t>
  </si>
  <si>
    <t>Mittelwert von Duration</t>
  </si>
  <si>
    <t>Impr. Obj. only SV</t>
  </si>
  <si>
    <t>Both with SVS</t>
  </si>
  <si>
    <t>Best Know Solution with SVs</t>
  </si>
  <si>
    <t>Best Known Solution</t>
  </si>
  <si>
    <t>Objective All</t>
  </si>
  <si>
    <t>Objective Best Known</t>
  </si>
  <si>
    <t>Improvement ALL</t>
  </si>
  <si>
    <t>Improvement Best Known</t>
  </si>
  <si>
    <t>Comparable Instances</t>
  </si>
  <si>
    <t>Average Gap</t>
  </si>
  <si>
    <t>Calculatated Instances</t>
  </si>
  <si>
    <t>Size</t>
  </si>
  <si>
    <t>Solved t_avg</t>
  </si>
  <si>
    <t>Solved t_min</t>
  </si>
  <si>
    <t>ALL MEDIAN</t>
  </si>
  <si>
    <t>Solved t_max</t>
  </si>
  <si>
    <t>Objective All, only with SV</t>
  </si>
  <si>
    <t>Improvement All, only with SV</t>
  </si>
  <si>
    <t>Both Best Known</t>
  </si>
  <si>
    <t>Best Known Median</t>
  </si>
  <si>
    <t>All, only SV Median</t>
  </si>
  <si>
    <t>ALL Time Factor</t>
  </si>
  <si>
    <t>Time Increasing per each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</si>
</sst>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70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9" fontId="0" fillId="0" borderId="0" xfId="1" applyFont="1"/>
    <xf numFmtId="0" fontId="0" fillId="0" borderId="0" xfId="0" applyAlignment="1"/>
    <xf numFmtId="0" fontId="2" fillId="0" borderId="0" xfId="0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64" fontId="0" fillId="0" borderId="0" xfId="1" applyNumberFormat="1" applyFont="1"/>
    <xf numFmtId="164" fontId="0" fillId="0" borderId="0" xfId="0" applyNumberFormat="1"/>
    <xf numFmtId="170" fontId="0" fillId="0" borderId="0" xfId="0" applyNumberFormat="1"/>
    <xf numFmtId="0" fontId="0" fillId="2" borderId="0" xfId="0" applyFill="1" applyAlignment="1">
      <alignment wrapText="1"/>
    </xf>
    <xf numFmtId="2" fontId="0" fillId="2" borderId="0" xfId="0" applyNumberFormat="1" applyFill="1"/>
    <xf numFmtId="170" fontId="0" fillId="2" borderId="0" xfId="0" applyNumberFormat="1" applyFill="1"/>
    <xf numFmtId="10" fontId="0" fillId="2" borderId="0" xfId="1" applyNumberFormat="1" applyFont="1" applyFill="1"/>
    <xf numFmtId="0" fontId="0" fillId="0" borderId="0" xfId="0" applyFill="1" applyAlignment="1">
      <alignment wrapText="1"/>
    </xf>
    <xf numFmtId="2" fontId="0" fillId="0" borderId="0" xfId="0" applyNumberFormat="1" applyFill="1"/>
    <xf numFmtId="0" fontId="0" fillId="2" borderId="0" xfId="0" applyFill="1"/>
    <xf numFmtId="0" fontId="0" fillId="0" borderId="0" xfId="0" applyFill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Tabelle2!$B$4</c:f>
              <c:strCache>
                <c:ptCount val="1"/>
                <c:pt idx="0">
                  <c:v>Size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Tabelle2!$B$5:$B$9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xVal>
          <c:yVal>
            <c:numRef>
              <c:f>Tabelle2!$I$5:$I$9</c:f>
              <c:numCache>
                <c:formatCode>0.00</c:formatCode>
                <c:ptCount val="5"/>
                <c:pt idx="0">
                  <c:v>2117.5039999999995</c:v>
                </c:pt>
                <c:pt idx="1">
                  <c:v>2896.13</c:v>
                </c:pt>
                <c:pt idx="2">
                  <c:v>3233.5370000000003</c:v>
                </c:pt>
                <c:pt idx="3">
                  <c:v>3673.3009999999995</c:v>
                </c:pt>
                <c:pt idx="4">
                  <c:v>4732.7669999999998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Tabelle2!$B$4</c:f>
              <c:strCache>
                <c:ptCount val="1"/>
                <c:pt idx="0">
                  <c:v>Size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Tabelle2!$B$10:$B$14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xVal>
          <c:yVal>
            <c:numRef>
              <c:f>Tabelle2!$I$10:$I$14</c:f>
              <c:numCache>
                <c:formatCode>0.00</c:formatCode>
                <c:ptCount val="5"/>
                <c:pt idx="0">
                  <c:v>2117.5039999999995</c:v>
                </c:pt>
                <c:pt idx="1">
                  <c:v>3193.3390000000009</c:v>
                </c:pt>
                <c:pt idx="2">
                  <c:v>3916.2220000000002</c:v>
                </c:pt>
                <c:pt idx="3">
                  <c:v>4458.1559999999999</c:v>
                </c:pt>
                <c:pt idx="4">
                  <c:v>5931.51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34144"/>
        <c:axId val="76932224"/>
      </c:scatterChart>
      <c:valAx>
        <c:axId val="76934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6932224"/>
        <c:crosses val="autoZero"/>
        <c:crossBetween val="midCat"/>
      </c:valAx>
      <c:valAx>
        <c:axId val="7693222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769341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18</xdr:row>
      <xdr:rowOff>90487</xdr:rowOff>
    </xdr:from>
    <xdr:to>
      <xdr:col>14</xdr:col>
      <xdr:colOff>276225</xdr:colOff>
      <xdr:row>32</xdr:row>
      <xdr:rowOff>166687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2173.701567129632" createdVersion="4" refreshedVersion="4" minRefreshableVersion="3" recordCount="111">
  <cacheSource type="worksheet">
    <worksheetSource ref="A1:K1048576" sheet="Tabelle3"/>
  </cacheSource>
  <cacheFields count="11">
    <cacheField name="Name" numFmtId="0">
      <sharedItems containsBlank="1"/>
    </cacheField>
    <cacheField name="Number of Customers" numFmtId="0">
      <sharedItems containsString="0" containsBlank="1" containsNumber="1" containsInteger="1" minValue="4" maxValue="12" count="7">
        <n v="10"/>
        <n v="12"/>
        <n v="4"/>
        <n v="6"/>
        <n v="8"/>
        <m/>
        <n v="9" u="1"/>
      </sharedItems>
    </cacheField>
    <cacheField name="Duration" numFmtId="0">
      <sharedItems containsString="0" containsBlank="1" containsNumber="1" minValue="0" maxValue="10800"/>
    </cacheField>
    <cacheField name="isSolved" numFmtId="0">
      <sharedItems containsBlank="1" count="3">
        <b v="1"/>
        <b v="0"/>
        <m/>
      </sharedItems>
    </cacheField>
    <cacheField name="Gap" numFmtId="0">
      <sharedItems containsString="0" containsBlank="1" containsNumber="1" minValue="0" maxValue="69.351900000000001"/>
    </cacheField>
    <cacheField name="with SVs" numFmtId="0">
      <sharedItems containsBlank="1"/>
    </cacheField>
    <cacheField name="Objective" numFmtId="0">
      <sharedItems containsString="0" containsBlank="1" containsNumber="1" minValue="1135.8800000000001" maxValue="7375.54"/>
    </cacheField>
    <cacheField name="isInfeasible" numFmtId="0">
      <sharedItems containsBlank="1"/>
    </cacheField>
    <cacheField name="isFreight" numFmtId="0">
      <sharedItems containsBlank="1" count="3">
        <b v="0"/>
        <b v="1"/>
        <m/>
      </sharedItems>
    </cacheField>
    <cacheField name="isFuel" numFmtId="0">
      <sharedItems containsBlank="1"/>
    </cacheField>
    <cacheField name="Da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1">
  <r>
    <s v="N10-C_DV10-C_SV50_F22_0_No_1"/>
    <x v="0"/>
    <n v="1.47"/>
    <x v="0"/>
    <n v="0"/>
    <b v="0"/>
    <n v="4264.8999999999996"/>
    <b v="0"/>
    <x v="0"/>
    <b v="0"/>
    <s v="2015.06.18 - 15:58:41"/>
  </r>
  <r>
    <s v="N10-C_DV10-C_SV50_F22_1_No_1"/>
    <x v="0"/>
    <n v="0.32"/>
    <x v="0"/>
    <n v="0"/>
    <b v="0"/>
    <n v="3256.22"/>
    <b v="0"/>
    <x v="0"/>
    <b v="0"/>
    <s v="2015.06.18 - 15:58:42"/>
  </r>
  <r>
    <s v="N10-C_DV10-C_SV50_F22_2_No_1"/>
    <x v="0"/>
    <n v="22.44"/>
    <x v="0"/>
    <n v="0"/>
    <b v="0"/>
    <n v="4268.67"/>
    <b v="0"/>
    <x v="0"/>
    <b v="0"/>
    <s v="2015.06.18 - 15:59:04"/>
  </r>
  <r>
    <s v="N10-C_DV10-C_SV50_F22_3_No_1"/>
    <x v="0"/>
    <n v="4.8"/>
    <x v="0"/>
    <n v="0"/>
    <b v="0"/>
    <n v="4219.47"/>
    <b v="0"/>
    <x v="0"/>
    <b v="0"/>
    <s v="2015.06.18 - 15:59:09"/>
  </r>
  <r>
    <s v="N10-C_DV10-C_SV50_F22_4_No_1"/>
    <x v="0"/>
    <n v="7.03"/>
    <x v="0"/>
    <n v="0"/>
    <b v="0"/>
    <n v="4259.1000000000004"/>
    <b v="0"/>
    <x v="0"/>
    <b v="0"/>
    <s v="2015.06.18 - 15:59:16"/>
  </r>
  <r>
    <s v="N10-C_DV10-C_SV50_F22_5_No_1"/>
    <x v="0"/>
    <n v="3.89"/>
    <x v="0"/>
    <n v="0"/>
    <b v="0"/>
    <n v="5310.75"/>
    <b v="0"/>
    <x v="0"/>
    <b v="0"/>
    <s v="2015.06.18 - 15:59:20"/>
  </r>
  <r>
    <s v="N10-C_DV10-C_SV50_F22_6_No_1"/>
    <x v="0"/>
    <n v="0.68"/>
    <x v="0"/>
    <n v="0"/>
    <b v="0"/>
    <n v="6316.49"/>
    <b v="0"/>
    <x v="0"/>
    <b v="0"/>
    <s v="2015.06.18 - 15:59:21"/>
  </r>
  <r>
    <s v="N10-C_DV10-C_SV50_F22_7_No_1"/>
    <x v="0"/>
    <n v="3.85"/>
    <x v="0"/>
    <n v="0"/>
    <b v="0"/>
    <n v="4247.13"/>
    <b v="0"/>
    <x v="0"/>
    <b v="0"/>
    <s v="2015.06.18 - 15:59:25"/>
  </r>
  <r>
    <s v="N10-C_DV10-C_SV50_F22_8_No_1"/>
    <x v="0"/>
    <n v="10.08"/>
    <x v="0"/>
    <n v="0"/>
    <b v="0"/>
    <n v="4230.7700000000004"/>
    <b v="0"/>
    <x v="0"/>
    <b v="0"/>
    <s v="2015.06.18 - 15:59:35"/>
  </r>
  <r>
    <s v="N10-C_DV10-C_SV50_F22_9_No_1"/>
    <x v="0"/>
    <n v="15.35"/>
    <x v="0"/>
    <n v="0"/>
    <b v="0"/>
    <n v="4208.0600000000004"/>
    <b v="0"/>
    <x v="0"/>
    <b v="0"/>
    <s v="2015.06.18 - 15:59:50"/>
  </r>
  <r>
    <s v="N12-C_DV10-C_SV50_F26_0_No_1"/>
    <x v="1"/>
    <n v="49.05"/>
    <x v="0"/>
    <n v="0"/>
    <b v="0"/>
    <n v="4274.04"/>
    <b v="0"/>
    <x v="0"/>
    <b v="0"/>
    <s v="2015.06.18 - 16:00:39"/>
  </r>
  <r>
    <s v="N12-C_DV10-C_SV50_F26_1_No_1"/>
    <x v="1"/>
    <n v="10.8"/>
    <x v="0"/>
    <n v="0"/>
    <b v="0"/>
    <n v="7375.54"/>
    <b v="0"/>
    <x v="0"/>
    <b v="0"/>
    <s v="2015.06.18 - 16:00:50"/>
  </r>
  <r>
    <s v="N12-C_DV10-C_SV50_F26_2_No_1"/>
    <x v="1"/>
    <n v="6.6"/>
    <x v="0"/>
    <n v="0"/>
    <b v="0"/>
    <n v="5404.09"/>
    <b v="0"/>
    <x v="0"/>
    <b v="0"/>
    <s v="2015.06.18 - 16:00:57"/>
  </r>
  <r>
    <s v="N12-C_DV10-C_SV50_F26_3_No_1"/>
    <x v="1"/>
    <n v="0.99"/>
    <x v="0"/>
    <n v="0"/>
    <b v="0"/>
    <n v="6408.04"/>
    <b v="0"/>
    <x v="0"/>
    <b v="0"/>
    <s v="2015.06.18 - 16:00:58"/>
  </r>
  <r>
    <s v="N12-C_DV10-C_SV50_F26_4_No_1"/>
    <x v="1"/>
    <n v="2.2200000000000002"/>
    <x v="0"/>
    <n v="0"/>
    <b v="0"/>
    <n v="6367.3"/>
    <b v="0"/>
    <x v="0"/>
    <b v="0"/>
    <s v="2015.06.18 - 16:01:00"/>
  </r>
  <r>
    <s v="N12-C_DV10-C_SV50_F26_5_No_1"/>
    <x v="1"/>
    <n v="24.14"/>
    <x v="0"/>
    <n v="0"/>
    <b v="0"/>
    <n v="6303.77"/>
    <b v="0"/>
    <x v="0"/>
    <b v="0"/>
    <s v="2015.06.18 - 16:01:24"/>
  </r>
  <r>
    <s v="N12-C_DV10-C_SV50_F26_6_No_1"/>
    <x v="1"/>
    <n v="31.81"/>
    <x v="0"/>
    <n v="0"/>
    <b v="0"/>
    <n v="5315.24"/>
    <b v="0"/>
    <x v="0"/>
    <b v="0"/>
    <s v="2015.06.18 - 16:01:56"/>
  </r>
  <r>
    <s v="N12-C_DV10-C_SV50_F26_7_No_1"/>
    <x v="1"/>
    <n v="42.74"/>
    <x v="0"/>
    <n v="0"/>
    <b v="0"/>
    <n v="5331.13"/>
    <b v="0"/>
    <x v="0"/>
    <b v="0"/>
    <s v="2015.06.18 - 16:02:39"/>
  </r>
  <r>
    <s v="N12-C_DV10-C_SV50_F26_8_No_1"/>
    <x v="1"/>
    <n v="33.07"/>
    <x v="0"/>
    <n v="0"/>
    <b v="0"/>
    <n v="5178.51"/>
    <b v="0"/>
    <x v="0"/>
    <b v="0"/>
    <s v="2015.06.18 - 16:03:12"/>
  </r>
  <r>
    <s v="N12-C_DV10-C_SV50_F26_9_No_1"/>
    <x v="1"/>
    <n v="0.37"/>
    <x v="0"/>
    <n v="0"/>
    <b v="0"/>
    <n v="7357.44"/>
    <b v="0"/>
    <x v="0"/>
    <b v="0"/>
    <s v="2015.06.18 - 16:03:12"/>
  </r>
  <r>
    <s v="N4-C_DV10-C_SV50_F10_0_No_1"/>
    <x v="2"/>
    <n v="0.01"/>
    <x v="0"/>
    <n v="0"/>
    <b v="0"/>
    <n v="2099.6"/>
    <b v="0"/>
    <x v="0"/>
    <b v="0"/>
    <s v="2015.06.18 - 16:03:12"/>
  </r>
  <r>
    <s v="N4-C_DV10-C_SV50_F10_1_No_1"/>
    <x v="2"/>
    <n v="0.04"/>
    <x v="0"/>
    <n v="0"/>
    <b v="0"/>
    <n v="2089.0700000000002"/>
    <b v="0"/>
    <x v="0"/>
    <b v="0"/>
    <s v="2015.06.18 - 16:03:12"/>
  </r>
  <r>
    <s v="N4-C_DV10-C_SV50_F10_2_No_1"/>
    <x v="2"/>
    <n v="0.01"/>
    <x v="0"/>
    <n v="0"/>
    <b v="0"/>
    <n v="3125.43"/>
    <b v="0"/>
    <x v="0"/>
    <b v="0"/>
    <s v="2015.06.18 - 16:03:12"/>
  </r>
  <r>
    <s v="N4-C_DV10-C_SV50_F10_3_No_1"/>
    <x v="2"/>
    <n v="0.04"/>
    <x v="0"/>
    <n v="0"/>
    <b v="0"/>
    <n v="2122.6999999999998"/>
    <b v="0"/>
    <x v="0"/>
    <b v="0"/>
    <s v="2015.06.18 - 16:03:13"/>
  </r>
  <r>
    <s v="N4-C_DV10-C_SV50_F10_4_No_1"/>
    <x v="2"/>
    <n v="0.01"/>
    <x v="0"/>
    <n v="0"/>
    <b v="0"/>
    <n v="2100.4899999999998"/>
    <b v="0"/>
    <x v="0"/>
    <b v="0"/>
    <s v="2015.06.18 - 16:03:13"/>
  </r>
  <r>
    <s v="N4-C_DV10-C_SV50_F10_5_No_1"/>
    <x v="2"/>
    <n v="0.01"/>
    <x v="0"/>
    <n v="0"/>
    <b v="0"/>
    <n v="1135.8800000000001"/>
    <b v="0"/>
    <x v="0"/>
    <b v="0"/>
    <s v="2015.06.18 - 16:03:13"/>
  </r>
  <r>
    <s v="N4-C_DV10-C_SV50_F10_6_No_1"/>
    <x v="2"/>
    <n v="0.01"/>
    <x v="0"/>
    <n v="0"/>
    <b v="0"/>
    <n v="2128.8000000000002"/>
    <b v="0"/>
    <x v="0"/>
    <b v="0"/>
    <s v="2015.06.18 - 16:03:13"/>
  </r>
  <r>
    <s v="N4-C_DV10-C_SV50_F10_7_No_1"/>
    <x v="2"/>
    <n v="0"/>
    <x v="0"/>
    <n v="0"/>
    <b v="0"/>
    <n v="2169.12"/>
    <b v="0"/>
    <x v="0"/>
    <b v="0"/>
    <s v="2015.06.18 - 16:03:13"/>
  </r>
  <r>
    <s v="N4-C_DV10-C_SV50_F10_8_No_1"/>
    <x v="2"/>
    <n v="0.01"/>
    <x v="0"/>
    <n v="0"/>
    <b v="0"/>
    <n v="2096.87"/>
    <b v="0"/>
    <x v="0"/>
    <b v="0"/>
    <s v="2015.06.18 - 16:03:13"/>
  </r>
  <r>
    <s v="N4-C_DV10-C_SV50_F10_9_No_1"/>
    <x v="2"/>
    <n v="0.01"/>
    <x v="0"/>
    <n v="0"/>
    <b v="0"/>
    <n v="2107.08"/>
    <b v="0"/>
    <x v="0"/>
    <b v="0"/>
    <s v="2015.06.18 - 16:03:13"/>
  </r>
  <r>
    <s v="N6-C_DV10-C_SV50_F14_0_No_1"/>
    <x v="3"/>
    <n v="0.1"/>
    <x v="0"/>
    <n v="0"/>
    <b v="0"/>
    <n v="3212.33"/>
    <b v="0"/>
    <x v="0"/>
    <b v="0"/>
    <s v="2015.06.18 - 16:03:13"/>
  </r>
  <r>
    <s v="N6-C_DV10-C_SV50_F14_1_No_1"/>
    <x v="3"/>
    <n v="0.08"/>
    <x v="0"/>
    <n v="0"/>
    <b v="0"/>
    <n v="2175.9299999999998"/>
    <b v="0"/>
    <x v="0"/>
    <b v="0"/>
    <s v="2015.06.18 - 16:03:13"/>
  </r>
  <r>
    <s v="N6-C_DV10-C_SV50_F14_2_No_1"/>
    <x v="3"/>
    <n v="0.09"/>
    <x v="0"/>
    <n v="0"/>
    <b v="0"/>
    <n v="3168.46"/>
    <b v="0"/>
    <x v="0"/>
    <b v="0"/>
    <s v="2015.06.18 - 16:03:13"/>
  </r>
  <r>
    <s v="N6-C_DV10-C_SV50_F14_3_No_1"/>
    <x v="3"/>
    <n v="0.12"/>
    <x v="0"/>
    <n v="0"/>
    <b v="0"/>
    <n v="4190.38"/>
    <b v="0"/>
    <x v="0"/>
    <b v="0"/>
    <s v="2015.06.18 - 16:03:13"/>
  </r>
  <r>
    <s v="N6-C_DV10-C_SV50_F14_4_No_1"/>
    <x v="3"/>
    <n v="0.14000000000000001"/>
    <x v="0"/>
    <n v="0"/>
    <b v="0"/>
    <n v="2140.73"/>
    <b v="0"/>
    <x v="0"/>
    <b v="0"/>
    <s v="2015.06.18 - 16:03:13"/>
  </r>
  <r>
    <s v="N6-C_DV10-C_SV50_F14_5_No_1"/>
    <x v="3"/>
    <n v="0.06"/>
    <x v="0"/>
    <n v="0"/>
    <b v="0"/>
    <n v="4189.88"/>
    <b v="0"/>
    <x v="0"/>
    <b v="0"/>
    <s v="2015.06.18 - 16:03:13"/>
  </r>
  <r>
    <s v="N6-C_DV10-C_SV50_F14_6_No_1"/>
    <x v="3"/>
    <n v="0.11"/>
    <x v="0"/>
    <n v="0"/>
    <b v="0"/>
    <n v="4232.3500000000004"/>
    <b v="0"/>
    <x v="0"/>
    <b v="0"/>
    <s v="2015.06.18 - 16:03:13"/>
  </r>
  <r>
    <s v="N6-C_DV10-C_SV50_F14_7_No_1"/>
    <x v="3"/>
    <n v="0.09"/>
    <x v="0"/>
    <n v="0"/>
    <b v="0"/>
    <n v="3190.97"/>
    <b v="0"/>
    <x v="0"/>
    <b v="0"/>
    <s v="2015.06.18 - 16:03:14"/>
  </r>
  <r>
    <s v="N6-C_DV10-C_SV50_F14_8_No_1"/>
    <x v="3"/>
    <n v="0.15"/>
    <x v="0"/>
    <n v="0"/>
    <b v="0"/>
    <n v="3234.27"/>
    <b v="0"/>
    <x v="0"/>
    <b v="0"/>
    <s v="2015.06.18 - 16:03:14"/>
  </r>
  <r>
    <s v="N6-C_DV10-C_SV50_F14_9_No_1"/>
    <x v="3"/>
    <n v="0.08"/>
    <x v="0"/>
    <n v="0"/>
    <b v="0"/>
    <n v="2198.09"/>
    <b v="0"/>
    <x v="0"/>
    <b v="0"/>
    <s v="2015.06.18 - 16:03:14"/>
  </r>
  <r>
    <s v="N8-C_DV10-C_SV50_F18_0_No_1"/>
    <x v="4"/>
    <n v="1.45"/>
    <x v="0"/>
    <n v="0"/>
    <b v="0"/>
    <n v="4222.1000000000004"/>
    <b v="0"/>
    <x v="0"/>
    <b v="0"/>
    <s v="2015.06.18 - 16:03:15"/>
  </r>
  <r>
    <s v="N8-C_DV10-C_SV50_F18_1_No_1"/>
    <x v="4"/>
    <n v="0.15"/>
    <x v="0"/>
    <n v="0"/>
    <b v="0"/>
    <n v="4211.2299999999996"/>
    <b v="0"/>
    <x v="0"/>
    <b v="0"/>
    <s v="2015.06.18 - 16:03:15"/>
  </r>
  <r>
    <s v="N8-C_DV10-C_SV50_F18_2_No_1"/>
    <x v="4"/>
    <n v="0.23"/>
    <x v="0"/>
    <n v="0"/>
    <b v="0"/>
    <n v="4213.63"/>
    <b v="0"/>
    <x v="0"/>
    <b v="0"/>
    <s v="2015.06.18 - 16:03:16"/>
  </r>
  <r>
    <s v="N8-C_DV10-C_SV50_F18_3_No_1"/>
    <x v="4"/>
    <n v="0.17"/>
    <x v="0"/>
    <n v="0"/>
    <b v="0"/>
    <n v="3203.95"/>
    <b v="0"/>
    <x v="0"/>
    <b v="0"/>
    <s v="2015.06.18 - 16:03:16"/>
  </r>
  <r>
    <s v="N8-C_DV10-C_SV50_F18_4_No_1"/>
    <x v="4"/>
    <n v="0.26"/>
    <x v="0"/>
    <n v="0"/>
    <b v="0"/>
    <n v="4174.2299999999996"/>
    <b v="0"/>
    <x v="0"/>
    <b v="0"/>
    <s v="2015.06.18 - 16:03:16"/>
  </r>
  <r>
    <s v="N8-C_DV10-C_SV50_F18_5_No_1"/>
    <x v="4"/>
    <n v="0.41"/>
    <x v="0"/>
    <n v="0"/>
    <b v="0"/>
    <n v="4251.76"/>
    <b v="0"/>
    <x v="0"/>
    <b v="0"/>
    <s v="2015.06.18 - 16:03:17"/>
  </r>
  <r>
    <s v="N8-C_DV10-C_SV50_F18_6_No_1"/>
    <x v="4"/>
    <n v="0.31"/>
    <x v="0"/>
    <n v="0"/>
    <b v="0"/>
    <n v="3191.32"/>
    <b v="0"/>
    <x v="0"/>
    <b v="0"/>
    <s v="2015.06.18 - 16:03:17"/>
  </r>
  <r>
    <s v="N8-C_DV10-C_SV50_F18_7_No_1"/>
    <x v="4"/>
    <n v="0.4"/>
    <x v="0"/>
    <n v="0"/>
    <b v="0"/>
    <n v="3268.56"/>
    <b v="0"/>
    <x v="0"/>
    <b v="0"/>
    <s v="2015.06.18 - 16:03:17"/>
  </r>
  <r>
    <s v="N8-C_DV10-C_SV50_F18_8_No_1"/>
    <x v="4"/>
    <n v="1.57"/>
    <x v="0"/>
    <n v="0"/>
    <b v="0"/>
    <n v="4218.9399999999996"/>
    <b v="0"/>
    <x v="0"/>
    <b v="0"/>
    <s v="2015.06.18 - 16:03:19"/>
  </r>
  <r>
    <s v="N8-C_DV10-C_SV50_F18_9_No_1"/>
    <x v="4"/>
    <n v="0.36"/>
    <x v="0"/>
    <n v="0"/>
    <b v="0"/>
    <n v="4206.5"/>
    <b v="0"/>
    <x v="0"/>
    <b v="0"/>
    <s v="2015.06.18 - 16:03:19"/>
  </r>
  <r>
    <s v="N4-C_DV10-C_SV50_F10_0_No_1"/>
    <x v="2"/>
    <n v="0.05"/>
    <x v="0"/>
    <n v="0"/>
    <b v="0"/>
    <n v="2099.6"/>
    <b v="0"/>
    <x v="1"/>
    <b v="0"/>
    <s v="2015.06.18 - 16:07:37"/>
  </r>
  <r>
    <s v="N4-C_DV10-C_SV50_F10_1_No_1"/>
    <x v="2"/>
    <n v="0.05"/>
    <x v="0"/>
    <n v="0"/>
    <b v="0"/>
    <n v="2089.0700000000002"/>
    <b v="0"/>
    <x v="1"/>
    <b v="0"/>
    <s v="2015.06.18 - 16:07:37"/>
  </r>
  <r>
    <s v="N4-C_DV10-C_SV50_F10_2_No_1"/>
    <x v="2"/>
    <n v="0.08"/>
    <x v="0"/>
    <n v="0"/>
    <b v="0"/>
    <n v="3125.43"/>
    <b v="0"/>
    <x v="1"/>
    <b v="0"/>
    <s v="2015.06.18 - 16:07:37"/>
  </r>
  <r>
    <s v="N4-C_DV10-C_SV50_F10_3_No_1"/>
    <x v="2"/>
    <n v="0.1"/>
    <x v="0"/>
    <n v="0"/>
    <b v="0"/>
    <n v="2122.6999999999998"/>
    <b v="0"/>
    <x v="1"/>
    <b v="0"/>
    <s v="2015.06.18 - 16:07:37"/>
  </r>
  <r>
    <s v="N4-C_DV10-C_SV50_F10_4_No_1"/>
    <x v="2"/>
    <n v="0.02"/>
    <x v="0"/>
    <n v="0"/>
    <b v="0"/>
    <n v="2100.4899999999998"/>
    <b v="0"/>
    <x v="1"/>
    <b v="0"/>
    <s v="2015.06.18 - 16:07:37"/>
  </r>
  <r>
    <s v="N4-C_DV10-C_SV50_F10_5_No_1"/>
    <x v="2"/>
    <n v="0.03"/>
    <x v="0"/>
    <n v="0"/>
    <b v="0"/>
    <n v="1135.8800000000001"/>
    <b v="0"/>
    <x v="1"/>
    <b v="0"/>
    <s v="2015.06.18 - 16:07:38"/>
  </r>
  <r>
    <s v="N4-C_DV10-C_SV50_F10_6_No_1"/>
    <x v="2"/>
    <n v="0.02"/>
    <x v="0"/>
    <n v="0"/>
    <b v="0"/>
    <n v="2128.8000000000002"/>
    <b v="0"/>
    <x v="1"/>
    <b v="0"/>
    <s v="2015.06.18 - 16:07:38"/>
  </r>
  <r>
    <s v="N4-C_DV10-C_SV50_F10_7_No_1"/>
    <x v="2"/>
    <n v="0.05"/>
    <x v="0"/>
    <n v="0"/>
    <b v="0"/>
    <n v="2169.12"/>
    <b v="0"/>
    <x v="1"/>
    <b v="0"/>
    <s v="2015.06.18 - 16:07:38"/>
  </r>
  <r>
    <s v="N4-C_DV10-C_SV50_F10_8_No_1"/>
    <x v="2"/>
    <n v="0.05"/>
    <x v="0"/>
    <n v="0"/>
    <b v="0"/>
    <n v="2096.87"/>
    <b v="0"/>
    <x v="1"/>
    <b v="0"/>
    <s v="2015.06.18 - 16:07:38"/>
  </r>
  <r>
    <s v="N4-C_DV10-C_SV50_F10_9_No_1"/>
    <x v="2"/>
    <n v="0.11"/>
    <x v="0"/>
    <n v="0"/>
    <b v="0"/>
    <n v="2107.08"/>
    <b v="0"/>
    <x v="1"/>
    <b v="0"/>
    <s v="2015.06.18 - 16:07:38"/>
  </r>
  <r>
    <s v="N6-C_DV10-C_SV50_F14_0_No_1"/>
    <x v="3"/>
    <n v="0.99"/>
    <x v="0"/>
    <n v="0"/>
    <b v="0"/>
    <n v="3212.33"/>
    <b v="0"/>
    <x v="1"/>
    <b v="0"/>
    <s v="2015.06.18 - 16:07:39"/>
  </r>
  <r>
    <s v="N6-C_DV10-C_SV50_F14_1_No_1"/>
    <x v="3"/>
    <n v="0.31"/>
    <x v="0"/>
    <n v="0"/>
    <b v="0"/>
    <n v="2175.9299999999998"/>
    <b v="0"/>
    <x v="1"/>
    <b v="0"/>
    <s v="2015.06.18 - 16:07:39"/>
  </r>
  <r>
    <s v="N6-C_DV10-C_SV50_F14_2_No_1"/>
    <x v="3"/>
    <n v="1.2"/>
    <x v="0"/>
    <n v="0"/>
    <b v="0"/>
    <n v="3168.46"/>
    <b v="0"/>
    <x v="1"/>
    <b v="0"/>
    <s v="2015.06.18 - 16:07:40"/>
  </r>
  <r>
    <s v="N6-C_DV10-C_SV50_F14_3_No_1"/>
    <x v="3"/>
    <n v="1.79"/>
    <x v="0"/>
    <n v="0"/>
    <b v="1"/>
    <n v="3199.06"/>
    <b v="0"/>
    <x v="1"/>
    <b v="0"/>
    <s v="2015.06.18 - 16:07:42"/>
  </r>
  <r>
    <s v="N6-C_DV10-C_SV50_F14_4_No_1"/>
    <x v="3"/>
    <n v="0.27"/>
    <x v="0"/>
    <n v="0"/>
    <b v="0"/>
    <n v="2140.73"/>
    <b v="0"/>
    <x v="1"/>
    <b v="0"/>
    <s v="2015.06.18 - 16:07:42"/>
  </r>
  <r>
    <s v="N6-C_DV10-C_SV50_F14_5_No_1"/>
    <x v="3"/>
    <n v="0.71"/>
    <x v="0"/>
    <n v="0"/>
    <b v="1"/>
    <n v="3199.21"/>
    <b v="0"/>
    <x v="1"/>
    <b v="0"/>
    <s v="2015.06.18 - 16:07:43"/>
  </r>
  <r>
    <s v="N6-C_DV10-C_SV50_F14_6_No_1"/>
    <x v="3"/>
    <n v="1.0900000000000001"/>
    <x v="0"/>
    <n v="0"/>
    <b v="1"/>
    <n v="3242.25"/>
    <b v="0"/>
    <x v="1"/>
    <b v="0"/>
    <s v="2015.06.18 - 16:07:44"/>
  </r>
  <r>
    <s v="N6-C_DV10-C_SV50_F14_7_No_1"/>
    <x v="3"/>
    <n v="0.82"/>
    <x v="0"/>
    <n v="0"/>
    <b v="0"/>
    <n v="3190.97"/>
    <b v="0"/>
    <x v="1"/>
    <b v="0"/>
    <s v="2015.06.18 - 16:07:45"/>
  </r>
  <r>
    <s v="N6-C_DV10-C_SV50_F14_8_No_1"/>
    <x v="3"/>
    <n v="0.51"/>
    <x v="0"/>
    <n v="0"/>
    <b v="0"/>
    <n v="3234.27"/>
    <b v="0"/>
    <x v="1"/>
    <b v="0"/>
    <s v="2015.06.18 - 16:07:46"/>
  </r>
  <r>
    <s v="N6-C_DV10-C_SV50_F14_9_No_1"/>
    <x v="3"/>
    <n v="0.69"/>
    <x v="0"/>
    <n v="0"/>
    <b v="0"/>
    <n v="2198.09"/>
    <b v="0"/>
    <x v="1"/>
    <b v="0"/>
    <s v="2015.06.18 - 16:07:46"/>
  </r>
  <r>
    <s v="N8-C_DV10-C_SV50_F18_0_No_1"/>
    <x v="4"/>
    <n v="55.37"/>
    <x v="0"/>
    <n v="0"/>
    <b v="1"/>
    <n v="3237.29"/>
    <b v="0"/>
    <x v="1"/>
    <b v="0"/>
    <s v="2015.06.18 - 16:10:53"/>
  </r>
  <r>
    <s v="N8-C_DV10-C_SV50_F18_1_No_1"/>
    <x v="4"/>
    <n v="9.82"/>
    <x v="0"/>
    <n v="0"/>
    <b v="1"/>
    <n v="3237.39"/>
    <b v="0"/>
    <x v="1"/>
    <b v="0"/>
    <s v="2015.06.18 - 16:11:02"/>
  </r>
  <r>
    <s v="N8-C_DV10-C_SV50_F18_2_No_1"/>
    <x v="4"/>
    <n v="71.13"/>
    <x v="0"/>
    <n v="0"/>
    <b v="1"/>
    <n v="3233.74"/>
    <b v="0"/>
    <x v="1"/>
    <b v="0"/>
    <s v="2015.06.18 - 16:12:14"/>
  </r>
  <r>
    <s v="N8-C_DV10-C_SV50_F18_3_No_1"/>
    <x v="4"/>
    <n v="8.0299999999999994"/>
    <x v="0"/>
    <n v="0"/>
    <b v="0"/>
    <n v="3203.95"/>
    <b v="0"/>
    <x v="1"/>
    <b v="0"/>
    <s v="2015.06.18 - 16:12:22"/>
  </r>
  <r>
    <s v="N8-C_DV10-C_SV50_F18_4_No_1"/>
    <x v="4"/>
    <n v="8.3800000000000008"/>
    <x v="0"/>
    <n v="0"/>
    <b v="1"/>
    <n v="3220.23"/>
    <b v="0"/>
    <x v="1"/>
    <b v="0"/>
    <s v="2015.06.18 - 16:12:30"/>
  </r>
  <r>
    <s v="N8-C_DV10-C_SV50_F18_5_No_1"/>
    <x v="4"/>
    <n v="8.6199999999999992"/>
    <x v="0"/>
    <n v="0"/>
    <b v="1"/>
    <n v="3299.93"/>
    <b v="0"/>
    <x v="1"/>
    <b v="0"/>
    <s v="2015.06.18 - 16:12:39"/>
  </r>
  <r>
    <s v="N8-C_DV10-C_SV50_F18_6_No_1"/>
    <x v="4"/>
    <n v="37.229999999999997"/>
    <x v="0"/>
    <n v="0"/>
    <b v="0"/>
    <n v="3191.32"/>
    <b v="0"/>
    <x v="1"/>
    <b v="0"/>
    <s v="2015.06.18 - 16:13:16"/>
  </r>
  <r>
    <s v="N8-C_DV10-C_SV50_F18_7_No_1"/>
    <x v="4"/>
    <n v="27.31"/>
    <x v="0"/>
    <n v="0"/>
    <b v="0"/>
    <n v="3268.56"/>
    <b v="0"/>
    <x v="1"/>
    <b v="0"/>
    <s v="2015.06.18 - 16:13:43"/>
  </r>
  <r>
    <s v="N8-C_DV10-C_SV50_F18_8_No_1"/>
    <x v="4"/>
    <n v="40.659999999999997"/>
    <x v="0"/>
    <n v="0"/>
    <b v="1"/>
    <n v="3230.17"/>
    <b v="0"/>
    <x v="1"/>
    <b v="0"/>
    <s v="2015.06.18 - 16:14:24"/>
  </r>
  <r>
    <s v="N8-C_DV10-C_SV50_F18_9_No_1"/>
    <x v="4"/>
    <n v="140.1"/>
    <x v="0"/>
    <n v="0"/>
    <b v="1"/>
    <n v="3212.79"/>
    <b v="0"/>
    <x v="1"/>
    <b v="0"/>
    <s v="2015.06.18 - 16:16:44"/>
  </r>
  <r>
    <s v="N10-C_DV10-C_SV50_F22_8_No_1"/>
    <x v="0"/>
    <n v="338.35"/>
    <x v="0"/>
    <n v="0"/>
    <b v="1"/>
    <n v="3227.41"/>
    <b v="0"/>
    <x v="1"/>
    <b v="0"/>
    <m/>
  </r>
  <r>
    <s v="N10-C_DV10-C_SV50_F22_7_No_1"/>
    <x v="0"/>
    <n v="351.94"/>
    <x v="0"/>
    <n v="0"/>
    <b v="1"/>
    <n v="3258.85"/>
    <b v="0"/>
    <x v="1"/>
    <b v="0"/>
    <m/>
  </r>
  <r>
    <s v="N10-C_DV10-C_SV50_F22_0_No_1"/>
    <x v="0"/>
    <n v="104.09"/>
    <x v="0"/>
    <n v="0"/>
    <b v="1"/>
    <n v="3296.99"/>
    <b v="0"/>
    <x v="1"/>
    <b v="0"/>
    <m/>
  </r>
  <r>
    <s v="N10-C_DV10-C_SV50_F22_4_No_1"/>
    <x v="0"/>
    <n v="10800"/>
    <x v="1"/>
    <n v="42.621200000000002"/>
    <m/>
    <m/>
    <b v="0"/>
    <x v="1"/>
    <b v="0"/>
    <m/>
  </r>
  <r>
    <s v="N10-C_DV10-C_SV50_F22_6_No_1"/>
    <x v="0"/>
    <n v="2106.86"/>
    <x v="0"/>
    <n v="0"/>
    <b v="1"/>
    <n v="4350.58"/>
    <b v="0"/>
    <x v="1"/>
    <b v="0"/>
    <m/>
  </r>
  <r>
    <s v="N10-C_DV10-C_SV50_F22_9_No_1"/>
    <x v="0"/>
    <n v="1109.58"/>
    <x v="0"/>
    <n v="0"/>
    <b v="1"/>
    <n v="3233.72"/>
    <b v="0"/>
    <x v="1"/>
    <b v="0"/>
    <m/>
  </r>
  <r>
    <s v="N10-C_DV10-C_SV50_F22_5_No_1"/>
    <x v="0"/>
    <n v="10800"/>
    <x v="1"/>
    <n v="66.460400000000007"/>
    <m/>
    <m/>
    <b v="0"/>
    <x v="1"/>
    <b v="0"/>
    <m/>
  </r>
  <r>
    <s v="N10-C_DV10-C_SV50_F22_2_No_1"/>
    <x v="0"/>
    <n v="4401.07"/>
    <x v="0"/>
    <n v="0"/>
    <b v="1"/>
    <n v="3335.65"/>
    <b v="0"/>
    <x v="1"/>
    <b v="0"/>
    <m/>
  </r>
  <r>
    <s v="N10-C_DV10-C_SV50_F22_3_No_1"/>
    <x v="0"/>
    <n v="10800"/>
    <x v="1"/>
    <n v="68.7697"/>
    <m/>
    <m/>
    <b v="0"/>
    <x v="1"/>
    <b v="0"/>
    <m/>
  </r>
  <r>
    <s v="N10-C_DV10-C_SV50_F22_1_No_1"/>
    <x v="0"/>
    <n v="17.510000000000002"/>
    <x v="0"/>
    <n v="0"/>
    <b v="0"/>
    <n v="3256.22"/>
    <b v="0"/>
    <x v="1"/>
    <b v="0"/>
    <m/>
  </r>
  <r>
    <s v="N12-C_DV10-C_SV50_F26_9_No_1"/>
    <x v="1"/>
    <n v="10800"/>
    <x v="1"/>
    <n v="55.795299999999997"/>
    <m/>
    <m/>
    <b v="0"/>
    <x v="1"/>
    <b v="0"/>
    <m/>
  </r>
  <r>
    <s v="N12-C_DV10-C_SV50_F26_3_No_1"/>
    <x v="1"/>
    <n v="10800"/>
    <x v="1"/>
    <n v="36.295099999999998"/>
    <m/>
    <m/>
    <b v="0"/>
    <x v="1"/>
    <b v="0"/>
    <m/>
  </r>
  <r>
    <s v="N12-C_DV10-C_SV50_F26_5_No_1"/>
    <x v="1"/>
    <n v="10800"/>
    <x v="1"/>
    <n v="52.007800000000003"/>
    <m/>
    <m/>
    <b v="0"/>
    <x v="1"/>
    <b v="0"/>
    <m/>
  </r>
  <r>
    <s v="N12-C_DV10-C_SV50_F26_2_No_1"/>
    <x v="1"/>
    <n v="10800"/>
    <x v="1"/>
    <n v="22.494800000000001"/>
    <m/>
    <m/>
    <b v="0"/>
    <x v="1"/>
    <b v="0"/>
    <m/>
  </r>
  <r>
    <s v="N12-C_DV10-C_SV50_F26_6_No_1"/>
    <x v="1"/>
    <n v="10800"/>
    <x v="1"/>
    <n v="44.087000000000003"/>
    <m/>
    <m/>
    <b v="0"/>
    <x v="1"/>
    <b v="0"/>
    <m/>
  </r>
  <r>
    <s v="N12-C_DV10-C_SV50_F26_4_No_1"/>
    <x v="1"/>
    <n v="10800"/>
    <x v="1"/>
    <n v="36.478499999999997"/>
    <m/>
    <m/>
    <b v="0"/>
    <x v="1"/>
    <b v="0"/>
    <m/>
  </r>
  <r>
    <s v="N12-C_DV10-C_SV50_F26_7_No_1"/>
    <x v="1"/>
    <n v="10800"/>
    <x v="1"/>
    <n v="69.351900000000001"/>
    <m/>
    <m/>
    <b v="0"/>
    <x v="1"/>
    <b v="0"/>
    <m/>
  </r>
  <r>
    <s v="N12-C_DV10-C_SV50_F26_8_No_1"/>
    <x v="1"/>
    <n v="10800"/>
    <x v="1"/>
    <n v="45.792200000000001"/>
    <m/>
    <m/>
    <b v="0"/>
    <x v="1"/>
    <b v="0"/>
    <m/>
  </r>
  <r>
    <s v="N12-C_DV10-C_SV50_F26_0_No_1"/>
    <x v="1"/>
    <n v="3498.45"/>
    <x v="0"/>
    <n v="0"/>
    <b v="1"/>
    <n v="3327.37"/>
    <b v="0"/>
    <x v="1"/>
    <b v="0"/>
    <m/>
  </r>
  <r>
    <s v="N12-C_DV10-C_SV50_F26_1_No_1"/>
    <x v="1"/>
    <n v="10800"/>
    <x v="1"/>
    <n v="37.036000000000001"/>
    <m/>
    <m/>
    <b v="0"/>
    <x v="1"/>
    <b v="0"/>
    <m/>
  </r>
  <r>
    <m/>
    <x v="5"/>
    <m/>
    <x v="2"/>
    <m/>
    <m/>
    <m/>
    <m/>
    <x v="2"/>
    <m/>
    <m/>
  </r>
  <r>
    <m/>
    <x v="5"/>
    <m/>
    <x v="2"/>
    <m/>
    <m/>
    <m/>
    <m/>
    <x v="2"/>
    <m/>
    <m/>
  </r>
  <r>
    <m/>
    <x v="5"/>
    <m/>
    <x v="2"/>
    <m/>
    <m/>
    <m/>
    <m/>
    <x v="2"/>
    <m/>
    <m/>
  </r>
  <r>
    <m/>
    <x v="5"/>
    <m/>
    <x v="2"/>
    <m/>
    <m/>
    <m/>
    <m/>
    <x v="2"/>
    <m/>
    <m/>
  </r>
  <r>
    <m/>
    <x v="5"/>
    <m/>
    <x v="2"/>
    <m/>
    <m/>
    <m/>
    <m/>
    <x v="2"/>
    <m/>
    <m/>
  </r>
  <r>
    <m/>
    <x v="5"/>
    <m/>
    <x v="2"/>
    <m/>
    <m/>
    <m/>
    <m/>
    <x v="2"/>
    <m/>
    <m/>
  </r>
  <r>
    <m/>
    <x v="5"/>
    <m/>
    <x v="2"/>
    <m/>
    <m/>
    <m/>
    <m/>
    <x v="2"/>
    <m/>
    <m/>
  </r>
  <r>
    <m/>
    <x v="5"/>
    <m/>
    <x v="2"/>
    <m/>
    <m/>
    <m/>
    <m/>
    <x v="2"/>
    <m/>
    <m/>
  </r>
  <r>
    <m/>
    <x v="5"/>
    <m/>
    <x v="2"/>
    <m/>
    <m/>
    <m/>
    <m/>
    <x v="2"/>
    <m/>
    <m/>
  </r>
  <r>
    <m/>
    <x v="5"/>
    <m/>
    <x v="2"/>
    <m/>
    <m/>
    <m/>
    <m/>
    <x v="2"/>
    <m/>
    <m/>
  </r>
  <r>
    <m/>
    <x v="5"/>
    <m/>
    <x v="2"/>
    <m/>
    <m/>
    <m/>
    <m/>
    <x v="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multipleFieldFilters="0">
  <location ref="A3:D10" firstHeaderRow="1" firstDataRow="2" firstDataCol="1" rowPageCount="1" colPageCount="1"/>
  <pivotFields count="11">
    <pivotField showAll="0"/>
    <pivotField axis="axisRow" showAll="0">
      <items count="8">
        <item x="2"/>
        <item x="3"/>
        <item x="4"/>
        <item m="1" x="6"/>
        <item x="0"/>
        <item x="1"/>
        <item h="1" x="5"/>
        <item t="default"/>
      </items>
    </pivotField>
    <pivotField dataField="1"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</pivotFields>
  <rowFields count="1">
    <field x="1"/>
  </rowFields>
  <rowItems count="6">
    <i>
      <x/>
    </i>
    <i>
      <x v="1"/>
    </i>
    <i>
      <x v="2"/>
    </i>
    <i>
      <x v="4"/>
    </i>
    <i>
      <x v="5"/>
    </i>
    <i t="grand">
      <x/>
    </i>
  </rowItems>
  <colFields count="1">
    <field x="8"/>
  </colFields>
  <colItems count="3">
    <i>
      <x/>
    </i>
    <i>
      <x v="1"/>
    </i>
    <i t="grand">
      <x/>
    </i>
  </colItems>
  <pageFields count="1">
    <pageField fld="3" item="1" hier="-1"/>
  </pageFields>
  <dataFields count="1">
    <dataField name="Mittelwert von Duration" fld="2" subtotal="average" baseField="1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07"/>
  <sheetViews>
    <sheetView workbookViewId="0">
      <selection activeCell="J43" sqref="J43"/>
    </sheetView>
  </sheetViews>
  <sheetFormatPr baseColWidth="10" defaultColWidth="9.140625" defaultRowHeight="15" x14ac:dyDescent="0.25"/>
  <sheetData>
    <row r="1" spans="2:22" x14ac:dyDescent="0.25">
      <c r="C1" s="2"/>
      <c r="D1" s="2"/>
      <c r="E1" s="2"/>
      <c r="F1" s="2"/>
      <c r="G1" s="2"/>
      <c r="H1" s="2"/>
      <c r="I1" s="2"/>
      <c r="J1" s="2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2:22" x14ac:dyDescent="0.25"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</row>
    <row r="3" spans="2:22" x14ac:dyDescent="0.25">
      <c r="B3">
        <v>0</v>
      </c>
      <c r="C3">
        <v>0.05</v>
      </c>
      <c r="D3" t="b">
        <v>1</v>
      </c>
      <c r="E3" s="1">
        <v>0</v>
      </c>
      <c r="F3" t="b">
        <v>0</v>
      </c>
      <c r="G3">
        <v>4</v>
      </c>
      <c r="Q3" s="1"/>
      <c r="U3" s="1"/>
    </row>
    <row r="4" spans="2:22" x14ac:dyDescent="0.25">
      <c r="B4">
        <v>1</v>
      </c>
      <c r="C4">
        <v>0.09</v>
      </c>
      <c r="D4" t="b">
        <v>1</v>
      </c>
      <c r="E4" s="1">
        <v>0</v>
      </c>
      <c r="F4" t="b">
        <v>0</v>
      </c>
      <c r="G4">
        <v>4</v>
      </c>
      <c r="Q4" s="1"/>
      <c r="U4" s="1"/>
    </row>
    <row r="5" spans="2:22" x14ac:dyDescent="0.25">
      <c r="B5">
        <v>2</v>
      </c>
      <c r="C5">
        <v>0.09</v>
      </c>
      <c r="D5" t="b">
        <v>1</v>
      </c>
      <c r="E5" s="1">
        <v>0</v>
      </c>
      <c r="F5" t="b">
        <v>0</v>
      </c>
      <c r="G5">
        <v>4</v>
      </c>
      <c r="Q5" s="1"/>
      <c r="U5" s="1"/>
    </row>
    <row r="6" spans="2:22" x14ac:dyDescent="0.25">
      <c r="B6">
        <v>3</v>
      </c>
      <c r="C6">
        <v>0.12</v>
      </c>
      <c r="D6" t="b">
        <v>1</v>
      </c>
      <c r="E6" s="1">
        <v>0</v>
      </c>
      <c r="F6" t="b">
        <v>0</v>
      </c>
      <c r="G6">
        <v>4</v>
      </c>
      <c r="Q6" s="1"/>
      <c r="U6" s="1"/>
    </row>
    <row r="7" spans="2:22" x14ac:dyDescent="0.25">
      <c r="B7">
        <v>4</v>
      </c>
      <c r="C7">
        <v>0.03</v>
      </c>
      <c r="D7" t="b">
        <v>1</v>
      </c>
      <c r="E7" s="1">
        <v>0</v>
      </c>
      <c r="F7" t="b">
        <v>0</v>
      </c>
      <c r="G7">
        <v>4</v>
      </c>
      <c r="Q7" s="1"/>
      <c r="U7" s="1"/>
    </row>
    <row r="8" spans="2:22" x14ac:dyDescent="0.25">
      <c r="B8">
        <v>5</v>
      </c>
      <c r="C8">
        <v>0.03</v>
      </c>
      <c r="D8" t="b">
        <v>1</v>
      </c>
      <c r="E8" s="1">
        <v>0</v>
      </c>
      <c r="F8" t="b">
        <v>0</v>
      </c>
      <c r="G8">
        <v>4</v>
      </c>
      <c r="Q8" s="1"/>
      <c r="U8" s="1"/>
    </row>
    <row r="9" spans="2:22" x14ac:dyDescent="0.25">
      <c r="B9">
        <v>6</v>
      </c>
      <c r="C9">
        <v>0.02</v>
      </c>
      <c r="D9" t="b">
        <v>1</v>
      </c>
      <c r="E9" s="1">
        <v>0</v>
      </c>
      <c r="F9" t="b">
        <v>0</v>
      </c>
      <c r="G9">
        <v>4</v>
      </c>
      <c r="Q9" s="1"/>
      <c r="U9" s="1"/>
    </row>
    <row r="10" spans="2:22" x14ac:dyDescent="0.25">
      <c r="B10">
        <v>7</v>
      </c>
      <c r="C10">
        <v>0.05</v>
      </c>
      <c r="D10" t="b">
        <v>1</v>
      </c>
      <c r="E10" s="1">
        <v>0</v>
      </c>
      <c r="F10" t="b">
        <v>0</v>
      </c>
      <c r="G10">
        <v>4</v>
      </c>
      <c r="Q10" s="1"/>
      <c r="U10" s="1"/>
    </row>
    <row r="11" spans="2:22" x14ac:dyDescent="0.25">
      <c r="B11">
        <v>8</v>
      </c>
      <c r="C11">
        <v>0.05</v>
      </c>
      <c r="D11" t="b">
        <v>1</v>
      </c>
      <c r="E11" s="1">
        <v>0</v>
      </c>
      <c r="F11" t="b">
        <v>0</v>
      </c>
      <c r="G11">
        <v>4</v>
      </c>
      <c r="Q11" s="1"/>
      <c r="U11" s="1"/>
    </row>
    <row r="12" spans="2:22" x14ac:dyDescent="0.25">
      <c r="B12">
        <v>9</v>
      </c>
      <c r="C12">
        <v>0.13</v>
      </c>
      <c r="D12" t="b">
        <v>1</v>
      </c>
      <c r="E12" s="1">
        <v>0</v>
      </c>
      <c r="F12" t="b">
        <v>0</v>
      </c>
      <c r="G12">
        <v>4</v>
      </c>
      <c r="Q12" s="1"/>
      <c r="U12" s="1"/>
    </row>
    <row r="13" spans="2:22" x14ac:dyDescent="0.25">
      <c r="B13">
        <v>0</v>
      </c>
      <c r="C13">
        <v>1.02</v>
      </c>
      <c r="D13" t="b">
        <v>1</v>
      </c>
      <c r="E13" s="1">
        <v>0</v>
      </c>
      <c r="F13" t="b">
        <v>0</v>
      </c>
      <c r="G13">
        <v>6</v>
      </c>
      <c r="Q13" s="1"/>
      <c r="U13" s="1"/>
    </row>
    <row r="14" spans="2:22" x14ac:dyDescent="0.25">
      <c r="B14">
        <v>1</v>
      </c>
      <c r="C14">
        <v>0.74</v>
      </c>
      <c r="D14" t="b">
        <v>1</v>
      </c>
      <c r="E14" s="1">
        <v>0</v>
      </c>
      <c r="F14" t="b">
        <v>1</v>
      </c>
      <c r="G14">
        <v>6</v>
      </c>
      <c r="Q14" s="1"/>
      <c r="U14" s="1"/>
    </row>
    <row r="15" spans="2:22" x14ac:dyDescent="0.25">
      <c r="B15">
        <v>2</v>
      </c>
      <c r="C15">
        <v>1.28</v>
      </c>
      <c r="D15" t="b">
        <v>1</v>
      </c>
      <c r="E15" s="1">
        <v>0</v>
      </c>
      <c r="F15" t="b">
        <v>0</v>
      </c>
      <c r="G15">
        <v>6</v>
      </c>
      <c r="Q15" s="1"/>
      <c r="U15" s="1"/>
    </row>
    <row r="16" spans="2:22" x14ac:dyDescent="0.25">
      <c r="B16">
        <v>3</v>
      </c>
      <c r="C16">
        <v>1.85</v>
      </c>
      <c r="D16" t="b">
        <v>1</v>
      </c>
      <c r="E16" s="1">
        <v>0</v>
      </c>
      <c r="F16" t="b">
        <v>1</v>
      </c>
      <c r="G16">
        <v>6</v>
      </c>
      <c r="Q16" s="1"/>
      <c r="U16" s="1"/>
    </row>
    <row r="17" spans="2:21" x14ac:dyDescent="0.25">
      <c r="B17">
        <v>4</v>
      </c>
      <c r="C17">
        <v>0.31</v>
      </c>
      <c r="D17" t="b">
        <v>1</v>
      </c>
      <c r="E17" s="1">
        <v>0</v>
      </c>
      <c r="F17" t="b">
        <v>0</v>
      </c>
      <c r="G17">
        <v>6</v>
      </c>
      <c r="Q17" s="1"/>
      <c r="U17" s="1"/>
    </row>
    <row r="18" spans="2:21" x14ac:dyDescent="0.25">
      <c r="B18">
        <v>5</v>
      </c>
      <c r="C18">
        <v>0.36</v>
      </c>
      <c r="D18" t="b">
        <v>1</v>
      </c>
      <c r="E18" s="1">
        <v>0</v>
      </c>
      <c r="F18" t="b">
        <v>0</v>
      </c>
      <c r="G18">
        <v>6</v>
      </c>
    </row>
    <row r="19" spans="2:21" x14ac:dyDescent="0.25">
      <c r="B19">
        <v>6</v>
      </c>
      <c r="C19">
        <v>1.1499999999999999</v>
      </c>
      <c r="D19" t="b">
        <v>1</v>
      </c>
      <c r="E19" s="1">
        <v>0</v>
      </c>
      <c r="F19" t="b">
        <v>1</v>
      </c>
      <c r="G19">
        <v>6</v>
      </c>
    </row>
    <row r="20" spans="2:21" x14ac:dyDescent="0.25">
      <c r="B20">
        <v>7</v>
      </c>
      <c r="C20">
        <v>0.84</v>
      </c>
      <c r="D20" t="b">
        <v>1</v>
      </c>
      <c r="E20" s="1">
        <v>0</v>
      </c>
      <c r="F20" t="b">
        <v>0</v>
      </c>
      <c r="G20">
        <v>6</v>
      </c>
    </row>
    <row r="21" spans="2:21" x14ac:dyDescent="0.25">
      <c r="B21">
        <v>8</v>
      </c>
      <c r="C21">
        <v>0.53</v>
      </c>
      <c r="D21" t="b">
        <v>1</v>
      </c>
      <c r="E21" s="1">
        <v>0</v>
      </c>
      <c r="F21" t="b">
        <v>0</v>
      </c>
      <c r="G21">
        <v>6</v>
      </c>
    </row>
    <row r="22" spans="2:21" x14ac:dyDescent="0.25">
      <c r="B22">
        <v>9</v>
      </c>
      <c r="C22">
        <v>0.72</v>
      </c>
      <c r="D22" t="b">
        <v>1</v>
      </c>
      <c r="E22" s="1">
        <v>0</v>
      </c>
      <c r="F22" t="b">
        <v>0</v>
      </c>
      <c r="G22">
        <v>6</v>
      </c>
    </row>
    <row r="23" spans="2:21" x14ac:dyDescent="0.25">
      <c r="B23">
        <v>0</v>
      </c>
      <c r="C23">
        <v>59.59</v>
      </c>
      <c r="D23" t="b">
        <v>1</v>
      </c>
      <c r="E23" s="1">
        <v>0</v>
      </c>
      <c r="F23" t="b">
        <v>1</v>
      </c>
      <c r="G23">
        <v>8</v>
      </c>
    </row>
    <row r="24" spans="2:21" x14ac:dyDescent="0.25">
      <c r="B24">
        <v>1</v>
      </c>
      <c r="C24">
        <v>10.29</v>
      </c>
      <c r="D24" t="b">
        <v>1</v>
      </c>
      <c r="E24" s="1">
        <v>0</v>
      </c>
      <c r="F24" t="b">
        <v>1</v>
      </c>
      <c r="G24">
        <v>8</v>
      </c>
    </row>
    <row r="25" spans="2:21" x14ac:dyDescent="0.25">
      <c r="B25">
        <v>2</v>
      </c>
      <c r="C25">
        <v>76.430000000000007</v>
      </c>
      <c r="D25" t="b">
        <v>1</v>
      </c>
      <c r="E25" s="1">
        <v>0</v>
      </c>
      <c r="F25" t="b">
        <v>1</v>
      </c>
      <c r="G25">
        <v>8</v>
      </c>
    </row>
    <row r="26" spans="2:21" x14ac:dyDescent="0.25">
      <c r="B26">
        <v>3</v>
      </c>
      <c r="C26">
        <v>8.1999999999999993</v>
      </c>
      <c r="D26" t="b">
        <v>1</v>
      </c>
      <c r="E26" s="1">
        <v>0</v>
      </c>
      <c r="F26" t="b">
        <v>0</v>
      </c>
      <c r="G26">
        <v>8</v>
      </c>
    </row>
    <row r="27" spans="2:21" x14ac:dyDescent="0.25">
      <c r="B27">
        <v>4</v>
      </c>
      <c r="C27">
        <v>7.95</v>
      </c>
      <c r="D27" t="b">
        <v>1</v>
      </c>
      <c r="E27" s="1">
        <v>0</v>
      </c>
      <c r="F27" t="b">
        <v>1</v>
      </c>
      <c r="G27">
        <v>8</v>
      </c>
    </row>
    <row r="28" spans="2:21" x14ac:dyDescent="0.25">
      <c r="B28">
        <v>5</v>
      </c>
      <c r="C28">
        <v>8.65</v>
      </c>
      <c r="D28" t="b">
        <v>1</v>
      </c>
      <c r="E28" s="1">
        <v>0</v>
      </c>
      <c r="F28" t="b">
        <v>1</v>
      </c>
      <c r="G28">
        <v>8</v>
      </c>
    </row>
    <row r="29" spans="2:21" x14ac:dyDescent="0.25">
      <c r="B29">
        <v>6</v>
      </c>
      <c r="C29">
        <v>38.270000000000003</v>
      </c>
      <c r="D29" t="b">
        <v>1</v>
      </c>
      <c r="E29" s="1">
        <v>0</v>
      </c>
      <c r="F29" t="b">
        <v>0</v>
      </c>
      <c r="G29">
        <v>8</v>
      </c>
    </row>
    <row r="30" spans="2:21" x14ac:dyDescent="0.25">
      <c r="B30">
        <v>7</v>
      </c>
      <c r="C30">
        <v>26.78</v>
      </c>
      <c r="D30" t="b">
        <v>1</v>
      </c>
      <c r="E30" s="1">
        <v>0</v>
      </c>
      <c r="F30" t="b">
        <v>0</v>
      </c>
      <c r="G30">
        <v>8</v>
      </c>
    </row>
    <row r="31" spans="2:21" x14ac:dyDescent="0.25">
      <c r="B31">
        <v>8</v>
      </c>
      <c r="C31">
        <v>39.049999999999997</v>
      </c>
      <c r="D31" t="b">
        <v>1</v>
      </c>
      <c r="E31" s="1">
        <v>0</v>
      </c>
      <c r="F31" t="b">
        <v>1</v>
      </c>
      <c r="G31">
        <v>8</v>
      </c>
    </row>
    <row r="32" spans="2:21" x14ac:dyDescent="0.25">
      <c r="B32">
        <v>9</v>
      </c>
      <c r="C32">
        <v>107.11</v>
      </c>
      <c r="D32" t="b">
        <v>1</v>
      </c>
      <c r="E32" s="1">
        <v>0</v>
      </c>
      <c r="F32" t="b">
        <v>1</v>
      </c>
      <c r="G32">
        <v>8</v>
      </c>
    </row>
    <row r="33" spans="2:7" x14ac:dyDescent="0.25">
      <c r="B33">
        <v>0</v>
      </c>
      <c r="C33">
        <v>104.09</v>
      </c>
      <c r="D33" t="b">
        <v>1</v>
      </c>
      <c r="E33" s="1">
        <v>0</v>
      </c>
      <c r="F33" t="b">
        <v>1</v>
      </c>
      <c r="G33">
        <v>10</v>
      </c>
    </row>
    <row r="34" spans="2:7" x14ac:dyDescent="0.25">
      <c r="B34">
        <v>1</v>
      </c>
      <c r="C34">
        <v>17.510000000000002</v>
      </c>
      <c r="D34" t="b">
        <v>1</v>
      </c>
      <c r="E34" s="1">
        <v>0</v>
      </c>
      <c r="F34" t="b">
        <v>0</v>
      </c>
      <c r="G34">
        <v>10</v>
      </c>
    </row>
    <row r="35" spans="2:7" x14ac:dyDescent="0.25">
      <c r="B35">
        <v>2</v>
      </c>
      <c r="C35">
        <v>4401.07</v>
      </c>
      <c r="D35" t="b">
        <v>1</v>
      </c>
      <c r="E35" s="1">
        <v>0</v>
      </c>
      <c r="F35" t="b">
        <v>1</v>
      </c>
      <c r="G35">
        <v>10</v>
      </c>
    </row>
    <row r="36" spans="2:7" x14ac:dyDescent="0.25">
      <c r="B36">
        <v>3</v>
      </c>
      <c r="C36">
        <v>10800</v>
      </c>
      <c r="D36" t="b">
        <v>0</v>
      </c>
      <c r="E36" s="1">
        <v>0.687697</v>
      </c>
      <c r="G36">
        <v>10</v>
      </c>
    </row>
    <row r="37" spans="2:7" x14ac:dyDescent="0.25">
      <c r="B37">
        <v>4</v>
      </c>
      <c r="C37">
        <v>10800</v>
      </c>
      <c r="D37" t="b">
        <v>0</v>
      </c>
      <c r="E37" s="1">
        <v>0.42621199999999998</v>
      </c>
      <c r="G37">
        <v>10</v>
      </c>
    </row>
    <row r="38" spans="2:7" x14ac:dyDescent="0.25">
      <c r="B38">
        <v>5</v>
      </c>
      <c r="C38">
        <v>10800</v>
      </c>
      <c r="D38" t="b">
        <v>0</v>
      </c>
      <c r="E38" s="1">
        <v>0.66460399999999997</v>
      </c>
      <c r="G38">
        <v>10</v>
      </c>
    </row>
    <row r="39" spans="2:7" x14ac:dyDescent="0.25">
      <c r="B39">
        <v>6</v>
      </c>
      <c r="C39">
        <v>2106.86</v>
      </c>
      <c r="D39" t="b">
        <v>1</v>
      </c>
      <c r="E39" s="1">
        <v>0</v>
      </c>
      <c r="F39" t="b">
        <v>1</v>
      </c>
      <c r="G39">
        <v>10</v>
      </c>
    </row>
    <row r="40" spans="2:7" x14ac:dyDescent="0.25">
      <c r="B40">
        <v>7</v>
      </c>
      <c r="C40">
        <v>351.94</v>
      </c>
      <c r="D40" t="b">
        <v>1</v>
      </c>
      <c r="E40" s="1">
        <v>0</v>
      </c>
      <c r="F40" t="b">
        <v>1</v>
      </c>
      <c r="G40">
        <v>10</v>
      </c>
    </row>
    <row r="41" spans="2:7" x14ac:dyDescent="0.25">
      <c r="B41">
        <v>8</v>
      </c>
      <c r="C41">
        <v>338.35</v>
      </c>
      <c r="D41" t="b">
        <v>1</v>
      </c>
      <c r="E41" s="1">
        <v>0</v>
      </c>
      <c r="F41" t="b">
        <v>1</v>
      </c>
      <c r="G41">
        <v>10</v>
      </c>
    </row>
    <row r="42" spans="2:7" x14ac:dyDescent="0.25">
      <c r="B42">
        <v>9</v>
      </c>
      <c r="C42">
        <v>1109.58</v>
      </c>
      <c r="D42" t="b">
        <v>1</v>
      </c>
      <c r="E42" s="1">
        <v>0</v>
      </c>
      <c r="F42" t="b">
        <v>1</v>
      </c>
      <c r="G42">
        <v>10</v>
      </c>
    </row>
    <row r="43" spans="2:7" x14ac:dyDescent="0.25">
      <c r="B43">
        <v>0</v>
      </c>
      <c r="C43">
        <v>3498.45</v>
      </c>
      <c r="D43" t="b">
        <v>1</v>
      </c>
      <c r="E43" s="1">
        <v>0</v>
      </c>
      <c r="F43" t="b">
        <v>1</v>
      </c>
      <c r="G43">
        <v>12</v>
      </c>
    </row>
    <row r="44" spans="2:7" x14ac:dyDescent="0.25">
      <c r="B44">
        <v>1</v>
      </c>
      <c r="C44">
        <v>10800</v>
      </c>
      <c r="D44" t="b">
        <v>0</v>
      </c>
      <c r="E44" s="1">
        <v>0.37036000000000002</v>
      </c>
      <c r="G44">
        <v>12</v>
      </c>
    </row>
    <row r="45" spans="2:7" x14ac:dyDescent="0.25">
      <c r="B45">
        <v>2</v>
      </c>
      <c r="C45">
        <v>10800</v>
      </c>
      <c r="D45" t="b">
        <v>0</v>
      </c>
      <c r="E45" s="1">
        <v>0.22494800000000001</v>
      </c>
      <c r="G45">
        <v>12</v>
      </c>
    </row>
    <row r="46" spans="2:7" x14ac:dyDescent="0.25">
      <c r="B46">
        <v>3</v>
      </c>
      <c r="C46">
        <v>10800</v>
      </c>
      <c r="D46" t="b">
        <v>0</v>
      </c>
      <c r="E46" s="1">
        <v>0.36295100000000002</v>
      </c>
      <c r="G46">
        <v>12</v>
      </c>
    </row>
    <row r="47" spans="2:7" x14ac:dyDescent="0.25">
      <c r="B47">
        <v>4</v>
      </c>
      <c r="C47">
        <v>10800</v>
      </c>
      <c r="D47" t="b">
        <v>0</v>
      </c>
      <c r="E47" s="1">
        <v>0.36478500000000003</v>
      </c>
      <c r="G47">
        <v>12</v>
      </c>
    </row>
    <row r="48" spans="2:7" x14ac:dyDescent="0.25">
      <c r="B48">
        <v>5</v>
      </c>
      <c r="C48">
        <v>10800</v>
      </c>
      <c r="D48" t="b">
        <v>0</v>
      </c>
      <c r="E48" s="1">
        <v>0.52007800000000004</v>
      </c>
      <c r="G48">
        <v>12</v>
      </c>
    </row>
    <row r="49" spans="2:7" x14ac:dyDescent="0.25">
      <c r="B49">
        <v>6</v>
      </c>
      <c r="C49">
        <v>10800</v>
      </c>
      <c r="D49" t="b">
        <v>0</v>
      </c>
      <c r="E49" s="1">
        <v>0.44086999999999998</v>
      </c>
      <c r="G49">
        <v>12</v>
      </c>
    </row>
    <row r="50" spans="2:7" x14ac:dyDescent="0.25">
      <c r="B50">
        <v>7</v>
      </c>
      <c r="C50">
        <v>10800</v>
      </c>
      <c r="D50" t="b">
        <v>0</v>
      </c>
      <c r="E50" s="1">
        <v>0.693519</v>
      </c>
      <c r="G50">
        <v>12</v>
      </c>
    </row>
    <row r="51" spans="2:7" x14ac:dyDescent="0.25">
      <c r="B51">
        <v>8</v>
      </c>
      <c r="C51">
        <v>10800</v>
      </c>
      <c r="D51" t="b">
        <v>0</v>
      </c>
      <c r="E51" s="1">
        <v>0.457922</v>
      </c>
      <c r="G51">
        <v>12</v>
      </c>
    </row>
    <row r="52" spans="2:7" x14ac:dyDescent="0.25">
      <c r="B52">
        <v>9</v>
      </c>
      <c r="C52">
        <v>10800</v>
      </c>
      <c r="D52" t="b">
        <v>0</v>
      </c>
      <c r="E52" s="1">
        <v>0.55795300000000003</v>
      </c>
      <c r="G52">
        <v>12</v>
      </c>
    </row>
    <row r="53" spans="2:7" x14ac:dyDescent="0.25">
      <c r="E53" s="1"/>
    </row>
    <row r="54" spans="2:7" x14ac:dyDescent="0.25">
      <c r="E54" s="1"/>
    </row>
    <row r="55" spans="2:7" x14ac:dyDescent="0.25">
      <c r="E55" s="1"/>
    </row>
    <row r="56" spans="2:7" x14ac:dyDescent="0.25">
      <c r="E56" s="1"/>
    </row>
    <row r="57" spans="2:7" x14ac:dyDescent="0.25">
      <c r="E57" s="1"/>
    </row>
    <row r="58" spans="2:7" x14ac:dyDescent="0.25">
      <c r="E58" s="1"/>
    </row>
    <row r="59" spans="2:7" x14ac:dyDescent="0.25">
      <c r="E59" s="1"/>
    </row>
    <row r="60" spans="2:7" x14ac:dyDescent="0.25">
      <c r="E60" s="1"/>
    </row>
    <row r="61" spans="2:7" x14ac:dyDescent="0.25">
      <c r="E61" s="1"/>
    </row>
    <row r="62" spans="2:7" x14ac:dyDescent="0.25">
      <c r="E62" s="1"/>
    </row>
    <row r="63" spans="2:7" x14ac:dyDescent="0.25">
      <c r="E63" s="1"/>
    </row>
    <row r="64" spans="2:7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</sheetData>
  <mergeCells count="3">
    <mergeCell ref="K1:N1"/>
    <mergeCell ref="O1:R1"/>
    <mergeCell ref="S1:V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27"/>
  <sheetViews>
    <sheetView tabSelected="1" workbookViewId="0">
      <selection activeCell="O16" sqref="O16"/>
    </sheetView>
  </sheetViews>
  <sheetFormatPr baseColWidth="10" defaultColWidth="9.140625" defaultRowHeight="15" outlineLevelCol="1" x14ac:dyDescent="0.25"/>
  <cols>
    <col min="1" max="1" width="7.5703125" bestFit="1" customWidth="1"/>
    <col min="2" max="2" width="4.5703125" bestFit="1" customWidth="1"/>
    <col min="3" max="3" width="12" bestFit="1" customWidth="1"/>
    <col min="4" max="4" width="11.42578125" bestFit="1" customWidth="1"/>
    <col min="5" max="5" width="10.28515625" bestFit="1" customWidth="1"/>
    <col min="6" max="6" width="11.7109375" bestFit="1" customWidth="1"/>
    <col min="7" max="7" width="10.28515625" bestFit="1" customWidth="1"/>
    <col min="8" max="8" width="8.28515625" customWidth="1" outlineLevel="1"/>
    <col min="9" max="9" width="9.5703125" customWidth="1" outlineLevel="1"/>
    <col min="10" max="10" width="11.42578125" customWidth="1" outlineLevel="1"/>
    <col min="11" max="11" width="9.5703125" customWidth="1" outlineLevel="1"/>
    <col min="12" max="14" width="13.140625" customWidth="1" outlineLevel="1"/>
    <col min="16" max="16" width="9.5703125" bestFit="1" customWidth="1"/>
    <col min="17" max="18" width="7.5703125" bestFit="1" customWidth="1"/>
    <col min="19" max="19" width="8.5703125" bestFit="1" customWidth="1"/>
    <col min="20" max="20" width="7.5703125" bestFit="1" customWidth="1"/>
    <col min="21" max="21" width="11.42578125" bestFit="1" customWidth="1"/>
    <col min="22" max="23" width="11" customWidth="1"/>
    <col min="24" max="24" width="14.7109375" bestFit="1" customWidth="1"/>
    <col min="25" max="25" width="8.5703125" bestFit="1" customWidth="1"/>
    <col min="26" max="26" width="12.7109375" bestFit="1" customWidth="1"/>
    <col min="27" max="27" width="13.42578125" bestFit="1" customWidth="1"/>
    <col min="28" max="28" width="17" bestFit="1" customWidth="1"/>
    <col min="29" max="29" width="11.5703125" bestFit="1" customWidth="1"/>
  </cols>
  <sheetData>
    <row r="3" spans="1:24" x14ac:dyDescent="0.25">
      <c r="H3" s="1"/>
      <c r="K3" s="21"/>
      <c r="V3" s="4"/>
      <c r="W3" s="4"/>
    </row>
    <row r="4" spans="1:24" s="10" customFormat="1" ht="45" x14ac:dyDescent="0.25">
      <c r="A4" s="10" t="s">
        <v>6</v>
      </c>
      <c r="B4" s="10" t="s">
        <v>129</v>
      </c>
      <c r="C4" s="10" t="s">
        <v>128</v>
      </c>
      <c r="D4" s="10" t="s">
        <v>121</v>
      </c>
      <c r="E4" s="10" t="s">
        <v>120</v>
      </c>
      <c r="F4" s="10" t="s">
        <v>126</v>
      </c>
      <c r="G4" s="10" t="s">
        <v>5</v>
      </c>
      <c r="H4" s="14" t="s">
        <v>127</v>
      </c>
      <c r="I4" s="14" t="s">
        <v>122</v>
      </c>
      <c r="J4" s="18" t="s">
        <v>123</v>
      </c>
      <c r="K4" s="14" t="s">
        <v>134</v>
      </c>
      <c r="L4" s="10" t="s">
        <v>124</v>
      </c>
      <c r="M4" s="10" t="s">
        <v>125</v>
      </c>
      <c r="N4" s="10" t="s">
        <v>135</v>
      </c>
      <c r="Q4" s="14" t="s">
        <v>130</v>
      </c>
      <c r="R4" s="14" t="s">
        <v>131</v>
      </c>
      <c r="S4" s="14" t="s">
        <v>132</v>
      </c>
      <c r="T4" s="14" t="s">
        <v>133</v>
      </c>
      <c r="U4" s="10" t="s">
        <v>137</v>
      </c>
      <c r="V4" s="10" t="s">
        <v>138</v>
      </c>
      <c r="W4" s="10" t="s">
        <v>139</v>
      </c>
      <c r="X4" s="10" t="s">
        <v>118</v>
      </c>
    </row>
    <row r="5" spans="1:24" x14ac:dyDescent="0.25">
      <c r="A5" t="b">
        <v>1</v>
      </c>
      <c r="B5">
        <v>4</v>
      </c>
      <c r="C5">
        <f>COUNTIFS(Tabelle3!B:B,Tabelle2!B5,Tabelle3!I:I,Tabelle2!A5)</f>
        <v>10</v>
      </c>
      <c r="D5">
        <f>COUNTIFS(Tabelle3!D:D,TRUE,Tabelle3!B:B,Tabelle2!B5,Tabelle3!I:I,Tabelle2!A5)</f>
        <v>10</v>
      </c>
      <c r="E5">
        <f>COUNTIFS(Tabelle3!B:B,Tabelle2!B5,Tabelle3!F:F,TRUE,Tabelle3!I:I,Tabelle2!A5)</f>
        <v>0</v>
      </c>
      <c r="F5">
        <f>COUNTIFS(Tabelle3!B:B,Tabelle2!B5,Tabelle3!L:L,TRUE)/2</f>
        <v>10</v>
      </c>
      <c r="G5">
        <f>COUNTIFS(Tabelle3!B:B,Tabelle2!B5,Tabelle3!D:D,FALSE,Tabelle3!I:I,Tabelle2!A5)</f>
        <v>0</v>
      </c>
      <c r="H5" s="17" t="e">
        <f>SUMIFS(Tabelle3!E:E,Tabelle3!B:B,Tabelle2!B5,Tabelle3!I:I,Tabelle2!A5,Tabelle3!D:D,FALSE)/G5/100</f>
        <v>#DIV/0!</v>
      </c>
      <c r="I5" s="15">
        <f>SUMIFS(Tabelle3!G:G,Tabelle3!B:B,Tabelle2!B5,Tabelle3!I:I,Tabelle2!A5)/C5</f>
        <v>2117.5039999999995</v>
      </c>
      <c r="J5" s="19">
        <f>SUMIFS(Tabelle3!G:G,Tabelle3!B:B,Tabelle2!B5,Tabelle3!I:I,Tabelle2!A5,Tabelle3!D:D,TRUE,Tabelle3!L:L,TRUE)/F5</f>
        <v>2117.5039999999995</v>
      </c>
      <c r="K5" s="20" t="e">
        <f>SUMIFS(Tabelle3!G:G,Tabelle3!B:B,Tabelle2!B5,Tabelle3!I:I,Tabelle2!A5,Tabelle3!M:M,TRUE)/E5</f>
        <v>#DIV/0!</v>
      </c>
      <c r="L5" s="11">
        <f>I5/I10-1</f>
        <v>0</v>
      </c>
      <c r="M5" s="11">
        <f>J5/J10-1</f>
        <v>0</v>
      </c>
      <c r="N5" s="11" t="e">
        <f>K5/K10 - 1</f>
        <v>#DIV/0!</v>
      </c>
      <c r="Q5" s="15">
        <f>SUMIFS(Tabelle3!C:C,Tabelle3!B:B,Tabelle2!B5,Tabelle3!I:I,Tabelle2!A5,Tabelle3!D:D,TRUE)/D5</f>
        <v>5.6000000000000008E-2</v>
      </c>
      <c r="R5" s="15">
        <f t="array" ref="R5">MIN(IF(Tabelle3!B$1:B$500=B5,IF(Tabelle3!I$1:I$500=Tabelle2!A5,Tabelle3!C$1:C$500)))</f>
        <v>0.02</v>
      </c>
      <c r="S5" s="15">
        <f t="array" ref="S5">MEDIAN(IF(Tabelle3!B$1:B$500=B5,IF(Tabelle3!I$1:I$500=A5,Tabelle3!C$1:C$500)))</f>
        <v>0.05</v>
      </c>
      <c r="T5" s="15">
        <f t="array" ref="T5">MAX(IF(Tabelle3!B$1:B$500=B5,IF(Tabelle3!I$1:I$500=Tabelle2!A5,IF(Tabelle3!D$1:D$500=TRUE,Tabelle3!C$1:C$500,0),0),0))</f>
        <v>0.11</v>
      </c>
      <c r="U5">
        <f t="array" ref="U5">MEDIAN(IF(Tabelle3!B$1:B$500=B5,IF(Tabelle3!I$1:I$500=A5,IF(Tabelle3!L$1:L$500,Tabelle3!C$1:C$500))))</f>
        <v>0.05</v>
      </c>
      <c r="V5" t="e">
        <f t="array" ref="V5">MEDIAN(IF(Tabelle3!B$1:B$500=B5,IF(Tabelle3!I$1:I$500=A5,IF(Tabelle3!M$1:M$500,Tabelle3!C$1:C$500))))</f>
        <v>#NUM!</v>
      </c>
      <c r="W5" s="11">
        <f>S5/S10</f>
        <v>5</v>
      </c>
      <c r="X5" t="e">
        <f>V5/V10</f>
        <v>#NUM!</v>
      </c>
    </row>
    <row r="6" spans="1:24" x14ac:dyDescent="0.25">
      <c r="A6" t="b">
        <v>1</v>
      </c>
      <c r="B6">
        <v>6</v>
      </c>
      <c r="C6">
        <f>COUNTIFS(Tabelle3!B:B,Tabelle2!B6,Tabelle3!I:I,Tabelle2!A6)</f>
        <v>10</v>
      </c>
      <c r="D6">
        <f>COUNTIFS(Tabelle3!D:D,TRUE,Tabelle3!B:B,Tabelle2!B6,Tabelle3!I:I,Tabelle2!A6)</f>
        <v>10</v>
      </c>
      <c r="E6">
        <f>COUNTIFS(Tabelle3!B:B,Tabelle2!B6,Tabelle3!F:F,TRUE,Tabelle3!I:I,Tabelle2!A6)</f>
        <v>3</v>
      </c>
      <c r="F6">
        <f>COUNTIFS(Tabelle3!B:B,Tabelle2!B6,Tabelle3!L:L,TRUE)/2</f>
        <v>10</v>
      </c>
      <c r="G6">
        <f>COUNTIFS(Tabelle3!B:B,Tabelle2!B6,Tabelle3!D:D,FALSE,Tabelle3!I:I,Tabelle2!A6)</f>
        <v>0</v>
      </c>
      <c r="H6" s="17" t="e">
        <f>SUMIFS(Tabelle3!E:E,Tabelle3!B:B,Tabelle2!B6,Tabelle3!I:I,Tabelle2!A6,Tabelle3!D:D,FALSE)/G6/100</f>
        <v>#DIV/0!</v>
      </c>
      <c r="I6" s="15">
        <f>SUMIFS(Tabelle3!G:G,Tabelle3!B:B,Tabelle2!B6,Tabelle3!I:I,Tabelle2!A6)/C6</f>
        <v>2896.13</v>
      </c>
      <c r="J6" s="19">
        <f>SUMIFS(Tabelle3!G:G,Tabelle3!B:B,Tabelle2!B6,Tabelle3!I:I,Tabelle2!A6,Tabelle3!D:D,TRUE,Tabelle3!L:L,TRUE)/F6</f>
        <v>2896.13</v>
      </c>
      <c r="K6" s="15">
        <f>SUMIFS(Tabelle3!G:G,Tabelle3!B:B,Tabelle2!B6,Tabelle3!I:I,Tabelle2!A6,Tabelle3!M:M,TRUE)/E6</f>
        <v>3213.5066666666667</v>
      </c>
      <c r="L6" s="11">
        <f t="shared" ref="L6:L9" si="0">I6/I11-1</f>
        <v>-9.3071546741514299E-2</v>
      </c>
      <c r="M6" s="11">
        <f t="shared" ref="M6:M9" si="1">J6/J11-1</f>
        <v>-9.3071546741514299E-2</v>
      </c>
      <c r="N6" s="11">
        <f>K6/K11 - 1</f>
        <v>-0.23564432738346786</v>
      </c>
      <c r="Q6" s="15">
        <f>SUMIFS(Tabelle3!C:C,Tabelle3!B:B,Tabelle2!B6,Tabelle3!I:I,Tabelle2!A6,Tabelle3!D:D,TRUE)/D6</f>
        <v>0.83800000000000008</v>
      </c>
      <c r="R6" s="15">
        <f t="array" ref="R6">MIN(IF(Tabelle3!B$1:B$500=B6,IF(Tabelle3!I$1:I$500=Tabelle2!A6,Tabelle3!C$1:C$500)))</f>
        <v>0.27</v>
      </c>
      <c r="S6" s="15">
        <f t="array" ref="S6">MEDIAN(IF(Tabelle3!B$1:B$500=B6,IF(Tabelle3!I$1:I$500=A6,Tabelle3!C$1:C$500)))</f>
        <v>0.7649999999999999</v>
      </c>
      <c r="T6" s="15">
        <f t="array" ref="T6">MAX(IF(Tabelle3!B$1:B$500=B6,IF(Tabelle3!I$1:I$500=Tabelle2!A6,IF(Tabelle3!D$1:D$500=TRUE,Tabelle3!C$1:C$500,0),0),0))</f>
        <v>1.79</v>
      </c>
      <c r="U6">
        <f t="array" ref="U6">MEDIAN(IF(Tabelle3!B$1:B$500=B6,IF(Tabelle3!I$1:I$500=A6,IF(Tabelle3!L$1:L$500,Tabelle3!C$1:C$500))))</f>
        <v>0.7649999999999999</v>
      </c>
      <c r="V6">
        <f t="array" ref="V6">MEDIAN(IF(Tabelle3!B$1:B$500=B6,IF(Tabelle3!I$1:I$500=A6,IF(Tabelle3!M$1:M$500,Tabelle3!C$1:C$500))))</f>
        <v>1.0900000000000001</v>
      </c>
      <c r="W6" s="11">
        <f t="shared" ref="W6:W9" si="2">S6/S11</f>
        <v>8.0526315789473681</v>
      </c>
      <c r="X6" s="8">
        <f t="shared" ref="X6:X9" si="3">V6/V11</f>
        <v>9.9090909090909101</v>
      </c>
    </row>
    <row r="7" spans="1:24" x14ac:dyDescent="0.25">
      <c r="A7" t="b">
        <v>1</v>
      </c>
      <c r="B7">
        <v>8</v>
      </c>
      <c r="C7">
        <f>COUNTIFS(Tabelle3!B:B,Tabelle2!B7,Tabelle3!I:I,Tabelle2!A7)</f>
        <v>10</v>
      </c>
      <c r="D7">
        <f>COUNTIFS(Tabelle3!D:D,TRUE,Tabelle3!B:B,Tabelle2!B7,Tabelle3!I:I,Tabelle2!A7)</f>
        <v>10</v>
      </c>
      <c r="E7">
        <f>COUNTIFS(Tabelle3!B:B,Tabelle2!B7,Tabelle3!F:F,TRUE,Tabelle3!I:I,Tabelle2!A7)</f>
        <v>7</v>
      </c>
      <c r="F7">
        <f>COUNTIFS(Tabelle3!B:B,Tabelle2!B7,Tabelle3!L:L,TRUE)/2</f>
        <v>10</v>
      </c>
      <c r="G7">
        <f>COUNTIFS(Tabelle3!B:B,Tabelle2!B7,Tabelle3!D:D,FALSE,Tabelle3!I:I,Tabelle2!A7)</f>
        <v>0</v>
      </c>
      <c r="H7" s="17" t="e">
        <f>SUMIFS(Tabelle3!E:E,Tabelle3!B:B,Tabelle2!B7,Tabelle3!I:I,Tabelle2!A7,Tabelle3!D:D,FALSE)/G7/100</f>
        <v>#DIV/0!</v>
      </c>
      <c r="I7" s="15">
        <f>SUMIFS(Tabelle3!G:G,Tabelle3!B:B,Tabelle2!B7,Tabelle3!I:I,Tabelle2!A7)/C7</f>
        <v>3233.5370000000003</v>
      </c>
      <c r="J7" s="19">
        <f>SUMIFS(Tabelle3!G:G,Tabelle3!B:B,Tabelle2!B7,Tabelle3!I:I,Tabelle2!A7,Tabelle3!D:D,TRUE,Tabelle3!L:L,TRUE)/F7</f>
        <v>3233.5370000000003</v>
      </c>
      <c r="K7" s="15">
        <f>SUMIFS(Tabelle3!G:G,Tabelle3!B:B,Tabelle2!B7,Tabelle3!I:I,Tabelle2!A7,Tabelle3!M:M,TRUE)/E7</f>
        <v>3238.7914285714287</v>
      </c>
      <c r="L7" s="11">
        <f t="shared" si="0"/>
        <v>-0.17432234434105109</v>
      </c>
      <c r="M7" s="11">
        <f t="shared" si="1"/>
        <v>-0.17432234434105109</v>
      </c>
      <c r="N7" s="11">
        <f>K7/K12 - 1</f>
        <v>-0.23143127472380676</v>
      </c>
      <c r="Q7" s="15">
        <f>SUMIFS(Tabelle3!C:C,Tabelle3!B:B,Tabelle2!B7,Tabelle3!I:I,Tabelle2!A7,Tabelle3!D:D,TRUE)/D7</f>
        <v>40.664999999999999</v>
      </c>
      <c r="R7" s="15">
        <f t="array" ref="R7">MIN(IF(Tabelle3!B$1:B$500=B7,IF(Tabelle3!I$1:I$500=Tabelle2!A7,Tabelle3!C$1:C$500)))</f>
        <v>8.0299999999999994</v>
      </c>
      <c r="S7" s="15">
        <f t="array" ref="S7">MEDIAN(IF(Tabelle3!B$1:B$500=B7,IF(Tabelle3!I$1:I$500=A7,Tabelle3!C$1:C$500)))</f>
        <v>32.269999999999996</v>
      </c>
      <c r="T7" s="15">
        <f t="array" ref="T7">MAX(IF(Tabelle3!B$1:B$500=B7,IF(Tabelle3!I$1:I$500=Tabelle2!A7,IF(Tabelle3!D$1:D$500=TRUE,Tabelle3!C$1:C$500,0),0),0))</f>
        <v>140.1</v>
      </c>
      <c r="U7">
        <f t="array" ref="U7">MEDIAN(IF(Tabelle3!B$1:B$500=B7,IF(Tabelle3!I$1:I$500=A7,IF(Tabelle3!L$1:L$500,Tabelle3!C$1:C$500))))</f>
        <v>32.269999999999996</v>
      </c>
      <c r="V7">
        <f t="array" ref="V7">MEDIAN(IF(Tabelle3!B$1:B$500=B7,IF(Tabelle3!I$1:I$500=A7,IF(Tabelle3!M$1:M$500,Tabelle3!C$1:C$500))))</f>
        <v>40.659999999999997</v>
      </c>
      <c r="W7" s="11">
        <f t="shared" si="2"/>
        <v>96.328358208955223</v>
      </c>
      <c r="X7" s="8">
        <f t="shared" si="3"/>
        <v>112.94444444444444</v>
      </c>
    </row>
    <row r="8" spans="1:24" x14ac:dyDescent="0.25">
      <c r="A8" t="b">
        <v>1</v>
      </c>
      <c r="B8">
        <v>10</v>
      </c>
      <c r="C8">
        <f>COUNTIFS(Tabelle3!B:B,Tabelle2!B8,Tabelle3!I:I,Tabelle2!A8)</f>
        <v>10</v>
      </c>
      <c r="D8">
        <f>COUNTIFS(Tabelle3!D:D,TRUE,Tabelle3!B:B,Tabelle2!B8,Tabelle3!I:I,Tabelle2!A8)</f>
        <v>7</v>
      </c>
      <c r="E8">
        <f>COUNTIFS(Tabelle3!B:B,Tabelle2!B8,Tabelle3!F:F,TRUE,Tabelle3!I:I,Tabelle2!A8)</f>
        <v>8</v>
      </c>
      <c r="F8">
        <f>COUNTIFS(Tabelle3!B:B,Tabelle2!B8,Tabelle3!L:L,TRUE)/2</f>
        <v>7</v>
      </c>
      <c r="G8">
        <f>COUNTIFS(Tabelle3!B:B,Tabelle2!B8,Tabelle3!D:D,FALSE,Tabelle3!I:I,Tabelle2!A8)</f>
        <v>3</v>
      </c>
      <c r="H8" s="17">
        <f>SUMIFS(Tabelle3!E:E,Tabelle3!B:B,Tabelle2!B8,Tabelle3!I:I,Tabelle2!A8,Tabelle3!D:D,FALSE)/G8/100</f>
        <v>0.59283766666666671</v>
      </c>
      <c r="I8" s="15">
        <f>SUMIFS(Tabelle3!G:G,Tabelle3!B:B,Tabelle2!B8,Tabelle3!I:I,Tabelle2!A8)/C8</f>
        <v>3673.3009999999995</v>
      </c>
      <c r="J8" s="19">
        <f>SUMIFS(Tabelle3!G:G,Tabelle3!B:B,Tabelle2!B8,Tabelle3!I:I,Tabelle2!A8,Tabelle3!D:D,TRUE,Tabelle3!L:L,TRUE)/F8</f>
        <v>3422.7742857142853</v>
      </c>
      <c r="K8" s="15">
        <f>SUMIFS(Tabelle3!G:G,Tabelle3!B:B,Tabelle2!B8,Tabelle3!I:I,Tabelle2!A8,Tabelle3!M:M,TRUE)/E8</f>
        <v>3652.2112499999998</v>
      </c>
      <c r="L8" s="11">
        <f t="shared" si="0"/>
        <v>-0.17604924547279199</v>
      </c>
      <c r="M8" s="11">
        <f t="shared" si="1"/>
        <v>-0.22190071264708267</v>
      </c>
      <c r="N8" s="11">
        <f>K8/K13 - 1</f>
        <v>-0.21174389417432138</v>
      </c>
      <c r="Q8" s="15">
        <f>SUMIFS(Tabelle3!C:C,Tabelle3!B:B,Tabelle2!B8,Tabelle3!I:I,Tabelle2!A8,Tabelle3!D:D,TRUE)/D8</f>
        <v>1204.2000000000003</v>
      </c>
      <c r="R8" s="15">
        <f t="array" ref="R8">MIN(IF(Tabelle3!B$1:B$500=B8,IF(Tabelle3!I$1:I$500=Tabelle2!A8,Tabelle3!C$1:C$500)))</f>
        <v>17.510000000000002</v>
      </c>
      <c r="S8" s="15">
        <f t="array" ref="S8">MEDIAN(IF(Tabelle3!B$1:B$500=B8,IF(Tabelle3!I$1:I$500=A8,Tabelle3!C$1:C$500)))</f>
        <v>1608.22</v>
      </c>
      <c r="T8" s="15">
        <f t="array" ref="T8">MAX(IF(Tabelle3!B$1:B$500=B8,IF(Tabelle3!I$1:I$500=Tabelle2!A8,IF(Tabelle3!D$1:D$500=TRUE,Tabelle3!C$1:C$500,0),0),0))</f>
        <v>4401.07</v>
      </c>
      <c r="U8">
        <f t="array" ref="U8">MEDIAN(IF(Tabelle3!B$1:B$500=B8,IF(Tabelle3!I$1:I$500=A8,IF(Tabelle3!L$1:L$500,Tabelle3!C$1:C$500))))</f>
        <v>351.94</v>
      </c>
      <c r="V8">
        <f t="array" ref="V8">MEDIAN(IF(Tabelle3!B$1:B$500=B8,IF(Tabelle3!I$1:I$500=A8,IF(Tabelle3!M$1:M$500,Tabelle3!C$1:C$500))))</f>
        <v>1608.22</v>
      </c>
      <c r="W8" s="11">
        <f t="shared" si="2"/>
        <v>370.13118527042582</v>
      </c>
      <c r="X8" s="8">
        <f t="shared" si="3"/>
        <v>370.13118527042582</v>
      </c>
    </row>
    <row r="9" spans="1:24" x14ac:dyDescent="0.25">
      <c r="A9" t="b">
        <v>1</v>
      </c>
      <c r="B9">
        <v>12</v>
      </c>
      <c r="C9">
        <f>COUNTIFS(Tabelle3!B:B,Tabelle2!B9,Tabelle3!I:I,Tabelle2!A9)</f>
        <v>10</v>
      </c>
      <c r="D9">
        <f>COUNTIFS(Tabelle3!D:D,TRUE,Tabelle3!B:B,Tabelle2!B9,Tabelle3!I:I,Tabelle2!A9)</f>
        <v>1</v>
      </c>
      <c r="E9">
        <f>COUNTIFS(Tabelle3!B:B,Tabelle2!B9,Tabelle3!F:F,TRUE,Tabelle3!I:I,Tabelle2!A9)</f>
        <v>10</v>
      </c>
      <c r="F9">
        <f>COUNTIFS(Tabelle3!B:B,Tabelle2!B9,Tabelle3!L:L,TRUE)/2</f>
        <v>1</v>
      </c>
      <c r="G9">
        <f>COUNTIFS(Tabelle3!B:B,Tabelle2!B9,Tabelle3!D:D,FALSE,Tabelle3!I:I,Tabelle2!A9)</f>
        <v>9</v>
      </c>
      <c r="H9" s="17">
        <f>SUMIFS(Tabelle3!E:E,Tabelle3!B:B,Tabelle2!B9,Tabelle3!I:I,Tabelle2!A9,Tabelle3!D:D,FALSE)/G9/100</f>
        <v>0.44370955555555552</v>
      </c>
      <c r="I9" s="15">
        <f>SUMIFS(Tabelle3!G:G,Tabelle3!B:B,Tabelle2!B9,Tabelle3!I:I,Tabelle2!A9)/C9</f>
        <v>4732.7669999999998</v>
      </c>
      <c r="J9" s="19">
        <f>SUMIFS(Tabelle3!G:G,Tabelle3!B:B,Tabelle2!B9,Tabelle3!I:I,Tabelle2!A9,Tabelle3!D:D,TRUE,Tabelle3!L:L,TRUE)/F9</f>
        <v>3327.37</v>
      </c>
      <c r="K9" s="15">
        <f>SUMIFS(Tabelle3!G:G,Tabelle3!B:B,Tabelle2!B9,Tabelle3!I:I,Tabelle2!A9,Tabelle3!M:M,TRUE)/E9</f>
        <v>4732.7669999999998</v>
      </c>
      <c r="L9" s="11">
        <f t="shared" si="0"/>
        <v>-0.20209744230389903</v>
      </c>
      <c r="M9" s="11">
        <f t="shared" si="1"/>
        <v>-0.22149301363581064</v>
      </c>
      <c r="N9" s="11">
        <f>K9/K14 - 1</f>
        <v>-0.20209744230389903</v>
      </c>
      <c r="Q9" s="15">
        <f>SUMIFS(Tabelle3!C:C,Tabelle3!B:B,Tabelle2!B9,Tabelle3!I:I,Tabelle2!A9,Tabelle3!D:D,TRUE)/D9</f>
        <v>3498.45</v>
      </c>
      <c r="R9" s="15">
        <f t="array" ref="R9">MIN(IF(Tabelle3!B$1:B$500=B9,IF(Tabelle3!I$1:I$500=Tabelle2!A9,Tabelle3!C$1:C$500)))</f>
        <v>3498.45</v>
      </c>
      <c r="S9" s="15">
        <f t="array" ref="S9">MEDIAN(IF(Tabelle3!B$1:B$500=B9,IF(Tabelle3!I$1:I$500=A9,Tabelle3!C$1:C$500)))</f>
        <v>10800</v>
      </c>
      <c r="T9" s="15">
        <f t="array" ref="T9">MAX(IF(Tabelle3!B$1:B$500=B9,IF(Tabelle3!I$1:I$500=Tabelle2!A9,IF(Tabelle3!D$1:D$500=TRUE,Tabelle3!C$1:C$500,0),0),0))</f>
        <v>3498.45</v>
      </c>
      <c r="U9">
        <f t="array" ref="U9">MEDIAN(IF(Tabelle3!B$1:B$500=B9,IF(Tabelle3!I$1:I$500=A9,IF(Tabelle3!L$1:L$500,Tabelle3!C$1:C$500))))</f>
        <v>3498.45</v>
      </c>
      <c r="V9">
        <f t="array" ref="V9">MEDIAN(IF(Tabelle3!B$1:B$500=B9,IF(Tabelle3!I$1:I$500=A9,IF(Tabelle3!M$1:M$500,Tabelle3!C$1:C$500))))</f>
        <v>10800</v>
      </c>
      <c r="W9" s="11">
        <f t="shared" si="2"/>
        <v>618.20263308528911</v>
      </c>
      <c r="X9" s="8">
        <f t="shared" si="3"/>
        <v>618.20263308528911</v>
      </c>
    </row>
    <row r="10" spans="1:24" x14ac:dyDescent="0.25">
      <c r="A10" t="b">
        <v>0</v>
      </c>
      <c r="B10">
        <v>4</v>
      </c>
      <c r="C10">
        <f>COUNTIFS(Tabelle3!B:B,Tabelle2!B10,Tabelle3!I:I,Tabelle2!A10)</f>
        <v>10</v>
      </c>
      <c r="D10">
        <f>COUNTIFS(Tabelle3!D:D,TRUE,Tabelle3!B:B,Tabelle2!B10,Tabelle3!I:I,Tabelle2!A10)</f>
        <v>10</v>
      </c>
      <c r="E10">
        <f>COUNTIFS(Tabelle3!B:B,Tabelle2!B10,Tabelle3!F:F,TRUE,Tabelle3!I:I,Tabelle2!A10)</f>
        <v>0</v>
      </c>
      <c r="F10">
        <f>COUNTIFS(Tabelle3!B:B,Tabelle2!B10,Tabelle3!L:L,TRUE)/2</f>
        <v>10</v>
      </c>
      <c r="G10">
        <f>COUNTIFS(Tabelle3!B:B,Tabelle2!B10,Tabelle3!D:D,FALSE,Tabelle3!I:I,Tabelle2!A10)</f>
        <v>0</v>
      </c>
      <c r="H10" s="17" t="e">
        <f>SUMIFS(Tabelle3!E:E,Tabelle3!B:B,Tabelle2!B10,Tabelle3!I:I,Tabelle2!A10,Tabelle3!D:D,FALSE)/G10/100</f>
        <v>#DIV/0!</v>
      </c>
      <c r="I10" s="15">
        <f>SUMIFS(Tabelle3!G:G,Tabelle3!B:B,Tabelle2!B10,Tabelle3!I:I,Tabelle2!A10)/C10</f>
        <v>2117.5039999999995</v>
      </c>
      <c r="J10" s="19">
        <f>SUMIFS(Tabelle3!G:G,Tabelle3!B:B,Tabelle2!B10,Tabelle3!I:I,Tabelle2!A10,Tabelle3!D:D,TRUE,Tabelle3!L:L,TRUE)/F10</f>
        <v>2117.5039999999995</v>
      </c>
      <c r="K10" s="20" t="e">
        <f>SUMIFS(Tabelle3!G:G,Tabelle3!B:B,Tabelle2!B10,Tabelle3!I:I,Tabelle2!A10,Tabelle3!D:D,TRUE,Tabelle3!M:M,TRUE)/E5</f>
        <v>#DIV/0!</v>
      </c>
      <c r="L10" s="12"/>
      <c r="M10" s="12"/>
      <c r="N10" s="12"/>
      <c r="Q10" s="15">
        <f>SUMIFS(Tabelle3!C:C,Tabelle3!B:B,Tabelle2!B10,Tabelle3!I:I,Tabelle2!A10,Tabelle3!D:D,TRUE)/D10</f>
        <v>1.5000000000000003E-2</v>
      </c>
      <c r="R10" s="16">
        <f t="array" ref="R10">MIN(IF(Tabelle3!B$1:B$500=B10,IF(Tabelle3!I$1:I$500=Tabelle2!A10,Tabelle3!C$1:C$500)))</f>
        <v>0</v>
      </c>
      <c r="S10" s="15">
        <f t="array" ref="S10">MEDIAN(IF(Tabelle3!B$1:B$500=B10,IF(Tabelle3!I$1:I$500=A10,Tabelle3!C$1:C$500)))</f>
        <v>0.01</v>
      </c>
      <c r="T10" s="15">
        <f t="array" ref="T10">MAX(IF(Tabelle3!B$1:B$500=B10,IF(Tabelle3!I$1:I$500=Tabelle2!A10,IF(Tabelle3!D$1:D$500=TRUE,Tabelle3!C$1:C$500,0),0),0))</f>
        <v>0.04</v>
      </c>
      <c r="U10">
        <f t="array" ref="U10">MEDIAN(IF(Tabelle3!B$1:B$500=B10,IF(Tabelle3!I$1:I$500=A10,IF(Tabelle3!L$1:L$500,Tabelle3!C$1:C$500))))</f>
        <v>0.01</v>
      </c>
      <c r="V10" t="e">
        <f t="array" ref="V10">MEDIAN(IF(Tabelle3!B$1:B$500=B10,IF(Tabelle3!I$1:I$500=A10,IF(Tabelle3!M$1:M$500,Tabelle3!C$1:C$500))))</f>
        <v>#NUM!</v>
      </c>
    </row>
    <row r="11" spans="1:24" x14ac:dyDescent="0.25">
      <c r="A11" t="b">
        <v>0</v>
      </c>
      <c r="B11">
        <v>6</v>
      </c>
      <c r="C11">
        <f>COUNTIFS(Tabelle3!B:B,Tabelle2!B11,Tabelle3!I:I,Tabelle2!A11)</f>
        <v>10</v>
      </c>
      <c r="D11">
        <f>COUNTIFS(Tabelle3!D:D,TRUE,Tabelle3!B:B,Tabelle2!B11,Tabelle3!I:I,Tabelle2!A11)</f>
        <v>10</v>
      </c>
      <c r="E11">
        <f>COUNTIFS(Tabelle3!B:B,Tabelle2!B11,Tabelle3!F:F,TRUE,Tabelle3!I:I,Tabelle2!A11)</f>
        <v>0</v>
      </c>
      <c r="F11">
        <f>COUNTIFS(Tabelle3!B:B,Tabelle2!B11,Tabelle3!L:L,TRUE)/2</f>
        <v>10</v>
      </c>
      <c r="G11">
        <f>COUNTIFS(Tabelle3!B:B,Tabelle2!B11,Tabelle3!D:D,FALSE,Tabelle3!I:I,Tabelle2!A11)</f>
        <v>0</v>
      </c>
      <c r="H11" s="17" t="e">
        <f>SUMIFS(Tabelle3!E:E,Tabelle3!B:B,Tabelle2!B11,Tabelle3!I:I,Tabelle2!A11,Tabelle3!D:D,FALSE)/G11/100</f>
        <v>#DIV/0!</v>
      </c>
      <c r="I11" s="15">
        <f>SUMIFS(Tabelle3!G:G,Tabelle3!B:B,Tabelle2!B11,Tabelle3!I:I,Tabelle2!A11)/C11</f>
        <v>3193.3390000000009</v>
      </c>
      <c r="J11" s="19">
        <f>SUMIFS(Tabelle3!G:G,Tabelle3!B:B,Tabelle2!B11,Tabelle3!I:I,Tabelle2!A11,Tabelle3!D:D,TRUE,Tabelle3!L:L,TRUE)/F11</f>
        <v>3193.3390000000009</v>
      </c>
      <c r="K11" s="15">
        <f>SUMIFS(Tabelle3!G:G,Tabelle3!B:B,Tabelle2!B11,Tabelle3!I:I,Tabelle2!A11,Tabelle3!D:D,TRUE,Tabelle3!M:M,TRUE)/E6</f>
        <v>4204.2033333333338</v>
      </c>
      <c r="L11" s="4"/>
      <c r="M11" s="4"/>
      <c r="N11" s="4"/>
      <c r="Q11" s="15">
        <f>SUMIFS(Tabelle3!C:C,Tabelle3!B:B,Tabelle2!B11,Tabelle3!I:I,Tabelle2!A11,Tabelle3!D:D,TRUE)/D11</f>
        <v>0.10200000000000001</v>
      </c>
      <c r="R11" s="15">
        <f t="array" ref="R11">MIN(IF(Tabelle3!B$1:B$500=B11,IF(Tabelle3!I$1:I$500=Tabelle2!A11,Tabelle3!C$1:C$500)))</f>
        <v>0.06</v>
      </c>
      <c r="S11" s="15">
        <f t="array" ref="S11">MEDIAN(IF(Tabelle3!B$1:B$500=B11,IF(Tabelle3!I$1:I$500=A11,Tabelle3!C$1:C$500)))</f>
        <v>9.5000000000000001E-2</v>
      </c>
      <c r="T11" s="15">
        <f t="array" ref="T11">MAX(IF(Tabelle3!B$1:B$500=B11,IF(Tabelle3!I$1:I$500=Tabelle2!A11,IF(Tabelle3!D$1:D$500=TRUE,Tabelle3!C$1:C$500,0),0),0))</f>
        <v>0.15</v>
      </c>
      <c r="U11">
        <f t="array" ref="U11">MEDIAN(IF(Tabelle3!B$1:B$500=B11,IF(Tabelle3!I$1:I$500=A11,IF(Tabelle3!L$1:L$500,Tabelle3!C$1:C$500))))</f>
        <v>9.5000000000000001E-2</v>
      </c>
      <c r="V11">
        <f t="array" ref="V11">MEDIAN(IF(Tabelle3!B$1:B$500=B11,IF(Tabelle3!I$1:I$500=A11,IF(Tabelle3!M$1:M$500,Tabelle3!C$1:C$500))))</f>
        <v>0.11</v>
      </c>
    </row>
    <row r="12" spans="1:24" x14ac:dyDescent="0.25">
      <c r="A12" t="b">
        <v>0</v>
      </c>
      <c r="B12">
        <v>8</v>
      </c>
      <c r="C12">
        <f>COUNTIFS(Tabelle3!B:B,Tabelle2!B12,Tabelle3!I:I,Tabelle2!A12)</f>
        <v>10</v>
      </c>
      <c r="D12">
        <f>COUNTIFS(Tabelle3!D:D,TRUE,Tabelle3!B:B,Tabelle2!B12,Tabelle3!I:I,Tabelle2!A12)</f>
        <v>10</v>
      </c>
      <c r="E12">
        <f>COUNTIFS(Tabelle3!B:B,Tabelle2!B12,Tabelle3!F:F,TRUE,Tabelle3!I:I,Tabelle2!A12)</f>
        <v>0</v>
      </c>
      <c r="F12">
        <f>COUNTIFS(Tabelle3!B:B,Tabelle2!B12,Tabelle3!L:L,TRUE)/2</f>
        <v>10</v>
      </c>
      <c r="G12">
        <f>COUNTIFS(Tabelle3!B:B,Tabelle2!B12,Tabelle3!D:D,FALSE,Tabelle3!I:I,Tabelle2!A12)</f>
        <v>0</v>
      </c>
      <c r="H12" s="17" t="e">
        <f>SUMIFS(Tabelle3!E:E,Tabelle3!B:B,Tabelle2!B12,Tabelle3!I:I,Tabelle2!A12,Tabelle3!D:D,FALSE)/G12/100</f>
        <v>#DIV/0!</v>
      </c>
      <c r="I12" s="15">
        <f>SUMIFS(Tabelle3!G:G,Tabelle3!B:B,Tabelle2!B12,Tabelle3!I:I,Tabelle2!A12)/C12</f>
        <v>3916.2220000000002</v>
      </c>
      <c r="J12" s="19">
        <f>SUMIFS(Tabelle3!G:G,Tabelle3!B:B,Tabelle2!B12,Tabelle3!I:I,Tabelle2!A12,Tabelle3!D:D,TRUE,Tabelle3!L:L,TRUE)/F12</f>
        <v>3916.2220000000002</v>
      </c>
      <c r="K12" s="15">
        <f>SUMIFS(Tabelle3!G:G,Tabelle3!B:B,Tabelle2!B12,Tabelle3!I:I,Tabelle2!A12,Tabelle3!D:D,TRUE,Tabelle3!M:M,TRUE)/E7</f>
        <v>4214.0557142857133</v>
      </c>
      <c r="L12" s="4"/>
      <c r="M12" s="4"/>
      <c r="N12" s="4"/>
      <c r="Q12" s="15">
        <f>SUMIFS(Tabelle3!C:C,Tabelle3!B:B,Tabelle2!B12,Tabelle3!I:I,Tabelle2!A12,Tabelle3!D:D,TRUE)/D12</f>
        <v>0.53100000000000003</v>
      </c>
      <c r="R12" s="15">
        <f t="array" ref="R12">MIN(IF(Tabelle3!B$1:B$500=B12,IF(Tabelle3!I$1:I$500=Tabelle2!A12,Tabelle3!C$1:C$500)))</f>
        <v>0.15</v>
      </c>
      <c r="S12" s="15">
        <f t="array" ref="S12">MEDIAN(IF(Tabelle3!B$1:B$500=B12,IF(Tabelle3!I$1:I$500=A12,Tabelle3!C$1:C$500)))</f>
        <v>0.33499999999999996</v>
      </c>
      <c r="T12" s="15">
        <f t="array" ref="T12">MAX(IF(Tabelle3!B$1:B$500=B12,IF(Tabelle3!I$1:I$500=Tabelle2!A12,IF(Tabelle3!D$1:D$500=TRUE,Tabelle3!C$1:C$500,0),0),0))</f>
        <v>1.57</v>
      </c>
      <c r="U12">
        <f t="array" ref="U12">MEDIAN(IF(Tabelle3!B$1:B$500=B12,IF(Tabelle3!I$1:I$500=A12,IF(Tabelle3!L$1:L$500,Tabelle3!C$1:C$500))))</f>
        <v>0.33499999999999996</v>
      </c>
      <c r="V12">
        <f t="array" ref="V12">MEDIAN(IF(Tabelle3!B$1:B$500=B12,IF(Tabelle3!I$1:I$500=A12,IF(Tabelle3!M$1:M$500,Tabelle3!C$1:C$500))))</f>
        <v>0.36</v>
      </c>
    </row>
    <row r="13" spans="1:24" x14ac:dyDescent="0.25">
      <c r="A13" t="b">
        <v>0</v>
      </c>
      <c r="B13">
        <v>10</v>
      </c>
      <c r="C13">
        <f>COUNTIFS(Tabelle3!B:B,Tabelle2!B13,Tabelle3!I:I,Tabelle2!A13)</f>
        <v>10</v>
      </c>
      <c r="D13">
        <f>COUNTIFS(Tabelle3!D:D,TRUE,Tabelle3!B:B,Tabelle2!B13,Tabelle3!I:I,Tabelle2!A13)</f>
        <v>10</v>
      </c>
      <c r="E13">
        <f>COUNTIFS(Tabelle3!B:B,Tabelle2!B13,Tabelle3!F:F,TRUE,Tabelle3!I:I,Tabelle2!A13)</f>
        <v>0</v>
      </c>
      <c r="F13">
        <f>COUNTIFS(Tabelle3!B:B,Tabelle2!B13,Tabelle3!L:L,TRUE)/2</f>
        <v>7</v>
      </c>
      <c r="G13">
        <f>COUNTIFS(Tabelle3!B:B,Tabelle2!B13,Tabelle3!D:D,FALSE,Tabelle3!I:I,Tabelle2!A13)</f>
        <v>0</v>
      </c>
      <c r="H13" s="17" t="e">
        <f>SUMIFS(Tabelle3!E:E,Tabelle3!B:B,Tabelle2!B13,Tabelle3!I:I,Tabelle2!A13,Tabelle3!D:D,FALSE)/G13/100</f>
        <v>#DIV/0!</v>
      </c>
      <c r="I13" s="15">
        <f>SUMIFS(Tabelle3!G:G,Tabelle3!B:B,Tabelle2!B13,Tabelle3!I:I,Tabelle2!A13)/C13</f>
        <v>4458.1559999999999</v>
      </c>
      <c r="J13" s="19">
        <f>SUMIFS(Tabelle3!G:G,Tabelle3!B:B,Tabelle2!B13,Tabelle3!I:I,Tabelle2!A13,Tabelle3!D:D,TRUE,Tabelle3!L:L,TRUE)/F13</f>
        <v>4398.8914285714291</v>
      </c>
      <c r="K13" s="15">
        <f>SUMIFS(Tabelle3!G:G,Tabelle3!B:B,Tabelle2!B13,Tabelle3!I:I,Tabelle2!A13,Tabelle3!D:D,TRUE,Tabelle3!M:M,TRUE)/E8</f>
        <v>4633.28</v>
      </c>
      <c r="L13" s="4"/>
      <c r="M13" s="4"/>
      <c r="N13" s="4"/>
      <c r="Q13" s="15">
        <f>SUMIFS(Tabelle3!C:C,Tabelle3!B:B,Tabelle2!B13,Tabelle3!I:I,Tabelle2!A13,Tabelle3!D:D,TRUE)/D13</f>
        <v>6.9909999999999997</v>
      </c>
      <c r="R13" s="15">
        <f t="array" ref="R13">MIN(IF(Tabelle3!B$1:B$500=B13,IF(Tabelle3!I$1:I$500=Tabelle2!A13,Tabelle3!C$1:C$500)))</f>
        <v>0.32</v>
      </c>
      <c r="S13" s="15">
        <f t="array" ref="S13">MEDIAN(IF(Tabelle3!B$1:B$500=B13,IF(Tabelle3!I$1:I$500=A13,Tabelle3!C$1:C$500)))</f>
        <v>4.3449999999999998</v>
      </c>
      <c r="T13" s="15">
        <f t="array" ref="T13">MAX(IF(Tabelle3!B$1:B$500=B13,IF(Tabelle3!I$1:I$500=Tabelle2!A13,IF(Tabelle3!D$1:D$500=TRUE,Tabelle3!C$1:C$500,0),0),0))</f>
        <v>22.44</v>
      </c>
      <c r="U13">
        <f t="array" ref="U13">MEDIAN(IF(Tabelle3!B$1:B$500=B13,IF(Tabelle3!I$1:I$500=A13,IF(Tabelle3!L$1:L$500,Tabelle3!C$1:C$500))))</f>
        <v>3.85</v>
      </c>
      <c r="V13">
        <f t="array" ref="V13">MEDIAN(IF(Tabelle3!B$1:B$500=B13,IF(Tabelle3!I$1:I$500=A13,IF(Tabelle3!M$1:M$500,Tabelle3!C$1:C$500))))</f>
        <v>4.3449999999999998</v>
      </c>
    </row>
    <row r="14" spans="1:24" x14ac:dyDescent="0.25">
      <c r="A14" t="b">
        <v>0</v>
      </c>
      <c r="B14">
        <v>12</v>
      </c>
      <c r="C14">
        <f>COUNTIFS(Tabelle3!B:B,Tabelle2!B14,Tabelle3!I:I,Tabelle2!A14)</f>
        <v>10</v>
      </c>
      <c r="D14">
        <f>COUNTIFS(Tabelle3!D:D,TRUE,Tabelle3!B:B,Tabelle2!B14,Tabelle3!I:I,Tabelle2!A14)</f>
        <v>10</v>
      </c>
      <c r="E14">
        <f>COUNTIFS(Tabelle3!B:B,Tabelle2!B14,Tabelle3!F:F,TRUE,Tabelle3!I:I,Tabelle2!A14)</f>
        <v>0</v>
      </c>
      <c r="F14">
        <f>COUNTIFS(Tabelle3!B:B,Tabelle2!B14,Tabelle3!L:L,TRUE)/2</f>
        <v>1</v>
      </c>
      <c r="G14">
        <f>COUNTIFS(Tabelle3!B:B,Tabelle2!B14,Tabelle3!D:D,FALSE,Tabelle3!I:I,Tabelle2!A14)</f>
        <v>0</v>
      </c>
      <c r="H14" s="17" t="e">
        <f>SUMIFS(Tabelle3!E:E,Tabelle3!B:B,Tabelle2!B14,Tabelle3!I:I,Tabelle2!A14,Tabelle3!D:D,FALSE)/G14/100</f>
        <v>#DIV/0!</v>
      </c>
      <c r="I14" s="15">
        <f>SUMIFS(Tabelle3!G:G,Tabelle3!B:B,Tabelle2!B14,Tabelle3!I:I,Tabelle2!A14)/C14</f>
        <v>5931.51</v>
      </c>
      <c r="J14" s="19">
        <f>SUMIFS(Tabelle3!G:G,Tabelle3!B:B,Tabelle2!B14,Tabelle3!I:I,Tabelle2!A14,Tabelle3!D:D,TRUE,Tabelle3!L:L,TRUE)/F14</f>
        <v>4274.04</v>
      </c>
      <c r="K14" s="15">
        <f>SUMIFS(Tabelle3!G:G,Tabelle3!B:B,Tabelle2!B14,Tabelle3!I:I,Tabelle2!A14,Tabelle3!D:D,TRUE,Tabelle3!M:M,TRUE)/E9</f>
        <v>5931.51</v>
      </c>
      <c r="L14" s="4"/>
      <c r="M14" s="4"/>
      <c r="N14" s="4"/>
      <c r="Q14" s="15">
        <f>SUMIFS(Tabelle3!C:C,Tabelle3!B:B,Tabelle2!B14,Tabelle3!I:I,Tabelle2!A14,Tabelle3!D:D,TRUE)/D14</f>
        <v>20.178999999999998</v>
      </c>
      <c r="R14" s="15">
        <f t="array" ref="R14">MIN(IF(Tabelle3!B$1:B$500=B14,IF(Tabelle3!I$1:I$500=Tabelle2!A14,Tabelle3!C$1:C$500)))</f>
        <v>0.37</v>
      </c>
      <c r="S14" s="15">
        <f t="array" ref="S14">MEDIAN(IF(Tabelle3!B$1:B$500=B14,IF(Tabelle3!I$1:I$500=A14,Tabelle3!C$1:C$500)))</f>
        <v>17.47</v>
      </c>
      <c r="T14" s="15">
        <f t="array" ref="T14">MAX(IF(Tabelle3!B$1:B$500=B14,IF(Tabelle3!I$1:I$500=Tabelle2!A14,IF(Tabelle3!D$1:D$500=TRUE,Tabelle3!C$1:C$500,0),0),0))</f>
        <v>49.05</v>
      </c>
      <c r="U14">
        <f t="array" ref="U14">MEDIAN(IF(Tabelle3!B$1:B$500=B14,IF(Tabelle3!I$1:I$500=A14,IF(Tabelle3!L$1:L$500,Tabelle3!C$1:C$500))))</f>
        <v>49.05</v>
      </c>
      <c r="V14">
        <f t="array" ref="V14">MEDIAN(IF(Tabelle3!B$1:B$500=B14,IF(Tabelle3!I$1:I$500=A14,IF(Tabelle3!M$1:M$500,Tabelle3!C$1:C$500))))</f>
        <v>17.47</v>
      </c>
    </row>
    <row r="16" spans="1:24" x14ac:dyDescent="0.25">
      <c r="W16" s="8">
        <f>AVERAGE(W5:W9)</f>
        <v>219.5429616287235</v>
      </c>
    </row>
    <row r="18" spans="19:24" x14ac:dyDescent="0.25">
      <c r="S18" t="s">
        <v>140</v>
      </c>
    </row>
    <row r="19" spans="19:24" x14ac:dyDescent="0.25">
      <c r="S19" s="13">
        <f>S6/S5</f>
        <v>15.299999999999997</v>
      </c>
    </row>
    <row r="20" spans="19:24" x14ac:dyDescent="0.25">
      <c r="S20" s="13">
        <f t="shared" ref="S20:S30" si="4">S7/S6</f>
        <v>42.183006535947712</v>
      </c>
      <c r="W20" s="13">
        <f>Q5/Q10</f>
        <v>3.7333333333333329</v>
      </c>
      <c r="X20" s="4">
        <f>AVERAGE(W20:W23)</f>
        <v>65.195244068015299</v>
      </c>
    </row>
    <row r="21" spans="19:24" x14ac:dyDescent="0.25">
      <c r="S21" s="13">
        <f t="shared" si="4"/>
        <v>49.836380539200505</v>
      </c>
      <c r="W21" s="13">
        <f t="shared" ref="W21:W24" si="5">Q6/Q11</f>
        <v>8.2156862745098049</v>
      </c>
      <c r="X21" s="4"/>
    </row>
    <row r="22" spans="19:24" x14ac:dyDescent="0.25">
      <c r="S22" s="13">
        <f t="shared" si="4"/>
        <v>6.7154991232542809</v>
      </c>
      <c r="W22" s="13">
        <f t="shared" si="5"/>
        <v>76.581920903954796</v>
      </c>
      <c r="X22" s="4"/>
    </row>
    <row r="23" spans="19:24" x14ac:dyDescent="0.25">
      <c r="S23" s="13"/>
      <c r="W23" s="13">
        <f t="shared" si="5"/>
        <v>172.25003576026324</v>
      </c>
      <c r="X23" s="4"/>
    </row>
    <row r="24" spans="19:24" x14ac:dyDescent="0.25">
      <c r="S24" s="13">
        <f t="shared" si="4"/>
        <v>9.5</v>
      </c>
      <c r="W24" s="13">
        <f t="shared" si="5"/>
        <v>173.37083106199515</v>
      </c>
      <c r="X24" s="4"/>
    </row>
    <row r="25" spans="19:24" x14ac:dyDescent="0.25">
      <c r="S25" s="13">
        <f t="shared" si="4"/>
        <v>3.5263157894736836</v>
      </c>
    </row>
    <row r="26" spans="19:24" x14ac:dyDescent="0.25">
      <c r="S26" s="13">
        <f t="shared" si="4"/>
        <v>12.970149253731345</v>
      </c>
    </row>
    <row r="27" spans="19:24" x14ac:dyDescent="0.25">
      <c r="S27" s="13">
        <f t="shared" si="4"/>
        <v>4.0207134637514388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>
      <selection activeCell="M41" sqref="A40:M41"/>
    </sheetView>
  </sheetViews>
  <sheetFormatPr baseColWidth="10" defaultColWidth="9.140625" defaultRowHeight="15" x14ac:dyDescent="0.25"/>
  <cols>
    <col min="1" max="1" width="31.7109375" customWidth="1"/>
    <col min="2" max="2" width="19.140625" customWidth="1"/>
    <col min="3" max="3" width="11" customWidth="1"/>
    <col min="4" max="4" width="10.7109375" bestFit="1" customWidth="1"/>
    <col min="5" max="5" width="8" bestFit="1" customWidth="1"/>
    <col min="6" max="6" width="10.85546875" bestFit="1" customWidth="1"/>
    <col min="7" max="7" width="11.85546875" bestFit="1" customWidth="1"/>
    <col min="8" max="8" width="13.5703125" bestFit="1" customWidth="1"/>
    <col min="9" max="9" width="11" bestFit="1" customWidth="1"/>
    <col min="10" max="10" width="8.5703125" bestFit="1" customWidth="1"/>
    <col min="11" max="11" width="19" bestFit="1" customWidth="1"/>
    <col min="12" max="12" width="13.7109375" bestFit="1" customWidth="1"/>
    <col min="13" max="13" width="15.5703125" bestFit="1" customWidth="1"/>
  </cols>
  <sheetData>
    <row r="1" spans="1:13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136</v>
      </c>
      <c r="M1" t="s">
        <v>119</v>
      </c>
    </row>
    <row r="2" spans="1:13" x14ac:dyDescent="0.25">
      <c r="A2" t="s">
        <v>18</v>
      </c>
      <c r="B2">
        <v>10</v>
      </c>
      <c r="C2">
        <v>1.47</v>
      </c>
      <c r="D2" t="b">
        <v>1</v>
      </c>
      <c r="E2">
        <v>0</v>
      </c>
      <c r="F2" t="b">
        <v>0</v>
      </c>
      <c r="G2">
        <v>4264.8999999999996</v>
      </c>
      <c r="H2" t="b">
        <v>0</v>
      </c>
      <c r="I2" t="b">
        <v>0</v>
      </c>
      <c r="J2" t="b">
        <v>0</v>
      </c>
      <c r="K2" t="s">
        <v>19</v>
      </c>
      <c r="L2" t="b">
        <v>1</v>
      </c>
      <c r="M2" t="b">
        <v>1</v>
      </c>
    </row>
    <row r="3" spans="1:13" x14ac:dyDescent="0.25">
      <c r="A3" t="s">
        <v>18</v>
      </c>
      <c r="B3">
        <v>10</v>
      </c>
      <c r="C3">
        <v>104.09</v>
      </c>
      <c r="D3" t="b">
        <v>1</v>
      </c>
      <c r="E3">
        <v>0</v>
      </c>
      <c r="F3" t="b">
        <v>1</v>
      </c>
      <c r="G3">
        <v>3296.99</v>
      </c>
      <c r="H3" t="b">
        <v>0</v>
      </c>
      <c r="I3" t="b">
        <v>1</v>
      </c>
      <c r="J3" t="b">
        <v>0</v>
      </c>
      <c r="L3" t="b">
        <v>1</v>
      </c>
      <c r="M3" t="b">
        <v>1</v>
      </c>
    </row>
    <row r="4" spans="1:13" x14ac:dyDescent="0.25">
      <c r="A4" t="s">
        <v>20</v>
      </c>
      <c r="B4">
        <v>10</v>
      </c>
      <c r="C4">
        <v>0.32</v>
      </c>
      <c r="D4" t="b">
        <v>1</v>
      </c>
      <c r="E4">
        <v>0</v>
      </c>
      <c r="F4" t="b">
        <v>0</v>
      </c>
      <c r="G4">
        <v>3256.22</v>
      </c>
      <c r="H4" t="b">
        <v>0</v>
      </c>
      <c r="I4" t="b">
        <v>0</v>
      </c>
      <c r="J4" t="b">
        <v>0</v>
      </c>
      <c r="K4" t="s">
        <v>21</v>
      </c>
      <c r="L4" t="b">
        <v>1</v>
      </c>
      <c r="M4" t="b">
        <v>0</v>
      </c>
    </row>
    <row r="5" spans="1:13" x14ac:dyDescent="0.25">
      <c r="A5" t="s">
        <v>20</v>
      </c>
      <c r="B5">
        <v>10</v>
      </c>
      <c r="C5">
        <v>17.510000000000002</v>
      </c>
      <c r="D5" t="b">
        <v>1</v>
      </c>
      <c r="E5">
        <v>0</v>
      </c>
      <c r="F5" t="b">
        <v>0</v>
      </c>
      <c r="G5">
        <v>3256.22</v>
      </c>
      <c r="H5" t="b">
        <v>0</v>
      </c>
      <c r="I5" t="b">
        <v>1</v>
      </c>
      <c r="J5" t="b">
        <v>0</v>
      </c>
      <c r="L5" t="b">
        <v>1</v>
      </c>
      <c r="M5" t="b">
        <v>0</v>
      </c>
    </row>
    <row r="6" spans="1:13" x14ac:dyDescent="0.25">
      <c r="A6" t="s">
        <v>22</v>
      </c>
      <c r="B6">
        <v>10</v>
      </c>
      <c r="C6">
        <v>22.44</v>
      </c>
      <c r="D6" t="b">
        <v>1</v>
      </c>
      <c r="E6">
        <v>0</v>
      </c>
      <c r="F6" t="b">
        <v>0</v>
      </c>
      <c r="G6">
        <v>4268.67</v>
      </c>
      <c r="H6" t="b">
        <v>0</v>
      </c>
      <c r="I6" t="b">
        <v>0</v>
      </c>
      <c r="J6" t="b">
        <v>0</v>
      </c>
      <c r="K6" t="s">
        <v>23</v>
      </c>
      <c r="L6" t="b">
        <v>1</v>
      </c>
      <c r="M6" t="b">
        <v>1</v>
      </c>
    </row>
    <row r="7" spans="1:13" x14ac:dyDescent="0.25">
      <c r="A7" t="s">
        <v>22</v>
      </c>
      <c r="B7">
        <v>10</v>
      </c>
      <c r="C7">
        <v>4401.07</v>
      </c>
      <c r="D7" t="b">
        <v>1</v>
      </c>
      <c r="E7">
        <v>0</v>
      </c>
      <c r="F7" t="b">
        <v>1</v>
      </c>
      <c r="G7">
        <v>3335.65</v>
      </c>
      <c r="H7" t="b">
        <v>0</v>
      </c>
      <c r="I7" t="b">
        <v>1</v>
      </c>
      <c r="J7" t="b">
        <v>0</v>
      </c>
      <c r="L7" t="b">
        <v>1</v>
      </c>
      <c r="M7" t="b">
        <v>1</v>
      </c>
    </row>
    <row r="8" spans="1:13" x14ac:dyDescent="0.25">
      <c r="A8" t="s">
        <v>24</v>
      </c>
      <c r="B8">
        <v>10</v>
      </c>
      <c r="C8">
        <v>4.8</v>
      </c>
      <c r="D8" t="b">
        <v>1</v>
      </c>
      <c r="E8">
        <v>0</v>
      </c>
      <c r="F8" t="b">
        <v>0</v>
      </c>
      <c r="G8">
        <v>4219.47</v>
      </c>
      <c r="H8" t="b">
        <v>0</v>
      </c>
      <c r="I8" t="b">
        <v>0</v>
      </c>
      <c r="J8" t="b">
        <v>0</v>
      </c>
      <c r="K8" t="s">
        <v>25</v>
      </c>
      <c r="L8" t="b">
        <v>0</v>
      </c>
      <c r="M8" t="b">
        <v>1</v>
      </c>
    </row>
    <row r="9" spans="1:13" x14ac:dyDescent="0.25">
      <c r="A9" t="s">
        <v>24</v>
      </c>
      <c r="B9">
        <v>10</v>
      </c>
      <c r="C9">
        <v>10800</v>
      </c>
      <c r="D9" t="b">
        <v>0</v>
      </c>
      <c r="E9">
        <v>68.7697</v>
      </c>
      <c r="F9" t="b">
        <v>1</v>
      </c>
      <c r="G9">
        <v>4207.67</v>
      </c>
      <c r="H9" t="b">
        <v>0</v>
      </c>
      <c r="I9" t="b">
        <v>1</v>
      </c>
      <c r="J9" t="b">
        <v>0</v>
      </c>
      <c r="L9" t="b">
        <v>0</v>
      </c>
      <c r="M9" t="b">
        <v>1</v>
      </c>
    </row>
    <row r="10" spans="1:13" x14ac:dyDescent="0.25">
      <c r="A10" t="s">
        <v>26</v>
      </c>
      <c r="B10">
        <v>10</v>
      </c>
      <c r="C10">
        <v>7.03</v>
      </c>
      <c r="D10" t="b">
        <v>1</v>
      </c>
      <c r="E10">
        <v>0</v>
      </c>
      <c r="F10" t="b">
        <v>0</v>
      </c>
      <c r="G10">
        <v>4259.1000000000004</v>
      </c>
      <c r="H10" t="b">
        <v>0</v>
      </c>
      <c r="I10" t="b">
        <v>0</v>
      </c>
      <c r="J10" t="b">
        <v>0</v>
      </c>
      <c r="K10" t="s">
        <v>27</v>
      </c>
      <c r="L10" t="b">
        <v>0</v>
      </c>
      <c r="M10" t="b">
        <v>0</v>
      </c>
    </row>
    <row r="11" spans="1:13" x14ac:dyDescent="0.25">
      <c r="A11" t="s">
        <v>26</v>
      </c>
      <c r="B11">
        <v>10</v>
      </c>
      <c r="C11">
        <v>10800</v>
      </c>
      <c r="D11" t="b">
        <v>0</v>
      </c>
      <c r="E11">
        <v>42.621200000000002</v>
      </c>
      <c r="F11" t="b">
        <v>0</v>
      </c>
      <c r="G11">
        <v>4259.1000000000004</v>
      </c>
      <c r="H11" t="b">
        <v>0</v>
      </c>
      <c r="I11" t="b">
        <v>1</v>
      </c>
      <c r="J11" t="b">
        <v>0</v>
      </c>
      <c r="L11" t="b">
        <v>0</v>
      </c>
      <c r="M11" t="b">
        <v>0</v>
      </c>
    </row>
    <row r="12" spans="1:13" x14ac:dyDescent="0.25">
      <c r="A12" t="s">
        <v>28</v>
      </c>
      <c r="B12">
        <v>10</v>
      </c>
      <c r="C12">
        <v>3.89</v>
      </c>
      <c r="D12" t="b">
        <v>1</v>
      </c>
      <c r="E12">
        <v>0</v>
      </c>
      <c r="F12" t="b">
        <v>0</v>
      </c>
      <c r="G12">
        <v>5310.75</v>
      </c>
      <c r="H12" t="b">
        <v>0</v>
      </c>
      <c r="I12" t="b">
        <v>0</v>
      </c>
      <c r="J12" t="b">
        <v>0</v>
      </c>
      <c r="K12" t="s">
        <v>29</v>
      </c>
      <c r="L12" t="b">
        <v>0</v>
      </c>
      <c r="M12" t="b">
        <v>1</v>
      </c>
    </row>
    <row r="13" spans="1:13" x14ac:dyDescent="0.25">
      <c r="A13" t="s">
        <v>28</v>
      </c>
      <c r="B13">
        <v>10</v>
      </c>
      <c r="C13">
        <v>10800</v>
      </c>
      <c r="D13" t="b">
        <v>0</v>
      </c>
      <c r="E13">
        <v>66.460400000000007</v>
      </c>
      <c r="F13" t="b">
        <v>1</v>
      </c>
      <c r="G13">
        <v>4306.82</v>
      </c>
      <c r="H13" t="b">
        <v>0</v>
      </c>
      <c r="I13" t="b">
        <v>1</v>
      </c>
      <c r="J13" t="b">
        <v>0</v>
      </c>
      <c r="L13" t="b">
        <v>0</v>
      </c>
      <c r="M13" t="b">
        <v>1</v>
      </c>
    </row>
    <row r="14" spans="1:13" x14ac:dyDescent="0.25">
      <c r="A14" t="s">
        <v>30</v>
      </c>
      <c r="B14">
        <v>10</v>
      </c>
      <c r="C14">
        <v>0.68</v>
      </c>
      <c r="D14" t="b">
        <v>1</v>
      </c>
      <c r="E14">
        <v>0</v>
      </c>
      <c r="F14" t="b">
        <v>0</v>
      </c>
      <c r="G14">
        <v>6316.49</v>
      </c>
      <c r="H14" t="b">
        <v>0</v>
      </c>
      <c r="I14" t="b">
        <v>0</v>
      </c>
      <c r="J14" t="b">
        <v>0</v>
      </c>
      <c r="K14" t="s">
        <v>31</v>
      </c>
      <c r="L14" t="b">
        <v>1</v>
      </c>
      <c r="M14" t="b">
        <v>1</v>
      </c>
    </row>
    <row r="15" spans="1:13" x14ac:dyDescent="0.25">
      <c r="A15" t="s">
        <v>30</v>
      </c>
      <c r="B15">
        <v>10</v>
      </c>
      <c r="C15">
        <v>2106.86</v>
      </c>
      <c r="D15" t="b">
        <v>1</v>
      </c>
      <c r="E15">
        <v>0</v>
      </c>
      <c r="F15" t="b">
        <v>1</v>
      </c>
      <c r="G15">
        <v>4350.58</v>
      </c>
      <c r="H15" t="b">
        <v>0</v>
      </c>
      <c r="I15" t="b">
        <v>1</v>
      </c>
      <c r="J15" t="b">
        <v>0</v>
      </c>
      <c r="L15" t="b">
        <v>1</v>
      </c>
      <c r="M15" t="b">
        <v>1</v>
      </c>
    </row>
    <row r="16" spans="1:13" x14ac:dyDescent="0.25">
      <c r="A16" t="s">
        <v>32</v>
      </c>
      <c r="B16">
        <v>10</v>
      </c>
      <c r="C16">
        <v>3.85</v>
      </c>
      <c r="D16" t="b">
        <v>1</v>
      </c>
      <c r="E16">
        <v>0</v>
      </c>
      <c r="F16" t="b">
        <v>0</v>
      </c>
      <c r="G16">
        <v>4247.13</v>
      </c>
      <c r="H16" t="b">
        <v>0</v>
      </c>
      <c r="I16" t="b">
        <v>0</v>
      </c>
      <c r="J16" t="b">
        <v>0</v>
      </c>
      <c r="K16" t="s">
        <v>33</v>
      </c>
      <c r="L16" t="b">
        <v>1</v>
      </c>
      <c r="M16" t="b">
        <v>1</v>
      </c>
    </row>
    <row r="17" spans="1:13" x14ac:dyDescent="0.25">
      <c r="A17" t="s">
        <v>32</v>
      </c>
      <c r="B17">
        <v>10</v>
      </c>
      <c r="C17">
        <v>351.94</v>
      </c>
      <c r="D17" t="b">
        <v>1</v>
      </c>
      <c r="E17">
        <v>0</v>
      </c>
      <c r="F17" t="b">
        <v>1</v>
      </c>
      <c r="G17">
        <v>3258.85</v>
      </c>
      <c r="H17" t="b">
        <v>0</v>
      </c>
      <c r="I17" t="b">
        <v>1</v>
      </c>
      <c r="J17" t="b">
        <v>0</v>
      </c>
      <c r="L17" t="b">
        <v>1</v>
      </c>
      <c r="M17" t="b">
        <v>1</v>
      </c>
    </row>
    <row r="18" spans="1:13" x14ac:dyDescent="0.25">
      <c r="A18" t="s">
        <v>34</v>
      </c>
      <c r="B18">
        <v>10</v>
      </c>
      <c r="C18">
        <v>10.08</v>
      </c>
      <c r="D18" t="b">
        <v>1</v>
      </c>
      <c r="E18">
        <v>0</v>
      </c>
      <c r="F18" t="b">
        <v>0</v>
      </c>
      <c r="G18">
        <v>4230.7700000000004</v>
      </c>
      <c r="H18" t="b">
        <v>0</v>
      </c>
      <c r="I18" t="b">
        <v>0</v>
      </c>
      <c r="J18" t="b">
        <v>0</v>
      </c>
      <c r="K18" t="s">
        <v>35</v>
      </c>
      <c r="L18" t="b">
        <v>1</v>
      </c>
      <c r="M18" t="b">
        <v>1</v>
      </c>
    </row>
    <row r="19" spans="1:13" x14ac:dyDescent="0.25">
      <c r="A19" t="s">
        <v>34</v>
      </c>
      <c r="B19">
        <v>10</v>
      </c>
      <c r="C19">
        <v>338.35</v>
      </c>
      <c r="D19" t="b">
        <v>1</v>
      </c>
      <c r="E19">
        <v>0</v>
      </c>
      <c r="F19" t="b">
        <v>1</v>
      </c>
      <c r="G19">
        <v>3227.41</v>
      </c>
      <c r="H19" t="b">
        <v>0</v>
      </c>
      <c r="I19" t="b">
        <v>1</v>
      </c>
      <c r="J19" t="b">
        <v>0</v>
      </c>
      <c r="L19" t="b">
        <v>1</v>
      </c>
      <c r="M19" t="b">
        <v>1</v>
      </c>
    </row>
    <row r="20" spans="1:13" x14ac:dyDescent="0.25">
      <c r="A20" t="s">
        <v>36</v>
      </c>
      <c r="B20">
        <v>10</v>
      </c>
      <c r="C20">
        <v>15.35</v>
      </c>
      <c r="D20" t="b">
        <v>1</v>
      </c>
      <c r="E20">
        <v>0</v>
      </c>
      <c r="F20" t="b">
        <v>0</v>
      </c>
      <c r="G20">
        <v>4208.0600000000004</v>
      </c>
      <c r="H20" t="b">
        <v>0</v>
      </c>
      <c r="I20" t="b">
        <v>0</v>
      </c>
      <c r="J20" t="b">
        <v>0</v>
      </c>
      <c r="K20" t="s">
        <v>37</v>
      </c>
      <c r="L20" t="b">
        <v>1</v>
      </c>
      <c r="M20" t="b">
        <v>1</v>
      </c>
    </row>
    <row r="21" spans="1:13" x14ac:dyDescent="0.25">
      <c r="A21" t="s">
        <v>36</v>
      </c>
      <c r="B21">
        <v>10</v>
      </c>
      <c r="C21">
        <v>1109.58</v>
      </c>
      <c r="D21" t="b">
        <v>1</v>
      </c>
      <c r="E21">
        <v>0</v>
      </c>
      <c r="F21" t="b">
        <v>1</v>
      </c>
      <c r="G21">
        <v>3233.72</v>
      </c>
      <c r="H21" t="b">
        <v>0</v>
      </c>
      <c r="I21" t="b">
        <v>1</v>
      </c>
      <c r="J21" t="b">
        <v>0</v>
      </c>
      <c r="L21" t="b">
        <v>1</v>
      </c>
      <c r="M21" t="b">
        <v>1</v>
      </c>
    </row>
    <row r="22" spans="1:13" x14ac:dyDescent="0.25">
      <c r="A22" t="s">
        <v>38</v>
      </c>
      <c r="B22">
        <v>12</v>
      </c>
      <c r="C22">
        <v>49.05</v>
      </c>
      <c r="D22" t="b">
        <v>1</v>
      </c>
      <c r="E22">
        <v>0</v>
      </c>
      <c r="F22" t="b">
        <v>0</v>
      </c>
      <c r="G22">
        <v>4274.04</v>
      </c>
      <c r="H22" t="b">
        <v>0</v>
      </c>
      <c r="I22" t="b">
        <v>0</v>
      </c>
      <c r="J22" t="b">
        <v>0</v>
      </c>
      <c r="K22" t="s">
        <v>39</v>
      </c>
      <c r="L22" t="b">
        <v>1</v>
      </c>
      <c r="M22" t="b">
        <v>1</v>
      </c>
    </row>
    <row r="23" spans="1:13" x14ac:dyDescent="0.25">
      <c r="A23" t="s">
        <v>38</v>
      </c>
      <c r="B23">
        <v>12</v>
      </c>
      <c r="C23">
        <v>3498.45</v>
      </c>
      <c r="D23" t="b">
        <v>1</v>
      </c>
      <c r="E23">
        <v>0</v>
      </c>
      <c r="F23" t="b">
        <v>1</v>
      </c>
      <c r="G23">
        <v>3327.37</v>
      </c>
      <c r="H23" t="b">
        <v>0</v>
      </c>
      <c r="I23" t="b">
        <v>1</v>
      </c>
      <c r="J23" t="b">
        <v>0</v>
      </c>
      <c r="L23" t="b">
        <v>1</v>
      </c>
      <c r="M23" t="b">
        <v>1</v>
      </c>
    </row>
    <row r="24" spans="1:13" x14ac:dyDescent="0.25">
      <c r="A24" t="s">
        <v>40</v>
      </c>
      <c r="B24">
        <v>12</v>
      </c>
      <c r="C24">
        <v>10.8</v>
      </c>
      <c r="D24" t="b">
        <v>1</v>
      </c>
      <c r="E24">
        <v>0</v>
      </c>
      <c r="F24" t="b">
        <v>0</v>
      </c>
      <c r="G24">
        <v>7375.54</v>
      </c>
      <c r="H24" t="b">
        <v>0</v>
      </c>
      <c r="I24" t="b">
        <v>0</v>
      </c>
      <c r="J24" t="b">
        <v>0</v>
      </c>
      <c r="K24" t="s">
        <v>41</v>
      </c>
      <c r="L24" t="b">
        <v>0</v>
      </c>
      <c r="M24" t="b">
        <v>1</v>
      </c>
    </row>
    <row r="25" spans="1:13" x14ac:dyDescent="0.25">
      <c r="A25" t="s">
        <v>40</v>
      </c>
      <c r="B25">
        <v>12</v>
      </c>
      <c r="C25">
        <v>10800</v>
      </c>
      <c r="D25" t="b">
        <v>0</v>
      </c>
      <c r="E25">
        <v>37.036000000000001</v>
      </c>
      <c r="F25" t="b">
        <v>1</v>
      </c>
      <c r="G25">
        <v>5382.68</v>
      </c>
      <c r="H25" t="b">
        <v>0</v>
      </c>
      <c r="I25" t="b">
        <v>1</v>
      </c>
      <c r="J25" t="b">
        <v>0</v>
      </c>
      <c r="L25" t="b">
        <v>0</v>
      </c>
      <c r="M25" t="b">
        <v>1</v>
      </c>
    </row>
    <row r="26" spans="1:13" x14ac:dyDescent="0.25">
      <c r="A26" t="s">
        <v>42</v>
      </c>
      <c r="B26">
        <v>12</v>
      </c>
      <c r="C26">
        <v>6.6</v>
      </c>
      <c r="D26" t="b">
        <v>1</v>
      </c>
      <c r="E26">
        <v>0</v>
      </c>
      <c r="F26" t="b">
        <v>0</v>
      </c>
      <c r="G26">
        <v>5404.09</v>
      </c>
      <c r="H26" t="b">
        <v>0</v>
      </c>
      <c r="I26" t="b">
        <v>0</v>
      </c>
      <c r="J26" t="b">
        <v>0</v>
      </c>
      <c r="K26" t="s">
        <v>43</v>
      </c>
      <c r="L26" t="b">
        <v>0</v>
      </c>
      <c r="M26" t="b">
        <v>1</v>
      </c>
    </row>
    <row r="27" spans="1:13" x14ac:dyDescent="0.25">
      <c r="A27" t="s">
        <v>42</v>
      </c>
      <c r="B27">
        <v>12</v>
      </c>
      <c r="C27">
        <v>10800</v>
      </c>
      <c r="D27" t="b">
        <v>0</v>
      </c>
      <c r="E27">
        <v>22.494800000000001</v>
      </c>
      <c r="F27" t="b">
        <v>1</v>
      </c>
      <c r="G27">
        <v>4405.7299999999996</v>
      </c>
      <c r="H27" t="b">
        <v>0</v>
      </c>
      <c r="I27" t="b">
        <v>1</v>
      </c>
      <c r="J27" t="b">
        <v>0</v>
      </c>
      <c r="L27" t="b">
        <v>0</v>
      </c>
      <c r="M27" t="b">
        <v>1</v>
      </c>
    </row>
    <row r="28" spans="1:13" x14ac:dyDescent="0.25">
      <c r="A28" t="s">
        <v>44</v>
      </c>
      <c r="B28">
        <v>12</v>
      </c>
      <c r="C28">
        <v>0.99</v>
      </c>
      <c r="D28" t="b">
        <v>1</v>
      </c>
      <c r="E28">
        <v>0</v>
      </c>
      <c r="F28" t="b">
        <v>0</v>
      </c>
      <c r="G28">
        <v>6408.04</v>
      </c>
      <c r="H28" t="b">
        <v>0</v>
      </c>
      <c r="I28" t="b">
        <v>0</v>
      </c>
      <c r="J28" t="b">
        <v>0</v>
      </c>
      <c r="K28" t="s">
        <v>45</v>
      </c>
      <c r="L28" t="b">
        <v>0</v>
      </c>
      <c r="M28" t="b">
        <v>1</v>
      </c>
    </row>
    <row r="29" spans="1:13" x14ac:dyDescent="0.25">
      <c r="A29" t="s">
        <v>44</v>
      </c>
      <c r="B29">
        <v>12</v>
      </c>
      <c r="C29">
        <v>10800</v>
      </c>
      <c r="D29" t="b">
        <v>0</v>
      </c>
      <c r="E29">
        <v>36.295099999999998</v>
      </c>
      <c r="F29" t="b">
        <v>1</v>
      </c>
      <c r="G29">
        <v>5385.58</v>
      </c>
      <c r="H29" t="b">
        <v>0</v>
      </c>
      <c r="I29" t="b">
        <v>1</v>
      </c>
      <c r="J29" t="b">
        <v>0</v>
      </c>
      <c r="L29" t="b">
        <v>0</v>
      </c>
      <c r="M29" t="b">
        <v>1</v>
      </c>
    </row>
    <row r="30" spans="1:13" x14ac:dyDescent="0.25">
      <c r="A30" t="s">
        <v>46</v>
      </c>
      <c r="B30">
        <v>12</v>
      </c>
      <c r="C30">
        <v>2.2200000000000002</v>
      </c>
      <c r="D30" t="b">
        <v>1</v>
      </c>
      <c r="E30">
        <v>0</v>
      </c>
      <c r="F30" t="b">
        <v>0</v>
      </c>
      <c r="G30">
        <v>6367.3</v>
      </c>
      <c r="H30" t="b">
        <v>0</v>
      </c>
      <c r="I30" t="b">
        <v>0</v>
      </c>
      <c r="J30" t="b">
        <v>0</v>
      </c>
      <c r="K30" t="s">
        <v>47</v>
      </c>
      <c r="L30" t="b">
        <v>0</v>
      </c>
      <c r="M30" t="b">
        <v>1</v>
      </c>
    </row>
    <row r="31" spans="1:13" x14ac:dyDescent="0.25">
      <c r="A31" t="s">
        <v>46</v>
      </c>
      <c r="B31">
        <v>12</v>
      </c>
      <c r="C31">
        <v>10800</v>
      </c>
      <c r="D31" t="b">
        <v>0</v>
      </c>
      <c r="E31">
        <v>36.478499999999997</v>
      </c>
      <c r="F31" t="b">
        <v>1</v>
      </c>
      <c r="G31">
        <v>5355.73</v>
      </c>
      <c r="H31" t="b">
        <v>0</v>
      </c>
      <c r="I31" t="b">
        <v>1</v>
      </c>
      <c r="J31" t="b">
        <v>0</v>
      </c>
      <c r="L31" t="b">
        <v>0</v>
      </c>
      <c r="M31" t="b">
        <v>1</v>
      </c>
    </row>
    <row r="32" spans="1:13" x14ac:dyDescent="0.25">
      <c r="A32" t="s">
        <v>48</v>
      </c>
      <c r="B32">
        <v>12</v>
      </c>
      <c r="C32">
        <v>24.14</v>
      </c>
      <c r="D32" t="b">
        <v>1</v>
      </c>
      <c r="E32">
        <v>0</v>
      </c>
      <c r="F32" t="b">
        <v>0</v>
      </c>
      <c r="G32">
        <v>6303.77</v>
      </c>
      <c r="H32" t="b">
        <v>0</v>
      </c>
      <c r="I32" t="b">
        <v>0</v>
      </c>
      <c r="J32" t="b">
        <v>0</v>
      </c>
      <c r="K32" t="s">
        <v>49</v>
      </c>
      <c r="L32" t="b">
        <v>0</v>
      </c>
      <c r="M32" t="b">
        <v>1</v>
      </c>
    </row>
    <row r="33" spans="1:13" x14ac:dyDescent="0.25">
      <c r="A33" t="s">
        <v>48</v>
      </c>
      <c r="B33">
        <v>12</v>
      </c>
      <c r="C33">
        <v>10800</v>
      </c>
      <c r="D33" t="b">
        <v>0</v>
      </c>
      <c r="E33">
        <v>52.007800000000003</v>
      </c>
      <c r="F33" t="b">
        <v>1</v>
      </c>
      <c r="G33">
        <v>5300.7</v>
      </c>
      <c r="H33" t="b">
        <v>0</v>
      </c>
      <c r="I33" t="b">
        <v>1</v>
      </c>
      <c r="J33" t="b">
        <v>0</v>
      </c>
      <c r="L33" t="b">
        <v>0</v>
      </c>
      <c r="M33" t="b">
        <v>1</v>
      </c>
    </row>
    <row r="34" spans="1:13" x14ac:dyDescent="0.25">
      <c r="A34" t="s">
        <v>50</v>
      </c>
      <c r="B34">
        <v>12</v>
      </c>
      <c r="C34">
        <v>31.81</v>
      </c>
      <c r="D34" t="b">
        <v>1</v>
      </c>
      <c r="E34">
        <v>0</v>
      </c>
      <c r="F34" t="b">
        <v>0</v>
      </c>
      <c r="G34">
        <v>5315.24</v>
      </c>
      <c r="H34" t="b">
        <v>0</v>
      </c>
      <c r="I34" t="b">
        <v>0</v>
      </c>
      <c r="J34" t="b">
        <v>0</v>
      </c>
      <c r="K34" t="s">
        <v>51</v>
      </c>
      <c r="L34" t="b">
        <v>0</v>
      </c>
      <c r="M34" t="b">
        <v>1</v>
      </c>
    </row>
    <row r="35" spans="1:13" x14ac:dyDescent="0.25">
      <c r="A35" t="s">
        <v>50</v>
      </c>
      <c r="B35">
        <v>12</v>
      </c>
      <c r="C35">
        <v>10800</v>
      </c>
      <c r="D35" t="b">
        <v>0</v>
      </c>
      <c r="E35">
        <v>44.087000000000003</v>
      </c>
      <c r="F35" t="b">
        <v>1</v>
      </c>
      <c r="G35">
        <v>4335.38</v>
      </c>
      <c r="H35" t="b">
        <v>0</v>
      </c>
      <c r="I35" t="b">
        <v>1</v>
      </c>
      <c r="J35" t="b">
        <v>0</v>
      </c>
      <c r="L35" t="b">
        <v>0</v>
      </c>
      <c r="M35" t="b">
        <v>1</v>
      </c>
    </row>
    <row r="36" spans="1:13" x14ac:dyDescent="0.25">
      <c r="A36" t="s">
        <v>52</v>
      </c>
      <c r="B36">
        <v>12</v>
      </c>
      <c r="C36">
        <v>42.74</v>
      </c>
      <c r="D36" t="b">
        <v>1</v>
      </c>
      <c r="E36">
        <v>0</v>
      </c>
      <c r="F36" t="b">
        <v>0</v>
      </c>
      <c r="G36">
        <v>5331.13</v>
      </c>
      <c r="H36" t="b">
        <v>0</v>
      </c>
      <c r="I36" t="b">
        <v>0</v>
      </c>
      <c r="J36" t="b">
        <v>0</v>
      </c>
      <c r="K36" t="s">
        <v>53</v>
      </c>
      <c r="L36" t="b">
        <v>0</v>
      </c>
      <c r="M36" t="b">
        <v>1</v>
      </c>
    </row>
    <row r="37" spans="1:13" x14ac:dyDescent="0.25">
      <c r="A37" t="s">
        <v>52</v>
      </c>
      <c r="B37">
        <v>12</v>
      </c>
      <c r="C37">
        <v>10800</v>
      </c>
      <c r="D37" t="b">
        <v>0</v>
      </c>
      <c r="E37">
        <v>69.351900000000001</v>
      </c>
      <c r="F37" t="b">
        <v>1</v>
      </c>
      <c r="G37">
        <v>4333.75</v>
      </c>
      <c r="H37" t="b">
        <v>0</v>
      </c>
      <c r="I37" t="b">
        <v>1</v>
      </c>
      <c r="J37" t="b">
        <v>0</v>
      </c>
      <c r="L37" t="b">
        <v>0</v>
      </c>
      <c r="M37" t="b">
        <v>1</v>
      </c>
    </row>
    <row r="38" spans="1:13" x14ac:dyDescent="0.25">
      <c r="A38" t="s">
        <v>54</v>
      </c>
      <c r="B38">
        <v>12</v>
      </c>
      <c r="C38">
        <v>33.07</v>
      </c>
      <c r="D38" t="b">
        <v>1</v>
      </c>
      <c r="E38">
        <v>0</v>
      </c>
      <c r="F38" t="b">
        <v>0</v>
      </c>
      <c r="G38">
        <v>5178.51</v>
      </c>
      <c r="H38" t="b">
        <v>0</v>
      </c>
      <c r="I38" t="b">
        <v>0</v>
      </c>
      <c r="J38" t="b">
        <v>0</v>
      </c>
      <c r="K38" t="s">
        <v>55</v>
      </c>
      <c r="L38" t="b">
        <v>0</v>
      </c>
      <c r="M38" t="b">
        <v>1</v>
      </c>
    </row>
    <row r="39" spans="1:13" x14ac:dyDescent="0.25">
      <c r="A39" t="s">
        <v>54</v>
      </c>
      <c r="B39">
        <v>12</v>
      </c>
      <c r="C39">
        <v>10800</v>
      </c>
      <c r="D39" t="b">
        <v>0</v>
      </c>
      <c r="E39">
        <v>45.792200000000001</v>
      </c>
      <c r="F39" t="b">
        <v>1</v>
      </c>
      <c r="G39">
        <v>4190.3900000000003</v>
      </c>
      <c r="H39" t="b">
        <v>0</v>
      </c>
      <c r="I39" t="b">
        <v>1</v>
      </c>
      <c r="J39" t="b">
        <v>0</v>
      </c>
      <c r="L39" t="b">
        <v>0</v>
      </c>
      <c r="M39" t="b">
        <v>1</v>
      </c>
    </row>
    <row r="40" spans="1:13" x14ac:dyDescent="0.25">
      <c r="A40" t="s">
        <v>56</v>
      </c>
      <c r="B40">
        <v>12</v>
      </c>
      <c r="C40">
        <v>0.37</v>
      </c>
      <c r="D40" t="b">
        <v>1</v>
      </c>
      <c r="E40">
        <v>0</v>
      </c>
      <c r="F40" t="b">
        <v>0</v>
      </c>
      <c r="G40">
        <v>7357.44</v>
      </c>
      <c r="H40" t="b">
        <v>0</v>
      </c>
      <c r="I40" t="b">
        <v>0</v>
      </c>
      <c r="J40" t="b">
        <v>0</v>
      </c>
      <c r="K40" t="s">
        <v>55</v>
      </c>
      <c r="L40" t="b">
        <v>0</v>
      </c>
      <c r="M40" t="b">
        <v>1</v>
      </c>
    </row>
    <row r="41" spans="1:13" x14ac:dyDescent="0.25">
      <c r="A41" t="s">
        <v>56</v>
      </c>
      <c r="B41">
        <v>12</v>
      </c>
      <c r="C41">
        <v>10800</v>
      </c>
      <c r="D41" t="b">
        <v>0</v>
      </c>
      <c r="E41">
        <v>55.795299999999997</v>
      </c>
      <c r="F41" t="b">
        <v>1</v>
      </c>
      <c r="G41">
        <v>5310.36</v>
      </c>
      <c r="H41" t="b">
        <v>0</v>
      </c>
      <c r="I41" t="b">
        <v>1</v>
      </c>
      <c r="J41" t="b">
        <v>0</v>
      </c>
      <c r="L41" t="b">
        <v>0</v>
      </c>
      <c r="M41" t="b">
        <v>1</v>
      </c>
    </row>
    <row r="42" spans="1:13" x14ac:dyDescent="0.25">
      <c r="A42" t="s">
        <v>57</v>
      </c>
      <c r="B42">
        <v>4</v>
      </c>
      <c r="C42">
        <v>0.01</v>
      </c>
      <c r="D42" t="b">
        <v>1</v>
      </c>
      <c r="E42">
        <v>0</v>
      </c>
      <c r="F42" t="b">
        <v>0</v>
      </c>
      <c r="G42">
        <v>2099.6</v>
      </c>
      <c r="H42" t="b">
        <v>0</v>
      </c>
      <c r="I42" t="b">
        <v>0</v>
      </c>
      <c r="J42" t="b">
        <v>0</v>
      </c>
      <c r="K42" t="s">
        <v>55</v>
      </c>
      <c r="L42" t="b">
        <v>1</v>
      </c>
      <c r="M42" t="b">
        <v>0</v>
      </c>
    </row>
    <row r="43" spans="1:13" x14ac:dyDescent="0.25">
      <c r="A43" t="s">
        <v>57</v>
      </c>
      <c r="B43">
        <v>4</v>
      </c>
      <c r="C43">
        <v>0.05</v>
      </c>
      <c r="D43" t="b">
        <v>1</v>
      </c>
      <c r="E43">
        <v>0</v>
      </c>
      <c r="F43" t="b">
        <v>0</v>
      </c>
      <c r="G43">
        <v>2099.6</v>
      </c>
      <c r="H43" t="b">
        <v>0</v>
      </c>
      <c r="I43" t="b">
        <v>1</v>
      </c>
      <c r="J43" t="b">
        <v>0</v>
      </c>
      <c r="K43" t="s">
        <v>93</v>
      </c>
      <c r="L43" t="b">
        <v>1</v>
      </c>
      <c r="M43" t="b">
        <v>0</v>
      </c>
    </row>
    <row r="44" spans="1:13" x14ac:dyDescent="0.25">
      <c r="A44" t="s">
        <v>58</v>
      </c>
      <c r="B44">
        <v>4</v>
      </c>
      <c r="C44">
        <v>0.04</v>
      </c>
      <c r="D44" t="b">
        <v>1</v>
      </c>
      <c r="E44">
        <v>0</v>
      </c>
      <c r="F44" t="b">
        <v>0</v>
      </c>
      <c r="G44">
        <v>2089.0700000000002</v>
      </c>
      <c r="H44" t="b">
        <v>0</v>
      </c>
      <c r="I44" t="b">
        <v>0</v>
      </c>
      <c r="J44" t="b">
        <v>0</v>
      </c>
      <c r="K44" t="s">
        <v>55</v>
      </c>
      <c r="L44" t="b">
        <v>1</v>
      </c>
      <c r="M44" t="b">
        <v>0</v>
      </c>
    </row>
    <row r="45" spans="1:13" x14ac:dyDescent="0.25">
      <c r="A45" t="s">
        <v>58</v>
      </c>
      <c r="B45">
        <v>4</v>
      </c>
      <c r="C45">
        <v>0.05</v>
      </c>
      <c r="D45" t="b">
        <v>1</v>
      </c>
      <c r="E45">
        <v>0</v>
      </c>
      <c r="F45" t="b">
        <v>0</v>
      </c>
      <c r="G45">
        <v>2089.0700000000002</v>
      </c>
      <c r="H45" t="b">
        <v>0</v>
      </c>
      <c r="I45" t="b">
        <v>1</v>
      </c>
      <c r="J45" t="b">
        <v>0</v>
      </c>
      <c r="K45" t="s">
        <v>93</v>
      </c>
      <c r="L45" t="b">
        <v>1</v>
      </c>
      <c r="M45" t="b">
        <v>0</v>
      </c>
    </row>
    <row r="46" spans="1:13" x14ac:dyDescent="0.25">
      <c r="A46" t="s">
        <v>59</v>
      </c>
      <c r="B46">
        <v>4</v>
      </c>
      <c r="C46">
        <v>0.01</v>
      </c>
      <c r="D46" t="b">
        <v>1</v>
      </c>
      <c r="E46">
        <v>0</v>
      </c>
      <c r="F46" t="b">
        <v>0</v>
      </c>
      <c r="G46">
        <v>3125.43</v>
      </c>
      <c r="H46" t="b">
        <v>0</v>
      </c>
      <c r="I46" t="b">
        <v>0</v>
      </c>
      <c r="J46" t="b">
        <v>0</v>
      </c>
      <c r="K46" t="s">
        <v>55</v>
      </c>
      <c r="L46" t="b">
        <v>1</v>
      </c>
      <c r="M46" t="b">
        <v>0</v>
      </c>
    </row>
    <row r="47" spans="1:13" x14ac:dyDescent="0.25">
      <c r="A47" t="s">
        <v>59</v>
      </c>
      <c r="B47">
        <v>4</v>
      </c>
      <c r="C47">
        <v>0.08</v>
      </c>
      <c r="D47" t="b">
        <v>1</v>
      </c>
      <c r="E47">
        <v>0</v>
      </c>
      <c r="F47" t="b">
        <v>0</v>
      </c>
      <c r="G47">
        <v>3125.43</v>
      </c>
      <c r="H47" t="b">
        <v>0</v>
      </c>
      <c r="I47" t="b">
        <v>1</v>
      </c>
      <c r="J47" t="b">
        <v>0</v>
      </c>
      <c r="K47" t="s">
        <v>93</v>
      </c>
      <c r="L47" t="b">
        <v>1</v>
      </c>
      <c r="M47" t="b">
        <v>0</v>
      </c>
    </row>
    <row r="48" spans="1:13" x14ac:dyDescent="0.25">
      <c r="A48" t="s">
        <v>60</v>
      </c>
      <c r="B48">
        <v>4</v>
      </c>
      <c r="C48">
        <v>0.04</v>
      </c>
      <c r="D48" t="b">
        <v>1</v>
      </c>
      <c r="E48">
        <v>0</v>
      </c>
      <c r="F48" t="b">
        <v>0</v>
      </c>
      <c r="G48">
        <v>2122.6999999999998</v>
      </c>
      <c r="H48" t="b">
        <v>0</v>
      </c>
      <c r="I48" t="b">
        <v>0</v>
      </c>
      <c r="J48" t="b">
        <v>0</v>
      </c>
      <c r="K48" t="s">
        <v>61</v>
      </c>
      <c r="L48" t="b">
        <v>1</v>
      </c>
      <c r="M48" t="b">
        <v>0</v>
      </c>
    </row>
    <row r="49" spans="1:13" x14ac:dyDescent="0.25">
      <c r="A49" t="s">
        <v>60</v>
      </c>
      <c r="B49">
        <v>4</v>
      </c>
      <c r="C49">
        <v>0.1</v>
      </c>
      <c r="D49" t="b">
        <v>1</v>
      </c>
      <c r="E49">
        <v>0</v>
      </c>
      <c r="F49" t="b">
        <v>0</v>
      </c>
      <c r="G49">
        <v>2122.6999999999998</v>
      </c>
      <c r="H49" t="b">
        <v>0</v>
      </c>
      <c r="I49" t="b">
        <v>1</v>
      </c>
      <c r="J49" t="b">
        <v>0</v>
      </c>
      <c r="K49" t="s">
        <v>93</v>
      </c>
      <c r="L49" t="b">
        <v>1</v>
      </c>
      <c r="M49" t="b">
        <v>0</v>
      </c>
    </row>
    <row r="50" spans="1:13" x14ac:dyDescent="0.25">
      <c r="A50" t="s">
        <v>62</v>
      </c>
      <c r="B50">
        <v>4</v>
      </c>
      <c r="C50">
        <v>0.01</v>
      </c>
      <c r="D50" t="b">
        <v>1</v>
      </c>
      <c r="E50">
        <v>0</v>
      </c>
      <c r="F50" t="b">
        <v>0</v>
      </c>
      <c r="G50">
        <v>2100.4899999999998</v>
      </c>
      <c r="H50" t="b">
        <v>0</v>
      </c>
      <c r="I50" t="b">
        <v>0</v>
      </c>
      <c r="J50" t="b">
        <v>0</v>
      </c>
      <c r="K50" t="s">
        <v>61</v>
      </c>
      <c r="L50" t="b">
        <v>1</v>
      </c>
      <c r="M50" t="b">
        <v>0</v>
      </c>
    </row>
    <row r="51" spans="1:13" x14ac:dyDescent="0.25">
      <c r="A51" t="s">
        <v>62</v>
      </c>
      <c r="B51">
        <v>4</v>
      </c>
      <c r="C51">
        <v>0.02</v>
      </c>
      <c r="D51" t="b">
        <v>1</v>
      </c>
      <c r="E51">
        <v>0</v>
      </c>
      <c r="F51" t="b">
        <v>0</v>
      </c>
      <c r="G51">
        <v>2100.4899999999998</v>
      </c>
      <c r="H51" t="b">
        <v>0</v>
      </c>
      <c r="I51" t="b">
        <v>1</v>
      </c>
      <c r="J51" t="b">
        <v>0</v>
      </c>
      <c r="K51" t="s">
        <v>93</v>
      </c>
      <c r="L51" t="b">
        <v>1</v>
      </c>
      <c r="M51" t="b">
        <v>0</v>
      </c>
    </row>
    <row r="52" spans="1:13" x14ac:dyDescent="0.25">
      <c r="A52" t="s">
        <v>63</v>
      </c>
      <c r="B52">
        <v>4</v>
      </c>
      <c r="C52">
        <v>0.01</v>
      </c>
      <c r="D52" t="b">
        <v>1</v>
      </c>
      <c r="E52">
        <v>0</v>
      </c>
      <c r="F52" t="b">
        <v>0</v>
      </c>
      <c r="G52">
        <v>1135.8800000000001</v>
      </c>
      <c r="H52" t="b">
        <v>0</v>
      </c>
      <c r="I52" t="b">
        <v>0</v>
      </c>
      <c r="J52" t="b">
        <v>0</v>
      </c>
      <c r="K52" t="s">
        <v>61</v>
      </c>
      <c r="L52" t="b">
        <v>1</v>
      </c>
      <c r="M52" t="b">
        <v>0</v>
      </c>
    </row>
    <row r="53" spans="1:13" x14ac:dyDescent="0.25">
      <c r="A53" t="s">
        <v>63</v>
      </c>
      <c r="B53">
        <v>4</v>
      </c>
      <c r="C53">
        <v>0.03</v>
      </c>
      <c r="D53" t="b">
        <v>1</v>
      </c>
      <c r="E53">
        <v>0</v>
      </c>
      <c r="F53" t="b">
        <v>0</v>
      </c>
      <c r="G53">
        <v>1135.8800000000001</v>
      </c>
      <c r="H53" t="b">
        <v>0</v>
      </c>
      <c r="I53" t="b">
        <v>1</v>
      </c>
      <c r="J53" t="b">
        <v>0</v>
      </c>
      <c r="K53" t="s">
        <v>94</v>
      </c>
      <c r="L53" t="b">
        <v>1</v>
      </c>
      <c r="M53" t="b">
        <v>0</v>
      </c>
    </row>
    <row r="54" spans="1:13" x14ac:dyDescent="0.25">
      <c r="A54" t="s">
        <v>64</v>
      </c>
      <c r="B54">
        <v>4</v>
      </c>
      <c r="C54">
        <v>0.01</v>
      </c>
      <c r="D54" t="b">
        <v>1</v>
      </c>
      <c r="E54">
        <v>0</v>
      </c>
      <c r="F54" t="b">
        <v>0</v>
      </c>
      <c r="G54">
        <v>2128.8000000000002</v>
      </c>
      <c r="H54" t="b">
        <v>0</v>
      </c>
      <c r="I54" t="b">
        <v>0</v>
      </c>
      <c r="J54" t="b">
        <v>0</v>
      </c>
      <c r="K54" t="s">
        <v>61</v>
      </c>
      <c r="L54" t="b">
        <v>1</v>
      </c>
      <c r="M54" t="b">
        <v>0</v>
      </c>
    </row>
    <row r="55" spans="1:13" x14ac:dyDescent="0.25">
      <c r="A55" t="s">
        <v>64</v>
      </c>
      <c r="B55">
        <v>4</v>
      </c>
      <c r="C55">
        <v>0.02</v>
      </c>
      <c r="D55" t="b">
        <v>1</v>
      </c>
      <c r="E55">
        <v>0</v>
      </c>
      <c r="F55" t="b">
        <v>0</v>
      </c>
      <c r="G55">
        <v>2128.8000000000002</v>
      </c>
      <c r="H55" t="b">
        <v>0</v>
      </c>
      <c r="I55" t="b">
        <v>1</v>
      </c>
      <c r="J55" t="b">
        <v>0</v>
      </c>
      <c r="K55" t="s">
        <v>94</v>
      </c>
      <c r="L55" t="b">
        <v>1</v>
      </c>
      <c r="M55" t="b">
        <v>0</v>
      </c>
    </row>
    <row r="56" spans="1:13" x14ac:dyDescent="0.25">
      <c r="A56" t="s">
        <v>65</v>
      </c>
      <c r="B56">
        <v>4</v>
      </c>
      <c r="C56">
        <v>0</v>
      </c>
      <c r="D56" t="b">
        <v>1</v>
      </c>
      <c r="E56">
        <v>0</v>
      </c>
      <c r="F56" t="b">
        <v>0</v>
      </c>
      <c r="G56">
        <v>2169.12</v>
      </c>
      <c r="H56" t="b">
        <v>0</v>
      </c>
      <c r="I56" t="b">
        <v>0</v>
      </c>
      <c r="J56" t="b">
        <v>0</v>
      </c>
      <c r="K56" t="s">
        <v>61</v>
      </c>
      <c r="L56" t="b">
        <v>1</v>
      </c>
      <c r="M56" t="b">
        <v>0</v>
      </c>
    </row>
    <row r="57" spans="1:13" x14ac:dyDescent="0.25">
      <c r="A57" t="s">
        <v>65</v>
      </c>
      <c r="B57">
        <v>4</v>
      </c>
      <c r="C57">
        <v>0.05</v>
      </c>
      <c r="D57" t="b">
        <v>1</v>
      </c>
      <c r="E57">
        <v>0</v>
      </c>
      <c r="F57" t="b">
        <v>0</v>
      </c>
      <c r="G57">
        <v>2169.12</v>
      </c>
      <c r="H57" t="b">
        <v>0</v>
      </c>
      <c r="I57" t="b">
        <v>1</v>
      </c>
      <c r="J57" t="b">
        <v>0</v>
      </c>
      <c r="K57" t="s">
        <v>94</v>
      </c>
      <c r="L57" t="b">
        <v>1</v>
      </c>
      <c r="M57" t="b">
        <v>0</v>
      </c>
    </row>
    <row r="58" spans="1:13" x14ac:dyDescent="0.25">
      <c r="A58" t="s">
        <v>66</v>
      </c>
      <c r="B58">
        <v>4</v>
      </c>
      <c r="C58">
        <v>0.01</v>
      </c>
      <c r="D58" t="b">
        <v>1</v>
      </c>
      <c r="E58">
        <v>0</v>
      </c>
      <c r="F58" t="b">
        <v>0</v>
      </c>
      <c r="G58">
        <v>2096.87</v>
      </c>
      <c r="H58" t="b">
        <v>0</v>
      </c>
      <c r="I58" t="b">
        <v>0</v>
      </c>
      <c r="J58" t="b">
        <v>0</v>
      </c>
      <c r="K58" t="s">
        <v>61</v>
      </c>
      <c r="L58" t="b">
        <v>1</v>
      </c>
      <c r="M58" t="b">
        <v>0</v>
      </c>
    </row>
    <row r="59" spans="1:13" x14ac:dyDescent="0.25">
      <c r="A59" t="s">
        <v>66</v>
      </c>
      <c r="B59">
        <v>4</v>
      </c>
      <c r="C59">
        <v>0.05</v>
      </c>
      <c r="D59" t="b">
        <v>1</v>
      </c>
      <c r="E59">
        <v>0</v>
      </c>
      <c r="F59" t="b">
        <v>0</v>
      </c>
      <c r="G59">
        <v>2096.87</v>
      </c>
      <c r="H59" t="b">
        <v>0</v>
      </c>
      <c r="I59" t="b">
        <v>1</v>
      </c>
      <c r="J59" t="b">
        <v>0</v>
      </c>
      <c r="K59" t="s">
        <v>94</v>
      </c>
      <c r="L59" t="b">
        <v>1</v>
      </c>
      <c r="M59" t="b">
        <v>0</v>
      </c>
    </row>
    <row r="60" spans="1:13" x14ac:dyDescent="0.25">
      <c r="A60" t="s">
        <v>67</v>
      </c>
      <c r="B60">
        <v>4</v>
      </c>
      <c r="C60">
        <v>0.01</v>
      </c>
      <c r="D60" t="b">
        <v>1</v>
      </c>
      <c r="E60">
        <v>0</v>
      </c>
      <c r="F60" t="b">
        <v>0</v>
      </c>
      <c r="G60">
        <v>2107.08</v>
      </c>
      <c r="H60" t="b">
        <v>0</v>
      </c>
      <c r="I60" t="b">
        <v>0</v>
      </c>
      <c r="J60" t="b">
        <v>0</v>
      </c>
      <c r="K60" t="s">
        <v>61</v>
      </c>
      <c r="L60" t="b">
        <v>1</v>
      </c>
      <c r="M60" t="b">
        <v>0</v>
      </c>
    </row>
    <row r="61" spans="1:13" x14ac:dyDescent="0.25">
      <c r="A61" t="s">
        <v>67</v>
      </c>
      <c r="B61">
        <v>4</v>
      </c>
      <c r="C61">
        <v>0.11</v>
      </c>
      <c r="D61" t="b">
        <v>1</v>
      </c>
      <c r="E61">
        <v>0</v>
      </c>
      <c r="F61" t="b">
        <v>0</v>
      </c>
      <c r="G61">
        <v>2107.08</v>
      </c>
      <c r="H61" t="b">
        <v>0</v>
      </c>
      <c r="I61" t="b">
        <v>1</v>
      </c>
      <c r="J61" t="b">
        <v>0</v>
      </c>
      <c r="K61" t="s">
        <v>94</v>
      </c>
      <c r="L61" t="b">
        <v>1</v>
      </c>
      <c r="M61" t="b">
        <v>0</v>
      </c>
    </row>
    <row r="62" spans="1:13" x14ac:dyDescent="0.25">
      <c r="A62" t="s">
        <v>68</v>
      </c>
      <c r="B62">
        <v>6</v>
      </c>
      <c r="C62">
        <v>0.1</v>
      </c>
      <c r="D62" t="b">
        <v>1</v>
      </c>
      <c r="E62">
        <v>0</v>
      </c>
      <c r="F62" t="b">
        <v>0</v>
      </c>
      <c r="G62">
        <v>3212.33</v>
      </c>
      <c r="H62" t="b">
        <v>0</v>
      </c>
      <c r="I62" t="b">
        <v>0</v>
      </c>
      <c r="J62" t="b">
        <v>0</v>
      </c>
      <c r="K62" t="s">
        <v>61</v>
      </c>
      <c r="L62" t="b">
        <v>1</v>
      </c>
      <c r="M62" t="b">
        <v>0</v>
      </c>
    </row>
    <row r="63" spans="1:13" x14ac:dyDescent="0.25">
      <c r="A63" t="s">
        <v>68</v>
      </c>
      <c r="B63">
        <v>6</v>
      </c>
      <c r="C63">
        <v>0.99</v>
      </c>
      <c r="D63" t="b">
        <v>1</v>
      </c>
      <c r="E63">
        <v>0</v>
      </c>
      <c r="F63" t="b">
        <v>0</v>
      </c>
      <c r="G63">
        <v>3212.33</v>
      </c>
      <c r="H63" t="b">
        <v>0</v>
      </c>
      <c r="I63" t="b">
        <v>1</v>
      </c>
      <c r="J63" t="b">
        <v>0</v>
      </c>
      <c r="K63" t="s">
        <v>95</v>
      </c>
      <c r="L63" t="b">
        <v>1</v>
      </c>
      <c r="M63" t="b">
        <v>0</v>
      </c>
    </row>
    <row r="64" spans="1:13" x14ac:dyDescent="0.25">
      <c r="A64" t="s">
        <v>69</v>
      </c>
      <c r="B64">
        <v>6</v>
      </c>
      <c r="C64">
        <v>0.08</v>
      </c>
      <c r="D64" t="b">
        <v>1</v>
      </c>
      <c r="E64">
        <v>0</v>
      </c>
      <c r="F64" t="b">
        <v>0</v>
      </c>
      <c r="G64">
        <v>2175.9299999999998</v>
      </c>
      <c r="H64" t="b">
        <v>0</v>
      </c>
      <c r="I64" t="b">
        <v>0</v>
      </c>
      <c r="J64" t="b">
        <v>0</v>
      </c>
      <c r="K64" t="s">
        <v>61</v>
      </c>
      <c r="L64" t="b">
        <v>1</v>
      </c>
      <c r="M64" t="b">
        <v>0</v>
      </c>
    </row>
    <row r="65" spans="1:13" x14ac:dyDescent="0.25">
      <c r="A65" t="s">
        <v>69</v>
      </c>
      <c r="B65">
        <v>6</v>
      </c>
      <c r="C65">
        <v>0.31</v>
      </c>
      <c r="D65" t="b">
        <v>1</v>
      </c>
      <c r="E65">
        <v>0</v>
      </c>
      <c r="F65" t="b">
        <v>0</v>
      </c>
      <c r="G65">
        <v>2175.9299999999998</v>
      </c>
      <c r="H65" t="b">
        <v>0</v>
      </c>
      <c r="I65" t="b">
        <v>1</v>
      </c>
      <c r="J65" t="b">
        <v>0</v>
      </c>
      <c r="K65" t="s">
        <v>95</v>
      </c>
      <c r="L65" t="b">
        <v>1</v>
      </c>
      <c r="M65" t="b">
        <v>0</v>
      </c>
    </row>
    <row r="66" spans="1:13" x14ac:dyDescent="0.25">
      <c r="A66" t="s">
        <v>70</v>
      </c>
      <c r="B66">
        <v>6</v>
      </c>
      <c r="C66">
        <v>0.09</v>
      </c>
      <c r="D66" t="b">
        <v>1</v>
      </c>
      <c r="E66">
        <v>0</v>
      </c>
      <c r="F66" t="b">
        <v>0</v>
      </c>
      <c r="G66">
        <v>3168.46</v>
      </c>
      <c r="H66" t="b">
        <v>0</v>
      </c>
      <c r="I66" t="b">
        <v>0</v>
      </c>
      <c r="J66" t="b">
        <v>0</v>
      </c>
      <c r="K66" t="s">
        <v>61</v>
      </c>
      <c r="L66" t="b">
        <v>1</v>
      </c>
      <c r="M66" t="b">
        <v>0</v>
      </c>
    </row>
    <row r="67" spans="1:13" x14ac:dyDescent="0.25">
      <c r="A67" t="s">
        <v>70</v>
      </c>
      <c r="B67">
        <v>6</v>
      </c>
      <c r="C67">
        <v>1.2</v>
      </c>
      <c r="D67" t="b">
        <v>1</v>
      </c>
      <c r="E67">
        <v>0</v>
      </c>
      <c r="F67" t="b">
        <v>0</v>
      </c>
      <c r="G67">
        <v>3168.46</v>
      </c>
      <c r="H67" t="b">
        <v>0</v>
      </c>
      <c r="I67" t="b">
        <v>1</v>
      </c>
      <c r="J67" t="b">
        <v>0</v>
      </c>
      <c r="K67" t="s">
        <v>96</v>
      </c>
      <c r="L67" t="b">
        <v>1</v>
      </c>
      <c r="M67" t="b">
        <v>0</v>
      </c>
    </row>
    <row r="68" spans="1:13" x14ac:dyDescent="0.25">
      <c r="A68" t="s">
        <v>71</v>
      </c>
      <c r="B68">
        <v>6</v>
      </c>
      <c r="C68">
        <v>0.12</v>
      </c>
      <c r="D68" t="b">
        <v>1</v>
      </c>
      <c r="E68">
        <v>0</v>
      </c>
      <c r="F68" t="b">
        <v>0</v>
      </c>
      <c r="G68">
        <v>4190.38</v>
      </c>
      <c r="H68" t="b">
        <v>0</v>
      </c>
      <c r="I68" t="b">
        <v>0</v>
      </c>
      <c r="J68" t="b">
        <v>0</v>
      </c>
      <c r="K68" t="s">
        <v>61</v>
      </c>
      <c r="L68" t="b">
        <v>1</v>
      </c>
      <c r="M68" t="b">
        <v>1</v>
      </c>
    </row>
    <row r="69" spans="1:13" x14ac:dyDescent="0.25">
      <c r="A69" t="s">
        <v>71</v>
      </c>
      <c r="B69">
        <v>6</v>
      </c>
      <c r="C69">
        <v>1.79</v>
      </c>
      <c r="D69" t="b">
        <v>1</v>
      </c>
      <c r="E69">
        <v>0</v>
      </c>
      <c r="F69" t="b">
        <v>1</v>
      </c>
      <c r="G69">
        <v>3199.06</v>
      </c>
      <c r="H69" t="b">
        <v>0</v>
      </c>
      <c r="I69" t="b">
        <v>1</v>
      </c>
      <c r="J69" t="b">
        <v>0</v>
      </c>
      <c r="K69" t="s">
        <v>97</v>
      </c>
      <c r="L69" t="b">
        <v>1</v>
      </c>
      <c r="M69" t="b">
        <v>1</v>
      </c>
    </row>
    <row r="70" spans="1:13" x14ac:dyDescent="0.25">
      <c r="A70" t="s">
        <v>72</v>
      </c>
      <c r="B70">
        <v>6</v>
      </c>
      <c r="C70">
        <v>0.14000000000000001</v>
      </c>
      <c r="D70" t="b">
        <v>1</v>
      </c>
      <c r="E70">
        <v>0</v>
      </c>
      <c r="F70" t="b">
        <v>0</v>
      </c>
      <c r="G70">
        <v>2140.73</v>
      </c>
      <c r="H70" t="b">
        <v>0</v>
      </c>
      <c r="I70" t="b">
        <v>0</v>
      </c>
      <c r="J70" t="b">
        <v>0</v>
      </c>
      <c r="K70" t="s">
        <v>61</v>
      </c>
      <c r="L70" t="b">
        <v>1</v>
      </c>
      <c r="M70" t="b">
        <v>0</v>
      </c>
    </row>
    <row r="71" spans="1:13" x14ac:dyDescent="0.25">
      <c r="A71" t="s">
        <v>72</v>
      </c>
      <c r="B71">
        <v>6</v>
      </c>
      <c r="C71">
        <v>0.27</v>
      </c>
      <c r="D71" t="b">
        <v>1</v>
      </c>
      <c r="E71">
        <v>0</v>
      </c>
      <c r="F71" t="b">
        <v>0</v>
      </c>
      <c r="G71">
        <v>2140.73</v>
      </c>
      <c r="H71" t="b">
        <v>0</v>
      </c>
      <c r="I71" t="b">
        <v>1</v>
      </c>
      <c r="J71" t="b">
        <v>0</v>
      </c>
      <c r="K71" t="s">
        <v>97</v>
      </c>
      <c r="L71" t="b">
        <v>1</v>
      </c>
      <c r="M71" t="b">
        <v>0</v>
      </c>
    </row>
    <row r="72" spans="1:13" x14ac:dyDescent="0.25">
      <c r="A72" t="s">
        <v>73</v>
      </c>
      <c r="B72">
        <v>6</v>
      </c>
      <c r="C72">
        <v>0.06</v>
      </c>
      <c r="D72" t="b">
        <v>1</v>
      </c>
      <c r="E72">
        <v>0</v>
      </c>
      <c r="F72" t="b">
        <v>0</v>
      </c>
      <c r="G72">
        <v>4189.88</v>
      </c>
      <c r="H72" t="b">
        <v>0</v>
      </c>
      <c r="I72" t="b">
        <v>0</v>
      </c>
      <c r="J72" t="b">
        <v>0</v>
      </c>
      <c r="K72" t="s">
        <v>61</v>
      </c>
      <c r="L72" t="b">
        <v>1</v>
      </c>
      <c r="M72" t="b">
        <v>1</v>
      </c>
    </row>
    <row r="73" spans="1:13" x14ac:dyDescent="0.25">
      <c r="A73" t="s">
        <v>73</v>
      </c>
      <c r="B73">
        <v>6</v>
      </c>
      <c r="C73">
        <v>0.71</v>
      </c>
      <c r="D73" t="b">
        <v>1</v>
      </c>
      <c r="E73">
        <v>0</v>
      </c>
      <c r="F73" t="b">
        <v>1</v>
      </c>
      <c r="G73">
        <v>3199.21</v>
      </c>
      <c r="H73" t="b">
        <v>0</v>
      </c>
      <c r="I73" t="b">
        <v>1</v>
      </c>
      <c r="J73" t="b">
        <v>0</v>
      </c>
      <c r="K73" t="s">
        <v>98</v>
      </c>
      <c r="L73" t="b">
        <v>1</v>
      </c>
      <c r="M73" t="b">
        <v>1</v>
      </c>
    </row>
    <row r="74" spans="1:13" x14ac:dyDescent="0.25">
      <c r="A74" t="s">
        <v>74</v>
      </c>
      <c r="B74">
        <v>6</v>
      </c>
      <c r="C74">
        <v>0.11</v>
      </c>
      <c r="D74" t="b">
        <v>1</v>
      </c>
      <c r="E74">
        <v>0</v>
      </c>
      <c r="F74" t="b">
        <v>0</v>
      </c>
      <c r="G74">
        <v>4232.3500000000004</v>
      </c>
      <c r="H74" t="b">
        <v>0</v>
      </c>
      <c r="I74" t="b">
        <v>0</v>
      </c>
      <c r="J74" t="b">
        <v>0</v>
      </c>
      <c r="K74" t="s">
        <v>61</v>
      </c>
      <c r="L74" t="b">
        <v>1</v>
      </c>
      <c r="M74" t="b">
        <v>1</v>
      </c>
    </row>
    <row r="75" spans="1:13" x14ac:dyDescent="0.25">
      <c r="A75" t="s">
        <v>74</v>
      </c>
      <c r="B75">
        <v>6</v>
      </c>
      <c r="C75">
        <v>1.0900000000000001</v>
      </c>
      <c r="D75" t="b">
        <v>1</v>
      </c>
      <c r="E75">
        <v>0</v>
      </c>
      <c r="F75" t="b">
        <v>1</v>
      </c>
      <c r="G75">
        <v>3242.25</v>
      </c>
      <c r="H75" t="b">
        <v>0</v>
      </c>
      <c r="I75" t="b">
        <v>1</v>
      </c>
      <c r="J75" t="b">
        <v>0</v>
      </c>
      <c r="K75" t="s">
        <v>99</v>
      </c>
      <c r="L75" t="b">
        <v>1</v>
      </c>
      <c r="M75" t="b">
        <v>1</v>
      </c>
    </row>
    <row r="76" spans="1:13" x14ac:dyDescent="0.25">
      <c r="A76" t="s">
        <v>75</v>
      </c>
      <c r="B76">
        <v>6</v>
      </c>
      <c r="C76">
        <v>0.09</v>
      </c>
      <c r="D76" t="b">
        <v>1</v>
      </c>
      <c r="E76">
        <v>0</v>
      </c>
      <c r="F76" t="b">
        <v>0</v>
      </c>
      <c r="G76">
        <v>3190.97</v>
      </c>
      <c r="H76" t="b">
        <v>0</v>
      </c>
      <c r="I76" t="b">
        <v>0</v>
      </c>
      <c r="J76" t="b">
        <v>0</v>
      </c>
      <c r="K76" t="s">
        <v>76</v>
      </c>
      <c r="L76" t="b">
        <v>1</v>
      </c>
      <c r="M76" t="b">
        <v>0</v>
      </c>
    </row>
    <row r="77" spans="1:13" x14ac:dyDescent="0.25">
      <c r="A77" t="s">
        <v>75</v>
      </c>
      <c r="B77">
        <v>6</v>
      </c>
      <c r="C77">
        <v>0.82</v>
      </c>
      <c r="D77" t="b">
        <v>1</v>
      </c>
      <c r="E77">
        <v>0</v>
      </c>
      <c r="F77" t="b">
        <v>0</v>
      </c>
      <c r="G77">
        <v>3190.97</v>
      </c>
      <c r="H77" t="b">
        <v>0</v>
      </c>
      <c r="I77" t="b">
        <v>1</v>
      </c>
      <c r="J77" t="b">
        <v>0</v>
      </c>
      <c r="K77" t="s">
        <v>100</v>
      </c>
      <c r="L77" t="b">
        <v>1</v>
      </c>
      <c r="M77" t="b">
        <v>0</v>
      </c>
    </row>
    <row r="78" spans="1:13" x14ac:dyDescent="0.25">
      <c r="A78" t="s">
        <v>77</v>
      </c>
      <c r="B78">
        <v>6</v>
      </c>
      <c r="C78">
        <v>0.15</v>
      </c>
      <c r="D78" t="b">
        <v>1</v>
      </c>
      <c r="E78">
        <v>0</v>
      </c>
      <c r="F78" t="b">
        <v>0</v>
      </c>
      <c r="G78">
        <v>3234.27</v>
      </c>
      <c r="H78" t="b">
        <v>0</v>
      </c>
      <c r="I78" t="b">
        <v>0</v>
      </c>
      <c r="J78" t="b">
        <v>0</v>
      </c>
      <c r="K78" t="s">
        <v>76</v>
      </c>
      <c r="L78" t="b">
        <v>1</v>
      </c>
      <c r="M78" t="b">
        <v>0</v>
      </c>
    </row>
    <row r="79" spans="1:13" x14ac:dyDescent="0.25">
      <c r="A79" t="s">
        <v>77</v>
      </c>
      <c r="B79">
        <v>6</v>
      </c>
      <c r="C79">
        <v>0.51</v>
      </c>
      <c r="D79" t="b">
        <v>1</v>
      </c>
      <c r="E79">
        <v>0</v>
      </c>
      <c r="F79" t="b">
        <v>0</v>
      </c>
      <c r="G79">
        <v>3234.27</v>
      </c>
      <c r="H79" t="b">
        <v>0</v>
      </c>
      <c r="I79" t="b">
        <v>1</v>
      </c>
      <c r="J79" t="b">
        <v>0</v>
      </c>
      <c r="K79" t="s">
        <v>101</v>
      </c>
      <c r="L79" t="b">
        <v>1</v>
      </c>
      <c r="M79" t="b">
        <v>0</v>
      </c>
    </row>
    <row r="80" spans="1:13" x14ac:dyDescent="0.25">
      <c r="A80" t="s">
        <v>78</v>
      </c>
      <c r="B80">
        <v>6</v>
      </c>
      <c r="C80">
        <v>0.08</v>
      </c>
      <c r="D80" t="b">
        <v>1</v>
      </c>
      <c r="E80">
        <v>0</v>
      </c>
      <c r="F80" t="b">
        <v>0</v>
      </c>
      <c r="G80">
        <v>2198.09</v>
      </c>
      <c r="H80" t="b">
        <v>0</v>
      </c>
      <c r="I80" t="b">
        <v>0</v>
      </c>
      <c r="J80" t="b">
        <v>0</v>
      </c>
      <c r="K80" t="s">
        <v>76</v>
      </c>
      <c r="L80" t="b">
        <v>1</v>
      </c>
      <c r="M80" t="b">
        <v>0</v>
      </c>
    </row>
    <row r="81" spans="1:13" x14ac:dyDescent="0.25">
      <c r="A81" t="s">
        <v>78</v>
      </c>
      <c r="B81">
        <v>6</v>
      </c>
      <c r="C81">
        <v>0.69</v>
      </c>
      <c r="D81" t="b">
        <v>1</v>
      </c>
      <c r="E81">
        <v>0</v>
      </c>
      <c r="F81" t="b">
        <v>0</v>
      </c>
      <c r="G81">
        <v>2198.09</v>
      </c>
      <c r="H81" t="b">
        <v>0</v>
      </c>
      <c r="I81" t="b">
        <v>1</v>
      </c>
      <c r="J81" t="b">
        <v>0</v>
      </c>
      <c r="K81" t="s">
        <v>101</v>
      </c>
      <c r="L81" t="b">
        <v>1</v>
      </c>
      <c r="M81" t="b">
        <v>0</v>
      </c>
    </row>
    <row r="82" spans="1:13" x14ac:dyDescent="0.25">
      <c r="A82" t="s">
        <v>79</v>
      </c>
      <c r="B82">
        <v>8</v>
      </c>
      <c r="C82">
        <v>1.45</v>
      </c>
      <c r="D82" t="b">
        <v>1</v>
      </c>
      <c r="E82">
        <v>0</v>
      </c>
      <c r="F82" t="b">
        <v>0</v>
      </c>
      <c r="G82">
        <v>4222.1000000000004</v>
      </c>
      <c r="H82" t="b">
        <v>0</v>
      </c>
      <c r="I82" t="b">
        <v>0</v>
      </c>
      <c r="J82" t="b">
        <v>0</v>
      </c>
      <c r="K82" t="s">
        <v>80</v>
      </c>
      <c r="L82" t="b">
        <v>1</v>
      </c>
      <c r="M82" t="b">
        <v>1</v>
      </c>
    </row>
    <row r="83" spans="1:13" x14ac:dyDescent="0.25">
      <c r="A83" t="s">
        <v>79</v>
      </c>
      <c r="B83">
        <v>8</v>
      </c>
      <c r="C83">
        <v>55.37</v>
      </c>
      <c r="D83" t="b">
        <v>1</v>
      </c>
      <c r="E83">
        <v>0</v>
      </c>
      <c r="F83" t="b">
        <v>1</v>
      </c>
      <c r="G83">
        <v>3237.29</v>
      </c>
      <c r="H83" t="b">
        <v>0</v>
      </c>
      <c r="I83" t="b">
        <v>1</v>
      </c>
      <c r="J83" t="b">
        <v>0</v>
      </c>
      <c r="K83" t="s">
        <v>102</v>
      </c>
      <c r="L83" t="b">
        <v>1</v>
      </c>
      <c r="M83" t="b">
        <v>1</v>
      </c>
    </row>
    <row r="84" spans="1:13" x14ac:dyDescent="0.25">
      <c r="A84" t="s">
        <v>81</v>
      </c>
      <c r="B84">
        <v>8</v>
      </c>
      <c r="C84">
        <v>0.15</v>
      </c>
      <c r="D84" t="b">
        <v>1</v>
      </c>
      <c r="E84">
        <v>0</v>
      </c>
      <c r="F84" t="b">
        <v>0</v>
      </c>
      <c r="G84">
        <v>4211.2299999999996</v>
      </c>
      <c r="H84" t="b">
        <v>0</v>
      </c>
      <c r="I84" t="b">
        <v>0</v>
      </c>
      <c r="J84" t="b">
        <v>0</v>
      </c>
      <c r="K84" t="s">
        <v>80</v>
      </c>
      <c r="L84" t="b">
        <v>1</v>
      </c>
      <c r="M84" t="b">
        <v>1</v>
      </c>
    </row>
    <row r="85" spans="1:13" x14ac:dyDescent="0.25">
      <c r="A85" t="s">
        <v>81</v>
      </c>
      <c r="B85">
        <v>8</v>
      </c>
      <c r="C85">
        <v>9.82</v>
      </c>
      <c r="D85" t="b">
        <v>1</v>
      </c>
      <c r="E85">
        <v>0</v>
      </c>
      <c r="F85" t="b">
        <v>1</v>
      </c>
      <c r="G85">
        <v>3237.39</v>
      </c>
      <c r="H85" t="b">
        <v>0</v>
      </c>
      <c r="I85" t="b">
        <v>1</v>
      </c>
      <c r="J85" t="b">
        <v>0</v>
      </c>
      <c r="K85" t="s">
        <v>103</v>
      </c>
      <c r="L85" t="b">
        <v>1</v>
      </c>
      <c r="M85" t="b">
        <v>1</v>
      </c>
    </row>
    <row r="86" spans="1:13" x14ac:dyDescent="0.25">
      <c r="A86" t="s">
        <v>82</v>
      </c>
      <c r="B86">
        <v>8</v>
      </c>
      <c r="C86">
        <v>0.23</v>
      </c>
      <c r="D86" t="b">
        <v>1</v>
      </c>
      <c r="E86">
        <v>0</v>
      </c>
      <c r="F86" t="b">
        <v>0</v>
      </c>
      <c r="G86">
        <v>4213.63</v>
      </c>
      <c r="H86" t="b">
        <v>0</v>
      </c>
      <c r="I86" t="b">
        <v>0</v>
      </c>
      <c r="J86" t="b">
        <v>0</v>
      </c>
      <c r="K86" t="s">
        <v>83</v>
      </c>
      <c r="L86" t="b">
        <v>1</v>
      </c>
      <c r="M86" t="b">
        <v>1</v>
      </c>
    </row>
    <row r="87" spans="1:13" x14ac:dyDescent="0.25">
      <c r="A87" t="s">
        <v>82</v>
      </c>
      <c r="B87">
        <v>8</v>
      </c>
      <c r="C87">
        <v>71.13</v>
      </c>
      <c r="D87" t="b">
        <v>1</v>
      </c>
      <c r="E87">
        <v>0</v>
      </c>
      <c r="F87" t="b">
        <v>1</v>
      </c>
      <c r="G87">
        <v>3233.74</v>
      </c>
      <c r="H87" t="b">
        <v>0</v>
      </c>
      <c r="I87" t="b">
        <v>1</v>
      </c>
      <c r="J87" t="b">
        <v>0</v>
      </c>
      <c r="K87" t="s">
        <v>104</v>
      </c>
      <c r="L87" t="b">
        <v>1</v>
      </c>
      <c r="M87" t="b">
        <v>1</v>
      </c>
    </row>
    <row r="88" spans="1:13" x14ac:dyDescent="0.25">
      <c r="A88" t="s">
        <v>84</v>
      </c>
      <c r="B88">
        <v>8</v>
      </c>
      <c r="C88">
        <v>0.17</v>
      </c>
      <c r="D88" t="b">
        <v>1</v>
      </c>
      <c r="E88">
        <v>0</v>
      </c>
      <c r="F88" t="b">
        <v>0</v>
      </c>
      <c r="G88">
        <v>3203.95</v>
      </c>
      <c r="H88" t="b">
        <v>0</v>
      </c>
      <c r="I88" t="b">
        <v>0</v>
      </c>
      <c r="J88" t="b">
        <v>0</v>
      </c>
      <c r="K88" t="s">
        <v>83</v>
      </c>
      <c r="L88" t="b">
        <v>1</v>
      </c>
      <c r="M88" t="b">
        <v>0</v>
      </c>
    </row>
    <row r="89" spans="1:13" x14ac:dyDescent="0.25">
      <c r="A89" t="s">
        <v>84</v>
      </c>
      <c r="B89">
        <v>8</v>
      </c>
      <c r="C89">
        <v>8.0299999999999994</v>
      </c>
      <c r="D89" t="b">
        <v>1</v>
      </c>
      <c r="E89">
        <v>0</v>
      </c>
      <c r="F89" t="b">
        <v>0</v>
      </c>
      <c r="G89">
        <v>3203.95</v>
      </c>
      <c r="H89" t="b">
        <v>0</v>
      </c>
      <c r="I89" t="b">
        <v>1</v>
      </c>
      <c r="J89" t="b">
        <v>0</v>
      </c>
      <c r="K89" t="s">
        <v>105</v>
      </c>
      <c r="L89" t="b">
        <v>1</v>
      </c>
      <c r="M89" t="b">
        <v>0</v>
      </c>
    </row>
    <row r="90" spans="1:13" x14ac:dyDescent="0.25">
      <c r="A90" t="s">
        <v>85</v>
      </c>
      <c r="B90">
        <v>8</v>
      </c>
      <c r="C90">
        <v>0.26</v>
      </c>
      <c r="D90" t="b">
        <v>1</v>
      </c>
      <c r="E90">
        <v>0</v>
      </c>
      <c r="F90" t="b">
        <v>0</v>
      </c>
      <c r="G90">
        <v>4174.2299999999996</v>
      </c>
      <c r="H90" t="b">
        <v>0</v>
      </c>
      <c r="I90" t="b">
        <v>0</v>
      </c>
      <c r="J90" t="b">
        <v>0</v>
      </c>
      <c r="K90" t="s">
        <v>83</v>
      </c>
      <c r="L90" t="b">
        <v>1</v>
      </c>
      <c r="M90" t="b">
        <v>1</v>
      </c>
    </row>
    <row r="91" spans="1:13" x14ac:dyDescent="0.25">
      <c r="A91" t="s">
        <v>85</v>
      </c>
      <c r="B91">
        <v>8</v>
      </c>
      <c r="C91">
        <v>8.3800000000000008</v>
      </c>
      <c r="D91" t="b">
        <v>1</v>
      </c>
      <c r="E91">
        <v>0</v>
      </c>
      <c r="F91" t="b">
        <v>1</v>
      </c>
      <c r="G91">
        <v>3220.23</v>
      </c>
      <c r="H91" t="b">
        <v>0</v>
      </c>
      <c r="I91" t="b">
        <v>1</v>
      </c>
      <c r="J91" t="b">
        <v>0</v>
      </c>
      <c r="K91" t="s">
        <v>106</v>
      </c>
      <c r="L91" t="b">
        <v>1</v>
      </c>
      <c r="M91" t="b">
        <v>1</v>
      </c>
    </row>
    <row r="92" spans="1:13" x14ac:dyDescent="0.25">
      <c r="A92" t="s">
        <v>86</v>
      </c>
      <c r="B92">
        <v>8</v>
      </c>
      <c r="C92">
        <v>0.41</v>
      </c>
      <c r="D92" t="b">
        <v>1</v>
      </c>
      <c r="E92">
        <v>0</v>
      </c>
      <c r="F92" t="b">
        <v>0</v>
      </c>
      <c r="G92">
        <v>4251.76</v>
      </c>
      <c r="H92" t="b">
        <v>0</v>
      </c>
      <c r="I92" t="b">
        <v>0</v>
      </c>
      <c r="J92" t="b">
        <v>0</v>
      </c>
      <c r="K92" t="s">
        <v>87</v>
      </c>
      <c r="L92" t="b">
        <v>1</v>
      </c>
      <c r="M92" t="b">
        <v>1</v>
      </c>
    </row>
    <row r="93" spans="1:13" x14ac:dyDescent="0.25">
      <c r="A93" t="s">
        <v>86</v>
      </c>
      <c r="B93">
        <v>8</v>
      </c>
      <c r="C93">
        <v>8.6199999999999992</v>
      </c>
      <c r="D93" t="b">
        <v>1</v>
      </c>
      <c r="E93">
        <v>0</v>
      </c>
      <c r="F93" t="b">
        <v>1</v>
      </c>
      <c r="G93">
        <v>3299.93</v>
      </c>
      <c r="H93" t="b">
        <v>0</v>
      </c>
      <c r="I93" t="b">
        <v>1</v>
      </c>
      <c r="J93" t="b">
        <v>0</v>
      </c>
      <c r="K93" t="s">
        <v>107</v>
      </c>
      <c r="L93" t="b">
        <v>1</v>
      </c>
      <c r="M93" t="b">
        <v>1</v>
      </c>
    </row>
    <row r="94" spans="1:13" x14ac:dyDescent="0.25">
      <c r="A94" t="s">
        <v>88</v>
      </c>
      <c r="B94">
        <v>8</v>
      </c>
      <c r="C94">
        <v>0.31</v>
      </c>
      <c r="D94" t="b">
        <v>1</v>
      </c>
      <c r="E94">
        <v>0</v>
      </c>
      <c r="F94" t="b">
        <v>0</v>
      </c>
      <c r="G94">
        <v>3191.32</v>
      </c>
      <c r="H94" t="b">
        <v>0</v>
      </c>
      <c r="I94" t="b">
        <v>0</v>
      </c>
      <c r="J94" t="b">
        <v>0</v>
      </c>
      <c r="K94" t="s">
        <v>87</v>
      </c>
      <c r="L94" t="b">
        <v>1</v>
      </c>
      <c r="M94" t="b">
        <v>0</v>
      </c>
    </row>
    <row r="95" spans="1:13" x14ac:dyDescent="0.25">
      <c r="A95" t="s">
        <v>88</v>
      </c>
      <c r="B95">
        <v>8</v>
      </c>
      <c r="C95">
        <v>37.229999999999997</v>
      </c>
      <c r="D95" t="b">
        <v>1</v>
      </c>
      <c r="E95">
        <v>0</v>
      </c>
      <c r="F95" t="b">
        <v>0</v>
      </c>
      <c r="G95">
        <v>3191.32</v>
      </c>
      <c r="H95" t="b">
        <v>0</v>
      </c>
      <c r="I95" t="b">
        <v>1</v>
      </c>
      <c r="J95" t="b">
        <v>0</v>
      </c>
      <c r="K95" t="s">
        <v>108</v>
      </c>
      <c r="L95" t="b">
        <v>1</v>
      </c>
      <c r="M95" t="b">
        <v>0</v>
      </c>
    </row>
    <row r="96" spans="1:13" x14ac:dyDescent="0.25">
      <c r="A96" t="s">
        <v>89</v>
      </c>
      <c r="B96">
        <v>8</v>
      </c>
      <c r="C96">
        <v>0.4</v>
      </c>
      <c r="D96" t="b">
        <v>1</v>
      </c>
      <c r="E96">
        <v>0</v>
      </c>
      <c r="F96" t="b">
        <v>0</v>
      </c>
      <c r="G96">
        <v>3268.56</v>
      </c>
      <c r="H96" t="b">
        <v>0</v>
      </c>
      <c r="I96" t="b">
        <v>0</v>
      </c>
      <c r="J96" t="b">
        <v>0</v>
      </c>
      <c r="K96" t="s">
        <v>87</v>
      </c>
      <c r="L96" t="b">
        <v>1</v>
      </c>
      <c r="M96" t="b">
        <v>0</v>
      </c>
    </row>
    <row r="97" spans="1:13" x14ac:dyDescent="0.25">
      <c r="A97" t="s">
        <v>89</v>
      </c>
      <c r="B97">
        <v>8</v>
      </c>
      <c r="C97">
        <v>27.31</v>
      </c>
      <c r="D97" t="b">
        <v>1</v>
      </c>
      <c r="E97">
        <v>0</v>
      </c>
      <c r="F97" t="b">
        <v>0</v>
      </c>
      <c r="G97">
        <v>3268.56</v>
      </c>
      <c r="H97" t="b">
        <v>0</v>
      </c>
      <c r="I97" t="b">
        <v>1</v>
      </c>
      <c r="J97" t="b">
        <v>0</v>
      </c>
      <c r="K97" t="s">
        <v>109</v>
      </c>
      <c r="L97" t="b">
        <v>1</v>
      </c>
      <c r="M97" t="b">
        <v>0</v>
      </c>
    </row>
    <row r="98" spans="1:13" x14ac:dyDescent="0.25">
      <c r="A98" t="s">
        <v>90</v>
      </c>
      <c r="B98">
        <v>8</v>
      </c>
      <c r="C98">
        <v>1.57</v>
      </c>
      <c r="D98" t="b">
        <v>1</v>
      </c>
      <c r="E98">
        <v>0</v>
      </c>
      <c r="F98" t="b">
        <v>0</v>
      </c>
      <c r="G98">
        <v>4218.9399999999996</v>
      </c>
      <c r="H98" t="b">
        <v>0</v>
      </c>
      <c r="I98" t="b">
        <v>0</v>
      </c>
      <c r="J98" t="b">
        <v>0</v>
      </c>
      <c r="K98" t="s">
        <v>91</v>
      </c>
      <c r="L98" t="b">
        <v>1</v>
      </c>
      <c r="M98" t="b">
        <v>1</v>
      </c>
    </row>
    <row r="99" spans="1:13" x14ac:dyDescent="0.25">
      <c r="A99" t="s">
        <v>90</v>
      </c>
      <c r="B99">
        <v>8</v>
      </c>
      <c r="C99">
        <v>40.659999999999997</v>
      </c>
      <c r="D99" t="b">
        <v>1</v>
      </c>
      <c r="E99">
        <v>0</v>
      </c>
      <c r="F99" t="b">
        <v>1</v>
      </c>
      <c r="G99">
        <v>3230.17</v>
      </c>
      <c r="H99" t="b">
        <v>0</v>
      </c>
      <c r="I99" t="b">
        <v>1</v>
      </c>
      <c r="J99" t="b">
        <v>0</v>
      </c>
      <c r="K99" t="s">
        <v>110</v>
      </c>
      <c r="L99" t="b">
        <v>1</v>
      </c>
      <c r="M99" t="b">
        <v>1</v>
      </c>
    </row>
    <row r="100" spans="1:13" x14ac:dyDescent="0.25">
      <c r="A100" t="s">
        <v>92</v>
      </c>
      <c r="B100">
        <v>8</v>
      </c>
      <c r="C100">
        <v>0.36</v>
      </c>
      <c r="D100" t="b">
        <v>1</v>
      </c>
      <c r="E100">
        <v>0</v>
      </c>
      <c r="F100" t="b">
        <v>0</v>
      </c>
      <c r="G100">
        <v>4206.5</v>
      </c>
      <c r="H100" t="b">
        <v>0</v>
      </c>
      <c r="I100" t="b">
        <v>0</v>
      </c>
      <c r="J100" t="b">
        <v>0</v>
      </c>
      <c r="K100" t="s">
        <v>91</v>
      </c>
      <c r="L100" t="b">
        <v>1</v>
      </c>
      <c r="M100" t="b">
        <v>1</v>
      </c>
    </row>
    <row r="101" spans="1:13" x14ac:dyDescent="0.25">
      <c r="A101" t="s">
        <v>92</v>
      </c>
      <c r="B101">
        <v>8</v>
      </c>
      <c r="C101">
        <v>140.1</v>
      </c>
      <c r="D101" t="b">
        <v>1</v>
      </c>
      <c r="E101">
        <v>0</v>
      </c>
      <c r="F101" t="b">
        <v>1</v>
      </c>
      <c r="G101">
        <v>3212.79</v>
      </c>
      <c r="H101" t="b">
        <v>0</v>
      </c>
      <c r="I101" t="b">
        <v>1</v>
      </c>
      <c r="J101" t="b">
        <v>0</v>
      </c>
      <c r="K101" t="s">
        <v>111</v>
      </c>
      <c r="L101" t="b">
        <v>1</v>
      </c>
      <c r="M101" t="b">
        <v>1</v>
      </c>
    </row>
  </sheetData>
  <autoFilter ref="A1:M101">
    <sortState ref="A2:M101">
      <sortCondition ref="A1:A10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0" sqref="A10"/>
    </sheetView>
  </sheetViews>
  <sheetFormatPr baseColWidth="10" defaultRowHeight="15" x14ac:dyDescent="0.25"/>
  <cols>
    <col min="1" max="1" width="22.85546875" bestFit="1" customWidth="1"/>
    <col min="2" max="2" width="23.7109375" customWidth="1"/>
    <col min="3" max="3" width="12" customWidth="1"/>
    <col min="4" max="4" width="15.5703125" customWidth="1"/>
    <col min="5" max="5" width="15.5703125" bestFit="1" customWidth="1"/>
  </cols>
  <sheetData>
    <row r="1" spans="1:4" x14ac:dyDescent="0.25">
      <c r="A1" s="5" t="s">
        <v>10</v>
      </c>
      <c r="B1" t="s">
        <v>116</v>
      </c>
    </row>
    <row r="3" spans="1:4" x14ac:dyDescent="0.25">
      <c r="A3" s="5" t="s">
        <v>117</v>
      </c>
      <c r="B3" s="5" t="s">
        <v>114</v>
      </c>
    </row>
    <row r="4" spans="1:4" x14ac:dyDescent="0.25">
      <c r="A4" s="5" t="s">
        <v>112</v>
      </c>
      <c r="B4" t="s">
        <v>115</v>
      </c>
      <c r="C4" t="s">
        <v>116</v>
      </c>
      <c r="D4" t="s">
        <v>113</v>
      </c>
    </row>
    <row r="5" spans="1:4" x14ac:dyDescent="0.25">
      <c r="A5" s="6">
        <v>4</v>
      </c>
      <c r="B5" s="7">
        <v>1.5000000000000003E-2</v>
      </c>
      <c r="C5" s="7">
        <v>5.6000000000000008E-2</v>
      </c>
      <c r="D5" s="7">
        <v>3.5500000000000011E-2</v>
      </c>
    </row>
    <row r="6" spans="1:4" x14ac:dyDescent="0.25">
      <c r="A6" s="6">
        <v>6</v>
      </c>
      <c r="B6" s="7">
        <v>0.10200000000000001</v>
      </c>
      <c r="C6" s="7">
        <v>0.83800000000000008</v>
      </c>
      <c r="D6" s="7">
        <v>0.46999999999999992</v>
      </c>
    </row>
    <row r="7" spans="1:4" x14ac:dyDescent="0.25">
      <c r="A7" s="6">
        <v>8</v>
      </c>
      <c r="B7" s="7">
        <v>0.53100000000000003</v>
      </c>
      <c r="C7" s="7">
        <v>40.664999999999999</v>
      </c>
      <c r="D7" s="7">
        <v>20.598000000000003</v>
      </c>
    </row>
    <row r="8" spans="1:4" x14ac:dyDescent="0.25">
      <c r="A8" s="6">
        <v>10</v>
      </c>
      <c r="B8" s="7">
        <v>6.9909999999999997</v>
      </c>
      <c r="C8" s="7">
        <v>1204.2</v>
      </c>
      <c r="D8" s="7">
        <v>499.95941176470586</v>
      </c>
    </row>
    <row r="9" spans="1:4" x14ac:dyDescent="0.25">
      <c r="A9" s="6">
        <v>12</v>
      </c>
      <c r="B9" s="7">
        <v>20.178999999999998</v>
      </c>
      <c r="C9" s="7">
        <v>3498.45</v>
      </c>
      <c r="D9" s="7">
        <v>336.38545454545454</v>
      </c>
    </row>
    <row r="10" spans="1:4" x14ac:dyDescent="0.25">
      <c r="A10" s="6" t="s">
        <v>113</v>
      </c>
      <c r="B10" s="7">
        <v>5.5636000000000001</v>
      </c>
      <c r="C10" s="7">
        <v>324.8273684210526</v>
      </c>
      <c r="D10" s="7">
        <v>143.42749999999998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2015-06-21T16:30:58Z</dcterms:modified>
</cp:coreProperties>
</file>