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Uminho\Uminho\4ano\1Semestre\CP\Trabalho\"/>
    </mc:Choice>
  </mc:AlternateContent>
  <xr:revisionPtr revIDLastSave="0" documentId="13_ncr:1_{C4C2E65B-C7EE-4511-85D2-2D499D8F5D41}" xr6:coauthVersionLast="47" xr6:coauthVersionMax="47" xr10:uidLastSave="{00000000-0000-0000-0000-000000000000}"/>
  <bookViews>
    <workbookView xWindow="-108" yWindow="-108" windowWidth="41496" windowHeight="16896" activeTab="1" xr2:uid="{2BAD778D-DB93-4D01-BBF8-3004BD8FDDB0}"/>
  </bookViews>
  <sheets>
    <sheet name="Chart1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1" i="1" l="1"/>
  <c r="BO71" i="1"/>
  <c r="BM71" i="1"/>
  <c r="BK71" i="1"/>
  <c r="BI71" i="1"/>
  <c r="C74" i="1"/>
  <c r="AW122" i="1"/>
  <c r="AT122" i="1"/>
  <c r="AT114" i="1"/>
  <c r="BC107" i="1"/>
  <c r="BB107" i="1"/>
  <c r="AZ107" i="1"/>
  <c r="AY107" i="1"/>
  <c r="AX107" i="1"/>
  <c r="AW107" i="1"/>
  <c r="BC106" i="1"/>
  <c r="BB106" i="1"/>
  <c r="AZ106" i="1"/>
  <c r="AY106" i="1"/>
  <c r="AX106" i="1"/>
  <c r="AW106" i="1"/>
  <c r="AT106" i="1"/>
  <c r="BC105" i="1"/>
  <c r="BB105" i="1"/>
  <c r="AZ105" i="1"/>
  <c r="AY105" i="1"/>
  <c r="AX105" i="1"/>
  <c r="AW105" i="1"/>
  <c r="BC104" i="1"/>
  <c r="BB104" i="1"/>
  <c r="AZ104" i="1"/>
  <c r="AY104" i="1"/>
  <c r="AX104" i="1"/>
  <c r="AW104" i="1"/>
  <c r="AW96" i="1"/>
  <c r="AT96" i="1"/>
  <c r="AT88" i="1"/>
  <c r="BC81" i="1"/>
  <c r="BB81" i="1"/>
  <c r="AZ81" i="1"/>
  <c r="AY81" i="1"/>
  <c r="AX81" i="1"/>
  <c r="AW81" i="1"/>
  <c r="BC80" i="1"/>
  <c r="BB80" i="1"/>
  <c r="AZ80" i="1"/>
  <c r="AY80" i="1"/>
  <c r="AX80" i="1"/>
  <c r="AW80" i="1"/>
  <c r="AT80" i="1"/>
  <c r="BA78" i="1" s="1"/>
  <c r="BC79" i="1"/>
  <c r="BB79" i="1"/>
  <c r="AZ79" i="1"/>
  <c r="AY79" i="1"/>
  <c r="AX79" i="1"/>
  <c r="AW79" i="1"/>
  <c r="BC78" i="1"/>
  <c r="BB78" i="1"/>
  <c r="AZ78" i="1"/>
  <c r="AY78" i="1"/>
  <c r="AX78" i="1"/>
  <c r="AW78" i="1"/>
  <c r="U88" i="1"/>
  <c r="T88" i="1"/>
  <c r="S88" i="1"/>
  <c r="R88" i="1"/>
  <c r="Q88" i="1"/>
  <c r="P88" i="1"/>
  <c r="O88" i="1"/>
  <c r="F64" i="1"/>
  <c r="BC55" i="1"/>
  <c r="BC54" i="1"/>
  <c r="BC53" i="1"/>
  <c r="BB55" i="1"/>
  <c r="BB54" i="1"/>
  <c r="BB53" i="1"/>
  <c r="AZ55" i="1"/>
  <c r="AZ54" i="1"/>
  <c r="AZ53" i="1"/>
  <c r="AY55" i="1"/>
  <c r="AY54" i="1"/>
  <c r="AY53" i="1"/>
  <c r="AX55" i="1"/>
  <c r="AX54" i="1"/>
  <c r="AX53" i="1"/>
  <c r="AT62" i="1"/>
  <c r="BA53" i="1" s="1"/>
  <c r="AW70" i="1"/>
  <c r="BA55" i="1" s="1"/>
  <c r="AT70" i="1"/>
  <c r="BA54" i="1" s="1"/>
  <c r="AW55" i="1"/>
  <c r="AW54" i="1"/>
  <c r="AT54" i="1"/>
  <c r="BA52" i="1" s="1"/>
  <c r="AW53" i="1"/>
  <c r="BC52" i="1"/>
  <c r="BB52" i="1"/>
  <c r="AZ52" i="1"/>
  <c r="AY52" i="1"/>
  <c r="AX52" i="1"/>
  <c r="AW52" i="1"/>
  <c r="L80" i="1"/>
  <c r="K80" i="1"/>
  <c r="J80" i="1"/>
  <c r="I80" i="1"/>
  <c r="H80" i="1"/>
  <c r="G80" i="1"/>
  <c r="F80" i="1"/>
  <c r="G82" i="1"/>
  <c r="H82" i="1"/>
  <c r="I82" i="1"/>
  <c r="J82" i="1"/>
  <c r="K82" i="1"/>
  <c r="L82" i="1"/>
  <c r="F82" i="1"/>
  <c r="G78" i="1"/>
  <c r="H78" i="1"/>
  <c r="I78" i="1"/>
  <c r="J78" i="1"/>
  <c r="K78" i="1"/>
  <c r="L78" i="1"/>
  <c r="F78" i="1"/>
  <c r="F61" i="1"/>
  <c r="H61" i="1" s="1"/>
  <c r="F60" i="1"/>
  <c r="K66" i="1"/>
  <c r="K65" i="1"/>
  <c r="K64" i="1"/>
  <c r="K62" i="1"/>
  <c r="K61" i="1"/>
  <c r="K60" i="1"/>
  <c r="K58" i="1"/>
  <c r="K57" i="1"/>
  <c r="K56" i="1"/>
  <c r="J66" i="1"/>
  <c r="J65" i="1"/>
  <c r="J64" i="1"/>
  <c r="J62" i="1"/>
  <c r="J61" i="1"/>
  <c r="J60" i="1"/>
  <c r="J58" i="1"/>
  <c r="J57" i="1"/>
  <c r="J56" i="1"/>
  <c r="I66" i="1"/>
  <c r="I65" i="1"/>
  <c r="I64" i="1"/>
  <c r="I62" i="1"/>
  <c r="I61" i="1"/>
  <c r="I60" i="1"/>
  <c r="I58" i="1"/>
  <c r="I57" i="1"/>
  <c r="I56" i="1"/>
  <c r="G66" i="1"/>
  <c r="G65" i="1"/>
  <c r="G64" i="1"/>
  <c r="H64" i="1" s="1"/>
  <c r="G62" i="1"/>
  <c r="G61" i="1"/>
  <c r="G60" i="1"/>
  <c r="G58" i="1"/>
  <c r="G57" i="1"/>
  <c r="G56" i="1"/>
  <c r="F66" i="1"/>
  <c r="F65" i="1"/>
  <c r="H65" i="1" s="1"/>
  <c r="F62" i="1"/>
  <c r="H62" i="1" s="1"/>
  <c r="F58" i="1"/>
  <c r="F57" i="1"/>
  <c r="F56" i="1"/>
  <c r="J54" i="1"/>
  <c r="I54" i="1"/>
  <c r="G54" i="1"/>
  <c r="F54" i="1"/>
  <c r="K53" i="1"/>
  <c r="J53" i="1"/>
  <c r="I53" i="1"/>
  <c r="G53" i="1"/>
  <c r="F53" i="1"/>
  <c r="K52" i="1"/>
  <c r="J52" i="1"/>
  <c r="I52" i="1"/>
  <c r="G52" i="1"/>
  <c r="F52" i="1"/>
  <c r="O30" i="1"/>
  <c r="W51" i="1"/>
  <c r="AF106" i="1"/>
  <c r="AM104" i="1" s="1"/>
  <c r="AF114" i="1"/>
  <c r="AF122" i="1"/>
  <c r="AI122" i="1"/>
  <c r="AO107" i="1"/>
  <c r="AN107" i="1"/>
  <c r="AL107" i="1"/>
  <c r="AK107" i="1"/>
  <c r="AJ107" i="1"/>
  <c r="AI107" i="1"/>
  <c r="AO106" i="1"/>
  <c r="AN106" i="1"/>
  <c r="AL106" i="1"/>
  <c r="AK106" i="1"/>
  <c r="AJ106" i="1"/>
  <c r="AI106" i="1"/>
  <c r="AO105" i="1"/>
  <c r="AN105" i="1"/>
  <c r="AL105" i="1"/>
  <c r="AK105" i="1"/>
  <c r="AJ105" i="1"/>
  <c r="AI105" i="1"/>
  <c r="AO104" i="1"/>
  <c r="AN104" i="1"/>
  <c r="AL104" i="1"/>
  <c r="AK104" i="1"/>
  <c r="AJ104" i="1"/>
  <c r="AI104" i="1"/>
  <c r="AI55" i="1"/>
  <c r="AI54" i="1"/>
  <c r="AI53" i="1"/>
  <c r="AI52" i="1"/>
  <c r="AO55" i="1"/>
  <c r="AN55" i="1"/>
  <c r="AL55" i="1"/>
  <c r="AK55" i="1"/>
  <c r="AJ55" i="1"/>
  <c r="AI70" i="1"/>
  <c r="AI81" i="1"/>
  <c r="AI80" i="1"/>
  <c r="AI79" i="1"/>
  <c r="AI78" i="1"/>
  <c r="AI96" i="1"/>
  <c r="AO81" i="1"/>
  <c r="AN81" i="1"/>
  <c r="AL81" i="1"/>
  <c r="AK81" i="1"/>
  <c r="AJ81" i="1"/>
  <c r="AF96" i="1"/>
  <c r="AF88" i="1"/>
  <c r="AF80" i="1"/>
  <c r="H53" i="1" s="1"/>
  <c r="AF70" i="1"/>
  <c r="AF62" i="1"/>
  <c r="AF54" i="1"/>
  <c r="AM52" i="1" s="1"/>
  <c r="AO80" i="1"/>
  <c r="AN80" i="1"/>
  <c r="AL80" i="1"/>
  <c r="AK80" i="1"/>
  <c r="AJ80" i="1"/>
  <c r="AO79" i="1"/>
  <c r="AN79" i="1"/>
  <c r="AL79" i="1"/>
  <c r="AK79" i="1"/>
  <c r="AJ79" i="1"/>
  <c r="AO78" i="1"/>
  <c r="AN78" i="1"/>
  <c r="AL78" i="1"/>
  <c r="AK78" i="1"/>
  <c r="AJ78" i="1"/>
  <c r="AO54" i="1"/>
  <c r="AN54" i="1"/>
  <c r="AL54" i="1"/>
  <c r="AK54" i="1"/>
  <c r="AJ54" i="1"/>
  <c r="AO53" i="1"/>
  <c r="AN53" i="1"/>
  <c r="AL53" i="1"/>
  <c r="AK53" i="1"/>
  <c r="AJ53" i="1"/>
  <c r="AO52" i="1"/>
  <c r="AN52" i="1"/>
  <c r="AL52" i="1"/>
  <c r="AK52" i="1"/>
  <c r="AJ52" i="1"/>
  <c r="Z49" i="1"/>
  <c r="S40" i="1"/>
  <c r="S41" i="1"/>
  <c r="U41" i="1"/>
  <c r="U40" i="1"/>
  <c r="T42" i="1"/>
  <c r="U42" i="1" s="1"/>
  <c r="O47" i="1"/>
  <c r="K47" i="1"/>
  <c r="H47" i="1"/>
  <c r="O46" i="1"/>
  <c r="K46" i="1"/>
  <c r="H46" i="1"/>
  <c r="O45" i="1"/>
  <c r="K45" i="1"/>
  <c r="H45" i="1"/>
  <c r="O43" i="1"/>
  <c r="K43" i="1"/>
  <c r="H43" i="1"/>
  <c r="O42" i="1"/>
  <c r="K42" i="1"/>
  <c r="H42" i="1"/>
  <c r="O41" i="1"/>
  <c r="K41" i="1"/>
  <c r="H41" i="1"/>
  <c r="O39" i="1"/>
  <c r="K39" i="1"/>
  <c r="H39" i="1"/>
  <c r="O38" i="1"/>
  <c r="K38" i="1"/>
  <c r="H38" i="1"/>
  <c r="O37" i="1"/>
  <c r="K37" i="1"/>
  <c r="H37" i="1"/>
  <c r="O35" i="1"/>
  <c r="K35" i="1"/>
  <c r="H35" i="1"/>
  <c r="O34" i="1"/>
  <c r="K34" i="1"/>
  <c r="H34" i="1"/>
  <c r="O33" i="1"/>
  <c r="K33" i="1"/>
  <c r="H33" i="1"/>
  <c r="O26" i="1"/>
  <c r="O27" i="1"/>
  <c r="O29" i="1"/>
  <c r="O31" i="1"/>
  <c r="O25" i="1"/>
  <c r="K26" i="1"/>
  <c r="K27" i="1"/>
  <c r="K29" i="1"/>
  <c r="K30" i="1"/>
  <c r="K31" i="1"/>
  <c r="K25" i="1"/>
  <c r="H26" i="1"/>
  <c r="H27" i="1"/>
  <c r="H29" i="1"/>
  <c r="H30" i="1"/>
  <c r="H31" i="1"/>
  <c r="H25" i="1"/>
  <c r="T8" i="1"/>
  <c r="S8" i="1"/>
  <c r="S10" i="1"/>
  <c r="T10" i="1"/>
  <c r="O19" i="1"/>
  <c r="O20" i="1"/>
  <c r="O21" i="1"/>
  <c r="O22" i="1"/>
  <c r="K19" i="1"/>
  <c r="K20" i="1"/>
  <c r="K21" i="1"/>
  <c r="K2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H66" i="1" l="1"/>
  <c r="H57" i="1"/>
  <c r="H58" i="1"/>
  <c r="H56" i="1"/>
  <c r="H60" i="1"/>
  <c r="BA105" i="1"/>
  <c r="BA106" i="1"/>
  <c r="BA104" i="1"/>
  <c r="BA107" i="1"/>
  <c r="BA80" i="1"/>
  <c r="BA81" i="1"/>
  <c r="BA79" i="1"/>
  <c r="H54" i="1"/>
  <c r="H52" i="1"/>
  <c r="AM107" i="1"/>
  <c r="AM79" i="1"/>
  <c r="AM105" i="1"/>
  <c r="AM55" i="1"/>
  <c r="AM53" i="1"/>
  <c r="AM54" i="1"/>
  <c r="AM81" i="1"/>
  <c r="AM106" i="1"/>
  <c r="AM78" i="1"/>
  <c r="AM80" i="1"/>
  <c r="AA48" i="1"/>
</calcChain>
</file>

<file path=xl/sharedStrings.xml><?xml version="1.0" encoding="utf-8"?>
<sst xmlns="http://schemas.openxmlformats.org/spreadsheetml/2006/main" count="444" uniqueCount="110">
  <si>
    <t>Sequencial</t>
  </si>
  <si>
    <t>O2</t>
  </si>
  <si>
    <t>CPI</t>
  </si>
  <si>
    <t>L1_DCM</t>
  </si>
  <si>
    <t>L2_DCM</t>
  </si>
  <si>
    <t>Buckets</t>
  </si>
  <si>
    <t>Array Size</t>
  </si>
  <si>
    <t>Cycles</t>
  </si>
  <si>
    <t>Instructions</t>
  </si>
  <si>
    <t>Time (s)</t>
  </si>
  <si>
    <t>10M</t>
  </si>
  <si>
    <t>1M</t>
  </si>
  <si>
    <t>Num Threads Core</t>
  </si>
  <si>
    <t>Time (us)</t>
  </si>
  <si>
    <t>100M</t>
  </si>
  <si>
    <t>Loop Unrolling</t>
  </si>
  <si>
    <t>Vectorization</t>
  </si>
  <si>
    <t>256KB to 8MB</t>
  </si>
  <si>
    <t>10MB to 64MB.</t>
  </si>
  <si>
    <t>L2 Cache</t>
  </si>
  <si>
    <t>L3 Cache</t>
  </si>
  <si>
    <t>int</t>
  </si>
  <si>
    <t>MB -&gt; B</t>
  </si>
  <si>
    <t>L3 Cache Limit Int</t>
  </si>
  <si>
    <t>L2 Cache Limit Int</t>
  </si>
  <si>
    <t>KB -&gt; B</t>
  </si>
  <si>
    <t>Array/Bucket</t>
  </si>
  <si>
    <t>Cache L2</t>
  </si>
  <si>
    <t>Cache L3</t>
  </si>
  <si>
    <t>Array Size M</t>
  </si>
  <si>
    <t>Ratio</t>
  </si>
  <si>
    <t>Vectorizing</t>
  </si>
  <si>
    <t>Non WC time (s)</t>
  </si>
  <si>
    <t>bucket</t>
  </si>
  <si>
    <t>Intel(R) Xeon(R) CPU E5-2670 v2 @ 2.50GHz</t>
  </si>
  <si>
    <t>Cache L1</t>
  </si>
  <si>
    <t>MB</t>
  </si>
  <si>
    <t>KB</t>
  </si>
  <si>
    <t>B</t>
  </si>
  <si>
    <t>Allocated Memory</t>
  </si>
  <si>
    <t>array A</t>
  </si>
  <si>
    <t>array B</t>
  </si>
  <si>
    <t>buckets</t>
  </si>
  <si>
    <t>4*size</t>
  </si>
  <si>
    <t>12*buckets</t>
  </si>
  <si>
    <t>total</t>
  </si>
  <si>
    <t>size</t>
  </si>
  <si>
    <t>Level</t>
  </si>
  <si>
    <t>40 proc</t>
  </si>
  <si>
    <t>10 cores cada</t>
  </si>
  <si>
    <t>RAM</t>
  </si>
  <si>
    <t>Size = 4075/ buckets = 10</t>
  </si>
  <si>
    <t>Size = 4075/ buckets = 12</t>
  </si>
  <si>
    <t>Wall clock time: 377 usecs</t>
  </si>
  <si>
    <t>PAPI_TOT_CYC = 1014157</t>
  </si>
  <si>
    <t>PAPI_TOT_INS = 1332389</t>
  </si>
  <si>
    <t>PAPI_L1_DCM = 812</t>
  </si>
  <si>
    <t>PAPI_L2_DCM = 123</t>
  </si>
  <si>
    <t>Wall clock time: 365 usecs</t>
  </si>
  <si>
    <t>PAPI_TOT_CYC = 993594</t>
  </si>
  <si>
    <t>PAPI_TOT_INS = 1313476</t>
  </si>
  <si>
    <t>PAPI_L1_DCM = 725</t>
  </si>
  <si>
    <t>PAPI_L2_DCM = 135</t>
  </si>
  <si>
    <t>Wall clock time: 363 usecs</t>
  </si>
  <si>
    <t>PAPI_TOT_CYC = 972024</t>
  </si>
  <si>
    <t>PAPI_TOT_INS = 1295400</t>
  </si>
  <si>
    <t>PAPI_L1_DCM = 680</t>
  </si>
  <si>
    <t>PAPI_L2_DCM = 143</t>
  </si>
  <si>
    <t>Size = 4075/ buckets = 14</t>
  </si>
  <si>
    <t>ratio</t>
  </si>
  <si>
    <t>Size = 32000 / buckets = 80</t>
  </si>
  <si>
    <t>Size = 4000 / buckets = 10</t>
  </si>
  <si>
    <t>Size = 320000 / buckets = 800</t>
  </si>
  <si>
    <t>*8</t>
  </si>
  <si>
    <t>*10</t>
  </si>
  <si>
    <t>Wall clock usecs</t>
  </si>
  <si>
    <t>L2 DCM</t>
  </si>
  <si>
    <t>L1 DCM</t>
  </si>
  <si>
    <t xml:space="preserve">Proportion  </t>
  </si>
  <si>
    <t>LOOP UNROLLING</t>
  </si>
  <si>
    <t>VECTORIZATION</t>
  </si>
  <si>
    <t>Size = 8000000 / buckets = 20000</t>
  </si>
  <si>
    <t>*25</t>
  </si>
  <si>
    <t>Size and Buckets porportion</t>
  </si>
  <si>
    <t>Buckets/Threads</t>
  </si>
  <si>
    <t>Sequential</t>
  </si>
  <si>
    <t>us</t>
  </si>
  <si>
    <t>s</t>
  </si>
  <si>
    <t>Parallel -cpar</t>
  </si>
  <si>
    <t>Parallel -day</t>
  </si>
  <si>
    <t>SpeedUp -day</t>
  </si>
  <si>
    <t>SpeedUp -cpar</t>
  </si>
  <si>
    <t>Size = 32000 / buckets = 10</t>
  </si>
  <si>
    <t>Size = 320000 / buckets = 10</t>
  </si>
  <si>
    <t>Size = 8000000 / buckets = 10</t>
  </si>
  <si>
    <t>Size porportion</t>
  </si>
  <si>
    <t>Parallel -cpar par QS</t>
  </si>
  <si>
    <t>Parallel sorting</t>
  </si>
  <si>
    <t>cpar</t>
  </si>
  <si>
    <t>day</t>
  </si>
  <si>
    <t>BubbleSort</t>
  </si>
  <si>
    <t>QuickSort</t>
  </si>
  <si>
    <t>SelectionSort</t>
  </si>
  <si>
    <t>InsertionSort</t>
  </si>
  <si>
    <t>HeapSort</t>
  </si>
  <si>
    <t>A</t>
  </si>
  <si>
    <t>Full parallel</t>
  </si>
  <si>
    <t xml:space="preserve">Parallel sort -cpar </t>
  </si>
  <si>
    <t>SpeedUp -cpar sort</t>
  </si>
  <si>
    <t>size = 10.000.000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</si>
</sst>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85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/>
    <xf numFmtId="0" fontId="0" fillId="0" borderId="18" xfId="0" applyBorder="1"/>
    <xf numFmtId="0" fontId="0" fillId="0" borderId="2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0" borderId="0" xfId="0" applyBorder="1"/>
    <xf numFmtId="0" fontId="0" fillId="3" borderId="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22" xfId="0" applyBorder="1"/>
    <xf numFmtId="0" fontId="0" fillId="0" borderId="30" xfId="0" applyBorder="1"/>
    <xf numFmtId="0" fontId="0" fillId="0" borderId="23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4" xfId="0" applyBorder="1"/>
    <xf numFmtId="0" fontId="0" fillId="4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35" xfId="0" applyBorder="1"/>
    <xf numFmtId="0" fontId="0" fillId="9" borderId="15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0" borderId="26" xfId="0" applyBorder="1"/>
    <xf numFmtId="0" fontId="0" fillId="0" borderId="36" xfId="0" applyBorder="1"/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0" xfId="0" applyBorder="1"/>
    <xf numFmtId="0" fontId="0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9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/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9" borderId="15" xfId="0" applyFont="1" applyFill="1" applyBorder="1" applyAlignment="1">
      <alignment horizontal="left"/>
    </xf>
    <xf numFmtId="0" fontId="1" fillId="9" borderId="17" xfId="0" applyFont="1" applyFill="1" applyBorder="1" applyAlignment="1">
      <alignment horizontal="left"/>
    </xf>
    <xf numFmtId="0" fontId="1" fillId="13" borderId="12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1" fillId="10" borderId="44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0" fillId="0" borderId="45" xfId="0" applyBorder="1"/>
    <xf numFmtId="0" fontId="1" fillId="9" borderId="28" xfId="0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7" borderId="4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8" xfId="0" applyBorder="1"/>
    <xf numFmtId="0" fontId="0" fillId="0" borderId="24" xfId="0" applyBorder="1"/>
    <xf numFmtId="0" fontId="1" fillId="7" borderId="2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85"/>
      <color rgb="FF00DA63"/>
      <color rgb="FFED7C2F"/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Folha1!$W$47</c:f>
              <c:strCache>
                <c:ptCount val="1"/>
                <c:pt idx="0">
                  <c:v>Allocated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Folha1!$V$48:$V$51</c:f>
              <c:strCache>
                <c:ptCount val="4"/>
                <c:pt idx="0">
                  <c:v>array A</c:v>
                </c:pt>
                <c:pt idx="1">
                  <c:v>array B</c:v>
                </c:pt>
                <c:pt idx="2">
                  <c:v>buckets</c:v>
                </c:pt>
                <c:pt idx="3">
                  <c:v>total</c:v>
                </c:pt>
              </c:strCache>
            </c:strRef>
          </c:cat>
          <c:val>
            <c:numRef>
              <c:f>Folha1!$W$48:$W$51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3-407C-AE4C-0CC005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39608"/>
        <c:axId val="282041848"/>
      </c:barChart>
      <c:catAx>
        <c:axId val="2820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041848"/>
        <c:crosses val="autoZero"/>
        <c:auto val="1"/>
        <c:lblAlgn val="ctr"/>
        <c:lblOffset val="100"/>
        <c:noMultiLvlLbl val="0"/>
      </c:catAx>
      <c:valAx>
        <c:axId val="2820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0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-cpar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Folha1!$F$77:$L$77</c:f>
              <c:numCache>
                <c:formatCode>General</c:formatCode>
                <c:ptCount val="7"/>
                <c:pt idx="0">
                  <c:v>1.7796289999999999</c:v>
                </c:pt>
                <c:pt idx="1">
                  <c:v>0.96835899999999997</c:v>
                </c:pt>
                <c:pt idx="2">
                  <c:v>0.57654300000000003</c:v>
                </c:pt>
                <c:pt idx="3">
                  <c:v>0.34526899999999999</c:v>
                </c:pt>
                <c:pt idx="4">
                  <c:v>0.216113</c:v>
                </c:pt>
                <c:pt idx="5">
                  <c:v>0.17965800000000001</c:v>
                </c:pt>
                <c:pt idx="6">
                  <c:v>0.17860300000000001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6F-49CE-BB1A-F11A19335DCE}"/>
            </c:ext>
          </c:extLst>
        </c:ser>
        <c:ser>
          <c:idx val="1"/>
          <c:order val="1"/>
          <c:tx>
            <c:v>Parallel -day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Folha1!$F$81:$L$81</c:f>
              <c:numCache>
                <c:formatCode>General</c:formatCode>
                <c:ptCount val="7"/>
                <c:pt idx="0">
                  <c:v>2.1122899999999998</c:v>
                </c:pt>
                <c:pt idx="1">
                  <c:v>1.212629</c:v>
                </c:pt>
                <c:pt idx="2">
                  <c:v>0.71985100000000002</c:v>
                </c:pt>
                <c:pt idx="3">
                  <c:v>0.43330200000000002</c:v>
                </c:pt>
                <c:pt idx="4">
                  <c:v>0.33252199999999998</c:v>
                </c:pt>
                <c:pt idx="5">
                  <c:v>0.368788</c:v>
                </c:pt>
                <c:pt idx="6">
                  <c:v>0.289296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6F-49CE-BB1A-F11A19335DCE}"/>
            </c:ext>
          </c:extLst>
        </c:ser>
        <c:ser>
          <c:idx val="2"/>
          <c:order val="2"/>
          <c:tx>
            <c:v>Sequential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Folha1!$F$76:$L$76</c:f>
              <c:numCache>
                <c:formatCode>General</c:formatCode>
                <c:ptCount val="7"/>
                <c:pt idx="0">
                  <c:v>1.698523</c:v>
                </c:pt>
                <c:pt idx="1">
                  <c:v>1.620371</c:v>
                </c:pt>
                <c:pt idx="2">
                  <c:v>1.5396570000000001</c:v>
                </c:pt>
                <c:pt idx="3">
                  <c:v>1.468577</c:v>
                </c:pt>
                <c:pt idx="4">
                  <c:v>1.4007959999999999</c:v>
                </c:pt>
                <c:pt idx="5">
                  <c:v>1.325388</c:v>
                </c:pt>
                <c:pt idx="6">
                  <c:v>1.2844549999999999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6F-49CE-BB1A-F11A19335DCE}"/>
            </c:ext>
          </c:extLst>
        </c:ser>
        <c:ser>
          <c:idx val="3"/>
          <c:order val="3"/>
          <c:tx>
            <c:v>Parallel -cpar v2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Folha1!$F$79:$L$79</c:f>
              <c:numCache>
                <c:formatCode>General</c:formatCode>
                <c:ptCount val="7"/>
                <c:pt idx="0">
                  <c:v>1.7020789999999999</c:v>
                </c:pt>
                <c:pt idx="1">
                  <c:v>0.91060200000000002</c:v>
                </c:pt>
                <c:pt idx="2">
                  <c:v>0.54379900000000003</c:v>
                </c:pt>
                <c:pt idx="3">
                  <c:v>0.351524</c:v>
                </c:pt>
                <c:pt idx="4">
                  <c:v>0.26837800000000001</c:v>
                </c:pt>
                <c:pt idx="5">
                  <c:v>0.24648800000000001</c:v>
                </c:pt>
                <c:pt idx="6">
                  <c:v>0.276555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6F-49CE-BB1A-F11A19335DCE}"/>
            </c:ext>
          </c:extLst>
        </c:ser>
        <c:ser>
          <c:idx val="4"/>
          <c:order val="4"/>
          <c:tx>
            <c:v>All Parallel -cpar</c:v>
          </c:tx>
          <c:spPr>
            <a:ln w="28575" cap="rnd">
              <a:solidFill>
                <a:srgbClr val="9E5EC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5ECE"/>
              </a:solidFill>
              <a:ln w="9525">
                <a:solidFill>
                  <a:srgbClr val="9E5ECE"/>
                </a:solidFill>
              </a:ln>
              <a:effectLst/>
            </c:spPr>
          </c:marker>
          <c:val>
            <c:numRef>
              <c:f>Folha1!$F$83:$L$83</c:f>
              <c:numCache>
                <c:formatCode>General</c:formatCode>
                <c:ptCount val="7"/>
                <c:pt idx="0">
                  <c:v>1.1508929999999999</c:v>
                </c:pt>
                <c:pt idx="1">
                  <c:v>0.68235299999999999</c:v>
                </c:pt>
                <c:pt idx="2">
                  <c:v>0.43775999999999998</c:v>
                </c:pt>
                <c:pt idx="3">
                  <c:v>0.27019500000000002</c:v>
                </c:pt>
                <c:pt idx="4">
                  <c:v>0.17464299999999999</c:v>
                </c:pt>
                <c:pt idx="5">
                  <c:v>0.14979600000000001</c:v>
                </c:pt>
                <c:pt idx="6">
                  <c:v>0.146037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6F-49CE-BB1A-F11A1933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34264"/>
        <c:axId val="526336824"/>
      </c:lineChart>
      <c:catAx>
        <c:axId val="52633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buckets</a:t>
                </a:r>
              </a:p>
            </c:rich>
          </c:tx>
          <c:layout>
            <c:manualLayout>
              <c:xMode val="edge"/>
              <c:yMode val="edge"/>
              <c:x val="0.40953074560240577"/>
              <c:y val="0.92795980633552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6336824"/>
        <c:crosses val="autoZero"/>
        <c:auto val="1"/>
        <c:lblAlgn val="ctr"/>
        <c:lblOffset val="100"/>
        <c:noMultiLvlLbl val="0"/>
      </c:catAx>
      <c:valAx>
        <c:axId val="5263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6334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Parallel</a:t>
            </a:r>
            <a:r>
              <a:rPr lang="pt-PT" baseline="0"/>
              <a:t> vs Sequential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Folha1!$F$76:$L$76</c:f>
              <c:numCache>
                <c:formatCode>General</c:formatCode>
                <c:ptCount val="7"/>
                <c:pt idx="0">
                  <c:v>1.698523</c:v>
                </c:pt>
                <c:pt idx="1">
                  <c:v>1.620371</c:v>
                </c:pt>
                <c:pt idx="2">
                  <c:v>1.5396570000000001</c:v>
                </c:pt>
                <c:pt idx="3">
                  <c:v>1.468577</c:v>
                </c:pt>
                <c:pt idx="4">
                  <c:v>1.4007959999999999</c:v>
                </c:pt>
                <c:pt idx="5">
                  <c:v>1.325388</c:v>
                </c:pt>
                <c:pt idx="6">
                  <c:v>1.2844549999999999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9-41E7-BBDF-26B87E53A2B8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Folha1!$F$77:$L$77</c:f>
              <c:numCache>
                <c:formatCode>General</c:formatCode>
                <c:ptCount val="7"/>
                <c:pt idx="0">
                  <c:v>1.7796289999999999</c:v>
                </c:pt>
                <c:pt idx="1">
                  <c:v>0.96835899999999997</c:v>
                </c:pt>
                <c:pt idx="2">
                  <c:v>0.57654300000000003</c:v>
                </c:pt>
                <c:pt idx="3">
                  <c:v>0.34526899999999999</c:v>
                </c:pt>
                <c:pt idx="4">
                  <c:v>0.216113</c:v>
                </c:pt>
                <c:pt idx="5">
                  <c:v>0.17965800000000001</c:v>
                </c:pt>
                <c:pt idx="6">
                  <c:v>0.17860300000000001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9-41E7-BBDF-26B87E53A2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21144"/>
        <c:axId val="714723704"/>
      </c:lineChart>
      <c:catAx>
        <c:axId val="71472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buckets</a:t>
                </a:r>
              </a:p>
            </c:rich>
          </c:tx>
          <c:layout>
            <c:manualLayout>
              <c:xMode val="edge"/>
              <c:yMode val="edge"/>
              <c:x val="0.39079177602799647"/>
              <c:y val="0.8398731484544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3704"/>
        <c:crosses val="autoZero"/>
        <c:auto val="1"/>
        <c:lblAlgn val="ctr"/>
        <c:lblOffset val="100"/>
        <c:noMultiLvlLbl val="0"/>
      </c:catAx>
      <c:valAx>
        <c:axId val="7147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Parallel Sorting</a:t>
            </a:r>
            <a:r>
              <a:rPr lang="pt-PT" baseline="0"/>
              <a:t> vs Full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Folha1!$N$116</c:f>
              <c:strCache>
                <c:ptCount val="1"/>
                <c:pt idx="0">
                  <c:v>Parallel sorting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Folha1!$O$115:$U$115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Folha1!$O$116:$U$116</c:f>
              <c:numCache>
                <c:formatCode>General</c:formatCode>
                <c:ptCount val="7"/>
                <c:pt idx="0">
                  <c:v>1.7020789999999999</c:v>
                </c:pt>
                <c:pt idx="1">
                  <c:v>0.91060200000000002</c:v>
                </c:pt>
                <c:pt idx="2">
                  <c:v>0.54379900000000003</c:v>
                </c:pt>
                <c:pt idx="3">
                  <c:v>0.351524</c:v>
                </c:pt>
                <c:pt idx="4">
                  <c:v>0.26837800000000001</c:v>
                </c:pt>
                <c:pt idx="5">
                  <c:v>0.24648800000000001</c:v>
                </c:pt>
                <c:pt idx="6">
                  <c:v>0.276555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4-4753-8BC5-6603F02C2F95}"/>
            </c:ext>
          </c:extLst>
        </c:ser>
        <c:ser>
          <c:idx val="1"/>
          <c:order val="1"/>
          <c:tx>
            <c:strRef>
              <c:f>Folha1!$N$117</c:f>
              <c:strCache>
                <c:ptCount val="1"/>
                <c:pt idx="0">
                  <c:v>Full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Folha1!$O$115:$U$115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Folha1!$O$117:$U$117</c:f>
              <c:numCache>
                <c:formatCode>General</c:formatCode>
                <c:ptCount val="7"/>
                <c:pt idx="0">
                  <c:v>1.7796289999999999</c:v>
                </c:pt>
                <c:pt idx="1">
                  <c:v>0.96835899999999997</c:v>
                </c:pt>
                <c:pt idx="2">
                  <c:v>0.57654300000000003</c:v>
                </c:pt>
                <c:pt idx="3">
                  <c:v>0.34526899999999999</c:v>
                </c:pt>
                <c:pt idx="4">
                  <c:v>0.216113</c:v>
                </c:pt>
                <c:pt idx="5">
                  <c:v>0.17965800000000001</c:v>
                </c:pt>
                <c:pt idx="6">
                  <c:v>0.17860300000000001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4-4753-8BC5-6603F02C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21144"/>
        <c:axId val="714723704"/>
      </c:lineChart>
      <c:catAx>
        <c:axId val="71472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buckets</a:t>
                </a:r>
              </a:p>
            </c:rich>
          </c:tx>
          <c:layout>
            <c:manualLayout>
              <c:xMode val="edge"/>
              <c:yMode val="edge"/>
              <c:x val="0.39079177602799647"/>
              <c:y val="0.8398731484544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3704"/>
        <c:crosses val="autoZero"/>
        <c:auto val="1"/>
        <c:lblAlgn val="ctr"/>
        <c:lblOffset val="100"/>
        <c:noMultiLvlLbl val="0"/>
      </c:catAx>
      <c:valAx>
        <c:axId val="7147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Partition cpar vs Partition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Folha1!$F$81:$L$81</c:f>
              <c:numCache>
                <c:formatCode>General</c:formatCode>
                <c:ptCount val="7"/>
                <c:pt idx="0">
                  <c:v>2.1122899999999998</c:v>
                </c:pt>
                <c:pt idx="1">
                  <c:v>1.212629</c:v>
                </c:pt>
                <c:pt idx="2">
                  <c:v>0.71985100000000002</c:v>
                </c:pt>
                <c:pt idx="3">
                  <c:v>0.43330200000000002</c:v>
                </c:pt>
                <c:pt idx="4">
                  <c:v>0.33252199999999998</c:v>
                </c:pt>
                <c:pt idx="5">
                  <c:v>0.368788</c:v>
                </c:pt>
                <c:pt idx="6">
                  <c:v>0.289296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0A0-8C88-FE09121B0829}"/>
            </c:ext>
          </c:extLst>
        </c:ser>
        <c:ser>
          <c:idx val="1"/>
          <c:order val="1"/>
          <c:tx>
            <c:v>cpar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Folha1!$F$75:$L$75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Folha1!$F$77:$L$77</c:f>
              <c:numCache>
                <c:formatCode>General</c:formatCode>
                <c:ptCount val="7"/>
                <c:pt idx="0">
                  <c:v>1.7796289999999999</c:v>
                </c:pt>
                <c:pt idx="1">
                  <c:v>0.96835899999999997</c:v>
                </c:pt>
                <c:pt idx="2">
                  <c:v>0.57654300000000003</c:v>
                </c:pt>
                <c:pt idx="3">
                  <c:v>0.34526899999999999</c:v>
                </c:pt>
                <c:pt idx="4">
                  <c:v>0.216113</c:v>
                </c:pt>
                <c:pt idx="5">
                  <c:v>0.17965800000000001</c:v>
                </c:pt>
                <c:pt idx="6">
                  <c:v>0.17860300000000001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E-40A0-8C88-FE09121B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21144"/>
        <c:axId val="714723704"/>
      </c:lineChart>
      <c:catAx>
        <c:axId val="71472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buckets</a:t>
                </a:r>
              </a:p>
            </c:rich>
          </c:tx>
          <c:layout>
            <c:manualLayout>
              <c:xMode val="edge"/>
              <c:yMode val="edge"/>
              <c:x val="0.39079177602799647"/>
              <c:y val="0.8398731484544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3704"/>
        <c:crosses val="autoZero"/>
        <c:auto val="1"/>
        <c:lblAlgn val="ctr"/>
        <c:lblOffset val="100"/>
        <c:noMultiLvlLbl val="0"/>
      </c:catAx>
      <c:valAx>
        <c:axId val="7147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Sorting Algorithms</c:v>
              </c:pt>
            </c:strLit>
          </c:cat>
          <c:val>
            <c:numRef>
              <c:f>Folha1!$BI$68</c:f>
              <c:numCache>
                <c:formatCode>General</c:formatCode>
                <c:ptCount val="1"/>
                <c:pt idx="0">
                  <c:v>10359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0-4C03-BE3E-0D33C28892E8}"/>
            </c:ext>
          </c:extLst>
        </c:ser>
        <c:ser>
          <c:idx val="1"/>
          <c:order val="1"/>
          <c:tx>
            <c:v>HeapSort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Sorting Algorithms</c:v>
              </c:pt>
            </c:strLit>
          </c:cat>
          <c:val>
            <c:numRef>
              <c:f>Folha1!$BK$68</c:f>
              <c:numCache>
                <c:formatCode>General</c:formatCode>
                <c:ptCount val="1"/>
                <c:pt idx="0">
                  <c:v>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0-4C03-BE3E-0D33C28892E8}"/>
            </c:ext>
          </c:extLst>
        </c:ser>
        <c:ser>
          <c:idx val="2"/>
          <c:order val="2"/>
          <c:tx>
            <c:strRef>
              <c:f>Folha1!$BL$67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Sorting Algorithms</c:v>
              </c:pt>
            </c:strLit>
          </c:cat>
          <c:val>
            <c:numRef>
              <c:f>Folha1!$BM$68</c:f>
              <c:numCache>
                <c:formatCode>General</c:formatCode>
                <c:ptCount val="1"/>
                <c:pt idx="0">
                  <c:v>48765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0-4C03-BE3E-0D33C28892E8}"/>
            </c:ext>
          </c:extLst>
        </c:ser>
        <c:ser>
          <c:idx val="3"/>
          <c:order val="3"/>
          <c:tx>
            <c:strRef>
              <c:f>Folha1!$BN$67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Sorting Algorithms</c:v>
              </c:pt>
            </c:strLit>
          </c:cat>
          <c:val>
            <c:numRef>
              <c:f>Folha1!$BO$68</c:f>
              <c:numCache>
                <c:formatCode>General</c:formatCode>
                <c:ptCount val="1"/>
                <c:pt idx="0">
                  <c:v>75273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0-4C03-BE3E-0D33C28892E8}"/>
            </c:ext>
          </c:extLst>
        </c:ser>
        <c:ser>
          <c:idx val="4"/>
          <c:order val="4"/>
          <c:tx>
            <c:strRef>
              <c:f>Folha1!$BP$67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ED7C2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85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A0-4C03-BE3E-0D33C28892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Sorting Algorithms</c:v>
              </c:pt>
            </c:strLit>
          </c:cat>
          <c:val>
            <c:numRef>
              <c:f>Folha1!$BQ$68</c:f>
              <c:numCache>
                <c:formatCode>General</c:formatCode>
                <c:ptCount val="1"/>
                <c:pt idx="0">
                  <c:v>155553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0-4C03-BE3E-0D33C2889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683792"/>
        <c:axId val="557684432"/>
      </c:barChart>
      <c:catAx>
        <c:axId val="5576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7684432"/>
        <c:crosses val="autoZero"/>
        <c:auto val="1"/>
        <c:lblAlgn val="ctr"/>
        <c:lblOffset val="100"/>
        <c:noMultiLvlLbl val="0"/>
      </c:catAx>
      <c:valAx>
        <c:axId val="5576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Wall-clock</a:t>
                </a:r>
                <a:r>
                  <a:rPr lang="pt-PT" baseline="0"/>
                  <a:t> (usecs)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76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6FB02-E5C5-4EE4-B9D8-3CF7263727D5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237" cy="606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81693-41E8-4901-81FA-15C194B31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1146495</xdr:colOff>
      <xdr:row>31</xdr:row>
      <xdr:rowOff>1</xdr:rowOff>
    </xdr:from>
    <xdr:to>
      <xdr:col>22</xdr:col>
      <xdr:colOff>1277505</xdr:colOff>
      <xdr:row>36</xdr:row>
      <xdr:rowOff>52358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ACD3BE-7574-48B1-9D86-D16A3B34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7761" y="5753451"/>
          <a:ext cx="6622898" cy="982136"/>
        </a:xfrm>
        <a:prstGeom prst="rect">
          <a:avLst/>
        </a:prstGeom>
      </xdr:spPr>
    </xdr:pic>
    <xdr:clientData/>
  </xdr:twoCellAnchor>
  <xdr:oneCellAnchor>
    <xdr:from>
      <xdr:col>33</xdr:col>
      <xdr:colOff>20973</xdr:colOff>
      <xdr:row>55</xdr:row>
      <xdr:rowOff>6995</xdr:rowOff>
    </xdr:from>
    <xdr:ext cx="7435196" cy="236692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F694FF-169F-4BAA-B3D7-25194B1633D3}"/>
            </a:ext>
          </a:extLst>
        </xdr:cNvPr>
        <xdr:cNvSpPr txBox="1"/>
      </xdr:nvSpPr>
      <xdr:spPr>
        <a:xfrm>
          <a:off x="30266511" y="10508918"/>
          <a:ext cx="7435196" cy="23669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pt-PT" sz="1100"/>
            <a:t>Nesta comparacao o objetivo e ver o impacto dos</a:t>
          </a:r>
          <a:r>
            <a:rPr lang="pt-PT" sz="1100" baseline="0"/>
            <a:t> tamanhos de input relativamente as misses na cache L1 e L2. O primeiro exemplo tem uma dimensao total igaul a </a:t>
          </a:r>
          <a:r>
            <a:rPr lang="pt-P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32120</a:t>
          </a:r>
          <a:r>
            <a:rPr lang="pt-PT"/>
            <a:t> B</a:t>
          </a:r>
          <a:r>
            <a:rPr lang="pt-PT" baseline="0"/>
            <a:t>ytes de modo que cabe todo na Cache </a:t>
          </a:r>
          <a:r>
            <a:rPr lang="pt-PT" sz="1100" baseline="0"/>
            <a:t>L1, O segundo exemplo  por sua vez tem </a:t>
          </a:r>
          <a:r>
            <a:rPr lang="pt-P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256960</a:t>
          </a:r>
          <a:r>
            <a:rPr lang="pt-PT"/>
            <a:t> Bytes cabendo na Cache L2,</a:t>
          </a:r>
          <a:r>
            <a:rPr lang="pt-PT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por ultimo o terceiro tem </a:t>
          </a:r>
          <a:r>
            <a:rPr lang="pt-P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2569600</a:t>
          </a:r>
          <a:r>
            <a:rPr lang="pt-PT"/>
            <a:t>  bytes cabendo na Cache</a:t>
          </a:r>
          <a:r>
            <a:rPr lang="pt-PT" baseline="0"/>
            <a:t> L3.</a:t>
          </a:r>
        </a:p>
        <a:p>
          <a:pPr algn="l"/>
          <a:r>
            <a:rPr lang="pt-PT" baseline="0"/>
            <a:t>  Este teste foi realizado de modo a que os buckets tivessem sempre 400 elementos no seu interior, ou seja, size/buckets = 400. De notar ainda que o os segundos dados sao 8 vezes maiores que os primeiros tanto size como buckets, e no caso do terceiro caso esta razao para para 80 vezes. </a:t>
          </a:r>
        </a:p>
        <a:p>
          <a:pPr algn="l"/>
          <a:r>
            <a:rPr lang="pt-PT" baseline="0"/>
            <a:t>Embora o tempo, n ciclos e instrucoes se encontre perto destas razoes, os misses as</a:t>
          </a:r>
        </a:p>
        <a:p>
          <a:pPr algn="l"/>
          <a:r>
            <a:rPr lang="pt-PT" baseline="0"/>
            <a:t>caches escala muito mais. Esses misses so seguiriam as proporcoes dos dados caso coubessem em todos os exemplos, todos os dados na Cache L1. No ultimo caso, usando um o size de 8.000.000 e o numero de buckets igual a 20000, esta quantidade de dados não conseguirá caber em nenhum nivel de cache cabendo apenas na RAM. Neste caso conseguimos ver que o aumento dos misses nas caches aumenta catastroficamente sendo ridiculamente maior do que a proporção de 2000 para com o primeiro teste.</a:t>
          </a:r>
        </a:p>
      </xdr:txBody>
    </xdr:sp>
    <xdr:clientData/>
  </xdr:oneCellAnchor>
  <xdr:twoCellAnchor>
    <xdr:from>
      <xdr:col>3</xdr:col>
      <xdr:colOff>863749</xdr:colOff>
      <xdr:row>85</xdr:row>
      <xdr:rowOff>17479</xdr:rowOff>
    </xdr:from>
    <xdr:to>
      <xdr:col>12</xdr:col>
      <xdr:colOff>35858</xdr:colOff>
      <xdr:row>126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40B048-B10E-4DDD-A9A7-CF5558340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51227</xdr:colOff>
      <xdr:row>62</xdr:row>
      <xdr:rowOff>173852</xdr:rowOff>
    </xdr:from>
    <xdr:to>
      <xdr:col>18</xdr:col>
      <xdr:colOff>51227</xdr:colOff>
      <xdr:row>80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70CB8B-DA97-42D5-AD40-908BAC148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372609</xdr:colOff>
      <xdr:row>89</xdr:row>
      <xdr:rowOff>18666</xdr:rowOff>
    </xdr:from>
    <xdr:to>
      <xdr:col>17</xdr:col>
      <xdr:colOff>2072341</xdr:colOff>
      <xdr:row>111</xdr:row>
      <xdr:rowOff>164583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A6125B-A463-4C36-A1F7-52C2EA74B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851646</xdr:colOff>
      <xdr:row>118</xdr:row>
      <xdr:rowOff>80682</xdr:rowOff>
    </xdr:from>
    <xdr:to>
      <xdr:col>19</xdr:col>
      <xdr:colOff>26893</xdr:colOff>
      <xdr:row>136</xdr:row>
      <xdr:rowOff>120702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28008C-165F-4896-9680-7A7CFFB8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312615</xdr:colOff>
      <xdr:row>76</xdr:row>
      <xdr:rowOff>30283</xdr:rowOff>
    </xdr:from>
    <xdr:to>
      <xdr:col>66</xdr:col>
      <xdr:colOff>214923</xdr:colOff>
      <xdr:row>96</xdr:row>
      <xdr:rowOff>107460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C0F1B9-CBA2-4C77-B9F5-87ECADD8B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EF4E-1562-4CD9-8FD2-F6CE0C2B6B7B}">
  <dimension ref="A3:BQ143"/>
  <sheetViews>
    <sheetView showGridLines="0" tabSelected="1" topLeftCell="A124" zoomScale="85" zoomScaleNormal="85" workbookViewId="0">
      <selection activeCell="B71" sqref="B71"/>
    </sheetView>
  </sheetViews>
  <sheetFormatPr defaultRowHeight="14.4" x14ac:dyDescent="0.3"/>
  <cols>
    <col min="2" max="3" width="10.6640625" bestFit="1" customWidth="1"/>
    <col min="4" max="4" width="13.5546875" bestFit="1" customWidth="1"/>
    <col min="5" max="5" width="18.5546875" bestFit="1" customWidth="1"/>
    <col min="6" max="6" width="13.5546875" bestFit="1" customWidth="1"/>
    <col min="7" max="7" width="12.21875" bestFit="1" customWidth="1"/>
    <col min="8" max="8" width="12" bestFit="1" customWidth="1"/>
    <col min="9" max="10" width="12.109375" bestFit="1" customWidth="1"/>
    <col min="11" max="11" width="12" bestFit="1" customWidth="1"/>
    <col min="12" max="13" width="11" bestFit="1" customWidth="1"/>
    <col min="14" max="14" width="14.33203125" bestFit="1" customWidth="1"/>
    <col min="15" max="15" width="12" bestFit="1" customWidth="1"/>
    <col min="16" max="16" width="15" bestFit="1" customWidth="1"/>
    <col min="17" max="17" width="17.5546875" bestFit="1" customWidth="1"/>
    <col min="18" max="18" width="37.109375" bestFit="1" customWidth="1"/>
    <col min="19" max="19" width="12" bestFit="1" customWidth="1"/>
    <col min="20" max="20" width="11.6640625" customWidth="1"/>
    <col min="22" max="22" width="7.5546875" bestFit="1" customWidth="1"/>
    <col min="23" max="23" width="19.5546875" bestFit="1" customWidth="1"/>
    <col min="25" max="25" width="10.109375" bestFit="1" customWidth="1"/>
    <col min="29" max="29" width="23.33203125" bestFit="1" customWidth="1"/>
    <col min="31" max="31" width="14.6640625" bestFit="1" customWidth="1"/>
    <col min="32" max="32" width="26.21875" bestFit="1" customWidth="1"/>
    <col min="34" max="34" width="14.6640625" bestFit="1" customWidth="1"/>
    <col min="35" max="35" width="29.21875" bestFit="1" customWidth="1"/>
    <col min="36" max="36" width="14.6640625" bestFit="1" customWidth="1"/>
    <col min="37" max="37" width="6.109375" bestFit="1" customWidth="1"/>
    <col min="38" max="38" width="12.109375" bestFit="1" customWidth="1"/>
    <col min="39" max="39" width="12.109375" customWidth="1"/>
    <col min="40" max="41" width="12.109375" bestFit="1" customWidth="1"/>
    <col min="45" max="45" width="15.109375" bestFit="1" customWidth="1"/>
    <col min="46" max="46" width="26.6640625" bestFit="1" customWidth="1"/>
    <col min="47" max="47" width="10.88671875" customWidth="1"/>
    <col min="48" max="48" width="15.109375" bestFit="1" customWidth="1"/>
    <col min="49" max="49" width="26.6640625" bestFit="1" customWidth="1"/>
    <col min="50" max="50" width="15.109375" bestFit="1" customWidth="1"/>
    <col min="51" max="51" width="12.44140625" bestFit="1" customWidth="1"/>
    <col min="52" max="52" width="11.33203125" bestFit="1" customWidth="1"/>
    <col min="53" max="55" width="12.44140625" bestFit="1" customWidth="1"/>
    <col min="60" max="60" width="14.33203125" bestFit="1" customWidth="1"/>
    <col min="61" max="61" width="9" bestFit="1" customWidth="1"/>
    <col min="62" max="62" width="14.33203125" bestFit="1" customWidth="1"/>
    <col min="63" max="63" width="9" bestFit="1" customWidth="1"/>
    <col min="64" max="64" width="14.33203125" bestFit="1" customWidth="1"/>
    <col min="65" max="65" width="10" bestFit="1" customWidth="1"/>
    <col min="66" max="66" width="14.33203125" bestFit="1" customWidth="1"/>
    <col min="67" max="67" width="10" bestFit="1" customWidth="1"/>
    <col min="68" max="68" width="14.33203125" bestFit="1" customWidth="1"/>
    <col min="69" max="69" width="10" bestFit="1" customWidth="1"/>
  </cols>
  <sheetData>
    <row r="3" spans="2:20" ht="15" thickBot="1" x14ac:dyDescent="0.35"/>
    <row r="4" spans="2:20" ht="15" thickBot="1" x14ac:dyDescent="0.35">
      <c r="B4" s="66" t="s">
        <v>0</v>
      </c>
      <c r="C4" s="67" t="s">
        <v>1</v>
      </c>
      <c r="G4" s="10" t="s">
        <v>5</v>
      </c>
      <c r="H4" s="10" t="s">
        <v>6</v>
      </c>
      <c r="I4" s="11" t="s">
        <v>7</v>
      </c>
      <c r="J4" s="11" t="s">
        <v>8</v>
      </c>
      <c r="K4" s="12" t="s">
        <v>2</v>
      </c>
      <c r="L4" s="12" t="s">
        <v>3</v>
      </c>
      <c r="M4" s="12" t="s">
        <v>4</v>
      </c>
      <c r="N4" s="11" t="s">
        <v>13</v>
      </c>
      <c r="O4" s="11" t="s">
        <v>9</v>
      </c>
    </row>
    <row r="5" spans="2:20" x14ac:dyDescent="0.3">
      <c r="B5" s="66"/>
      <c r="C5" s="68"/>
      <c r="F5" s="127" t="s">
        <v>16</v>
      </c>
      <c r="G5" s="3">
        <v>100</v>
      </c>
      <c r="H5" s="4" t="s">
        <v>11</v>
      </c>
      <c r="I5" s="4">
        <v>325836848</v>
      </c>
      <c r="J5" s="4">
        <v>411497202</v>
      </c>
      <c r="K5" s="4">
        <f>I5/J5</f>
        <v>0.79183247520599176</v>
      </c>
      <c r="L5" s="4">
        <v>817483</v>
      </c>
      <c r="M5" s="4">
        <v>96499</v>
      </c>
      <c r="N5" s="4">
        <v>115070</v>
      </c>
      <c r="O5" s="5">
        <f>N5/10^6</f>
        <v>0.11507000000000001</v>
      </c>
      <c r="Q5" s="20" t="s">
        <v>12</v>
      </c>
    </row>
    <row r="6" spans="2:20" ht="15" thickBot="1" x14ac:dyDescent="0.35">
      <c r="B6" s="66"/>
      <c r="C6" s="68"/>
      <c r="F6" s="128"/>
      <c r="G6" s="6">
        <v>100</v>
      </c>
      <c r="H6" s="2" t="s">
        <v>10</v>
      </c>
      <c r="I6" s="2">
        <v>3674827389</v>
      </c>
      <c r="J6" s="2">
        <v>4771345627</v>
      </c>
      <c r="K6" s="2">
        <f t="shared" ref="K6:K22" si="0">I6/J6</f>
        <v>0.77018679347078878</v>
      </c>
      <c r="L6" s="2">
        <v>16315526</v>
      </c>
      <c r="M6" s="2">
        <v>3448750</v>
      </c>
      <c r="N6" s="2">
        <v>1265042</v>
      </c>
      <c r="O6" s="7">
        <f t="shared" ref="O6:O22" si="1">N6/10^6</f>
        <v>1.265042</v>
      </c>
      <c r="Q6" s="17">
        <v>40</v>
      </c>
    </row>
    <row r="7" spans="2:20" x14ac:dyDescent="0.3">
      <c r="B7" s="66"/>
      <c r="C7" s="68"/>
      <c r="F7" s="128"/>
      <c r="G7" s="6">
        <v>100</v>
      </c>
      <c r="H7" s="2" t="s">
        <v>14</v>
      </c>
      <c r="I7" s="2">
        <v>40321080314</v>
      </c>
      <c r="J7" s="2">
        <v>54346438387</v>
      </c>
      <c r="K7" s="2">
        <f t="shared" si="0"/>
        <v>0.74192682189906023</v>
      </c>
      <c r="L7" s="2">
        <v>234104321</v>
      </c>
      <c r="M7" s="2">
        <v>63548116</v>
      </c>
      <c r="N7" s="2">
        <v>13648371</v>
      </c>
      <c r="O7" s="7">
        <f t="shared" si="1"/>
        <v>13.648370999999999</v>
      </c>
      <c r="Q7" s="20" t="s">
        <v>19</v>
      </c>
      <c r="S7" s="64" t="s">
        <v>24</v>
      </c>
      <c r="T7" s="65"/>
    </row>
    <row r="8" spans="2:20" ht="15" thickBot="1" x14ac:dyDescent="0.35">
      <c r="B8" s="66"/>
      <c r="C8" s="68"/>
      <c r="F8" s="128"/>
      <c r="G8" s="6">
        <v>1000</v>
      </c>
      <c r="H8" s="2" t="s">
        <v>11</v>
      </c>
      <c r="I8" s="2">
        <v>265002231</v>
      </c>
      <c r="J8" s="2">
        <v>349542334</v>
      </c>
      <c r="K8" s="2">
        <f t="shared" si="0"/>
        <v>0.75814058905952142</v>
      </c>
      <c r="L8" s="2">
        <v>1144926</v>
      </c>
      <c r="M8" s="2">
        <v>101485</v>
      </c>
      <c r="N8" s="2">
        <v>93999</v>
      </c>
      <c r="O8" s="7">
        <f t="shared" si="1"/>
        <v>9.3998999999999999E-2</v>
      </c>
      <c r="Q8" s="23" t="s">
        <v>17</v>
      </c>
      <c r="S8" s="24">
        <f>256*Q15/Q13</f>
        <v>65536</v>
      </c>
      <c r="T8" s="25">
        <f>8*Q17/Q13</f>
        <v>2097152</v>
      </c>
    </row>
    <row r="9" spans="2:20" x14ac:dyDescent="0.3">
      <c r="B9" s="66"/>
      <c r="C9" s="68"/>
      <c r="F9" s="128"/>
      <c r="G9" s="6">
        <v>1000</v>
      </c>
      <c r="H9" s="2" t="s">
        <v>10</v>
      </c>
      <c r="I9" s="2">
        <v>3045335016</v>
      </c>
      <c r="J9" s="2">
        <v>4107587932</v>
      </c>
      <c r="K9" s="2">
        <f t="shared" si="0"/>
        <v>0.74139253167910024</v>
      </c>
      <c r="L9" s="2">
        <v>16150988</v>
      </c>
      <c r="M9" s="2">
        <v>1107689</v>
      </c>
      <c r="N9" s="2">
        <v>1069483</v>
      </c>
      <c r="O9" s="7">
        <f t="shared" si="1"/>
        <v>1.069483</v>
      </c>
      <c r="Q9" s="20" t="s">
        <v>20</v>
      </c>
      <c r="S9" s="64" t="s">
        <v>23</v>
      </c>
      <c r="T9" s="65"/>
    </row>
    <row r="10" spans="2:20" ht="15" thickBot="1" x14ac:dyDescent="0.35">
      <c r="B10" s="66"/>
      <c r="C10" s="68"/>
      <c r="F10" s="128"/>
      <c r="G10" s="6">
        <v>1000</v>
      </c>
      <c r="H10" s="2" t="s">
        <v>14</v>
      </c>
      <c r="I10" s="2">
        <v>33764389554</v>
      </c>
      <c r="J10" s="2">
        <v>47615316479</v>
      </c>
      <c r="K10" s="2">
        <f t="shared" si="0"/>
        <v>0.7091077420201809</v>
      </c>
      <c r="L10" s="2">
        <v>245275219</v>
      </c>
      <c r="M10" s="2">
        <v>34414290</v>
      </c>
      <c r="N10" s="2">
        <v>11456586</v>
      </c>
      <c r="O10" s="7">
        <f t="shared" si="1"/>
        <v>11.456586</v>
      </c>
      <c r="Q10" s="17" t="s">
        <v>18</v>
      </c>
      <c r="S10" s="24">
        <f>10*Q17/Q13</f>
        <v>2621440</v>
      </c>
      <c r="T10" s="25">
        <f>64*Q17/Q13</f>
        <v>16777216</v>
      </c>
    </row>
    <row r="11" spans="2:20" ht="15" thickBot="1" x14ac:dyDescent="0.35">
      <c r="B11" s="66"/>
      <c r="C11" s="68"/>
      <c r="F11" s="128"/>
      <c r="G11" s="6">
        <v>10000</v>
      </c>
      <c r="H11" s="2" t="s">
        <v>11</v>
      </c>
      <c r="I11" s="2">
        <v>224449222</v>
      </c>
      <c r="J11" s="2">
        <v>283200638</v>
      </c>
      <c r="K11" s="2">
        <f t="shared" si="0"/>
        <v>0.79254490238824959</v>
      </c>
      <c r="L11" s="2">
        <v>2899871</v>
      </c>
      <c r="M11" s="2">
        <v>1153608</v>
      </c>
      <c r="N11" s="2">
        <v>80155</v>
      </c>
      <c r="O11" s="7">
        <f t="shared" si="1"/>
        <v>8.0155000000000004E-2</v>
      </c>
    </row>
    <row r="12" spans="2:20" ht="15" thickBot="1" x14ac:dyDescent="0.35">
      <c r="B12" s="66"/>
      <c r="C12" s="69"/>
      <c r="F12" s="128"/>
      <c r="G12" s="6">
        <v>10000</v>
      </c>
      <c r="H12" s="2" t="s">
        <v>10</v>
      </c>
      <c r="I12" s="2">
        <v>2658240418</v>
      </c>
      <c r="J12" s="2">
        <v>3439133518</v>
      </c>
      <c r="K12" s="2">
        <f t="shared" si="0"/>
        <v>0.77293899875858207</v>
      </c>
      <c r="L12" s="2">
        <v>29154669</v>
      </c>
      <c r="M12" s="2">
        <v>11248837</v>
      </c>
      <c r="N12" s="2">
        <v>904529</v>
      </c>
      <c r="O12" s="7">
        <f t="shared" si="1"/>
        <v>0.90452900000000003</v>
      </c>
      <c r="Q12" s="22" t="s">
        <v>21</v>
      </c>
    </row>
    <row r="13" spans="2:20" ht="15" thickBot="1" x14ac:dyDescent="0.35">
      <c r="B13" s="66"/>
      <c r="C13" s="1"/>
      <c r="F13" s="129"/>
      <c r="G13" s="13">
        <v>10000</v>
      </c>
      <c r="H13" s="14" t="s">
        <v>14</v>
      </c>
      <c r="I13" s="14">
        <v>29342568004</v>
      </c>
      <c r="J13" s="14">
        <v>40169822377</v>
      </c>
      <c r="K13" s="14">
        <f t="shared" si="0"/>
        <v>0.7304629761270901</v>
      </c>
      <c r="L13" s="14">
        <v>333569000</v>
      </c>
      <c r="M13" s="14">
        <v>114027037</v>
      </c>
      <c r="N13" s="14">
        <v>9970101</v>
      </c>
      <c r="O13" s="15">
        <f t="shared" si="1"/>
        <v>9.9701009999999997</v>
      </c>
      <c r="Q13" s="23">
        <v>4</v>
      </c>
      <c r="S13" s="28" t="s">
        <v>26</v>
      </c>
    </row>
    <row r="14" spans="2:20" x14ac:dyDescent="0.3">
      <c r="B14" s="66"/>
      <c r="C14" s="1"/>
      <c r="F14" s="130" t="s">
        <v>15</v>
      </c>
      <c r="G14" s="3">
        <v>100</v>
      </c>
      <c r="H14" s="4" t="s">
        <v>11</v>
      </c>
      <c r="I14" s="4"/>
      <c r="J14" s="4"/>
      <c r="K14" s="4" t="e">
        <f t="shared" si="0"/>
        <v>#DIV/0!</v>
      </c>
      <c r="L14" s="4"/>
      <c r="M14" s="4"/>
      <c r="N14" s="4"/>
      <c r="O14" s="5">
        <f t="shared" si="1"/>
        <v>0</v>
      </c>
      <c r="Q14" s="22" t="s">
        <v>25</v>
      </c>
      <c r="S14" s="26">
        <v>66000</v>
      </c>
    </row>
    <row r="15" spans="2:20" ht="15" thickBot="1" x14ac:dyDescent="0.35">
      <c r="B15" s="66"/>
      <c r="C15" s="1"/>
      <c r="F15" s="131"/>
      <c r="G15" s="6">
        <v>100</v>
      </c>
      <c r="H15" s="2" t="s">
        <v>10</v>
      </c>
      <c r="I15" s="2"/>
      <c r="J15" s="2"/>
      <c r="K15" s="2" t="e">
        <f t="shared" si="0"/>
        <v>#DIV/0!</v>
      </c>
      <c r="L15" s="2"/>
      <c r="M15" s="2"/>
      <c r="N15" s="2"/>
      <c r="O15" s="7">
        <f t="shared" si="1"/>
        <v>0</v>
      </c>
      <c r="Q15" s="17">
        <v>1024</v>
      </c>
      <c r="S15" s="26">
        <v>1083000</v>
      </c>
    </row>
    <row r="16" spans="2:20" x14ac:dyDescent="0.3">
      <c r="B16" s="66"/>
      <c r="C16" s="1"/>
      <c r="F16" s="131"/>
      <c r="G16" s="6">
        <v>100</v>
      </c>
      <c r="H16" s="2" t="s">
        <v>14</v>
      </c>
      <c r="I16" s="2"/>
      <c r="J16" s="2"/>
      <c r="K16" s="2" t="e">
        <f t="shared" si="0"/>
        <v>#DIV/0!</v>
      </c>
      <c r="L16" s="2"/>
      <c r="M16" s="2"/>
      <c r="N16" s="2"/>
      <c r="O16" s="7">
        <f t="shared" si="1"/>
        <v>0</v>
      </c>
      <c r="Q16" s="22" t="s">
        <v>22</v>
      </c>
      <c r="S16" s="26">
        <v>2100000</v>
      </c>
    </row>
    <row r="17" spans="2:19" ht="15" thickBot="1" x14ac:dyDescent="0.35">
      <c r="B17" s="66"/>
      <c r="C17" s="1"/>
      <c r="F17" s="131"/>
      <c r="G17" s="6">
        <v>1000</v>
      </c>
      <c r="H17" s="2" t="s">
        <v>11</v>
      </c>
      <c r="I17" s="2"/>
      <c r="J17" s="2"/>
      <c r="K17" s="2" t="e">
        <f t="shared" si="0"/>
        <v>#DIV/0!</v>
      </c>
      <c r="L17" s="2"/>
      <c r="M17" s="2"/>
      <c r="N17" s="2"/>
      <c r="O17" s="7">
        <f t="shared" si="1"/>
        <v>0</v>
      </c>
      <c r="Q17" s="17">
        <v>1048576</v>
      </c>
      <c r="S17" s="26"/>
    </row>
    <row r="18" spans="2:19" x14ac:dyDescent="0.3">
      <c r="F18" s="131"/>
      <c r="G18" s="6">
        <v>1000</v>
      </c>
      <c r="H18" s="2" t="s">
        <v>10</v>
      </c>
      <c r="I18" s="2"/>
      <c r="J18" s="2"/>
      <c r="K18" s="2" t="e">
        <f t="shared" si="0"/>
        <v>#DIV/0!</v>
      </c>
      <c r="L18" s="2"/>
      <c r="M18" s="2"/>
      <c r="N18" s="2"/>
      <c r="O18" s="7">
        <f t="shared" si="1"/>
        <v>0</v>
      </c>
      <c r="S18" s="26">
        <v>2630000</v>
      </c>
    </row>
    <row r="19" spans="2:19" x14ac:dyDescent="0.3">
      <c r="F19" s="131"/>
      <c r="G19" s="6">
        <v>1000</v>
      </c>
      <c r="H19" s="2" t="s">
        <v>14</v>
      </c>
      <c r="I19" s="1"/>
      <c r="J19" s="1"/>
      <c r="K19" s="2" t="e">
        <f t="shared" si="0"/>
        <v>#DIV/0!</v>
      </c>
      <c r="L19" s="1"/>
      <c r="M19" s="1"/>
      <c r="N19" s="1"/>
      <c r="O19" s="7">
        <f t="shared" si="1"/>
        <v>0</v>
      </c>
      <c r="S19" s="26">
        <v>9715000</v>
      </c>
    </row>
    <row r="20" spans="2:19" ht="15" thickBot="1" x14ac:dyDescent="0.35">
      <c r="F20" s="131"/>
      <c r="G20" s="6">
        <v>10000</v>
      </c>
      <c r="H20" s="2" t="s">
        <v>11</v>
      </c>
      <c r="I20" s="1"/>
      <c r="J20" s="1"/>
      <c r="K20" s="2" t="e">
        <f t="shared" si="0"/>
        <v>#DIV/0!</v>
      </c>
      <c r="L20" s="1"/>
      <c r="M20" s="1"/>
      <c r="N20" s="1"/>
      <c r="O20" s="7">
        <f t="shared" si="1"/>
        <v>0</v>
      </c>
      <c r="S20" s="27">
        <v>16800000</v>
      </c>
    </row>
    <row r="21" spans="2:19" x14ac:dyDescent="0.3">
      <c r="F21" s="131"/>
      <c r="G21" s="6">
        <v>10000</v>
      </c>
      <c r="H21" s="2" t="s">
        <v>10</v>
      </c>
      <c r="I21" s="1"/>
      <c r="J21" s="1"/>
      <c r="K21" s="2" t="e">
        <f t="shared" si="0"/>
        <v>#DIV/0!</v>
      </c>
      <c r="L21" s="1"/>
      <c r="M21" s="1"/>
      <c r="N21" s="1"/>
      <c r="O21" s="7">
        <f t="shared" si="1"/>
        <v>0</v>
      </c>
    </row>
    <row r="22" spans="2:19" ht="15" thickBot="1" x14ac:dyDescent="0.35">
      <c r="F22" s="132"/>
      <c r="G22" s="8">
        <v>10000</v>
      </c>
      <c r="H22" s="9" t="s">
        <v>14</v>
      </c>
      <c r="I22" s="16"/>
      <c r="J22" s="16"/>
      <c r="K22" s="14" t="e">
        <f t="shared" si="0"/>
        <v>#DIV/0!</v>
      </c>
      <c r="L22" s="36"/>
      <c r="M22" s="36"/>
      <c r="N22" s="36"/>
      <c r="O22" s="15">
        <f t="shared" si="1"/>
        <v>0</v>
      </c>
    </row>
    <row r="23" spans="2:19" ht="15" thickBot="1" x14ac:dyDescent="0.35">
      <c r="K23" s="35"/>
      <c r="L23" s="21"/>
      <c r="M23" s="21"/>
      <c r="N23" s="21"/>
      <c r="O23" s="21"/>
      <c r="P23" s="21"/>
    </row>
    <row r="24" spans="2:19" ht="15" thickBot="1" x14ac:dyDescent="0.35">
      <c r="F24" s="48" t="s">
        <v>5</v>
      </c>
      <c r="G24" s="48" t="s">
        <v>29</v>
      </c>
      <c r="H24" s="48" t="s">
        <v>30</v>
      </c>
      <c r="I24" s="47" t="s">
        <v>7</v>
      </c>
      <c r="J24" s="47" t="s">
        <v>8</v>
      </c>
      <c r="K24" s="48" t="s">
        <v>2</v>
      </c>
      <c r="L24" s="48" t="s">
        <v>3</v>
      </c>
      <c r="M24" s="48" t="s">
        <v>4</v>
      </c>
      <c r="N24" s="47" t="s">
        <v>13</v>
      </c>
      <c r="O24" s="47" t="s">
        <v>9</v>
      </c>
      <c r="P24" s="12" t="s">
        <v>32</v>
      </c>
    </row>
    <row r="25" spans="2:19" x14ac:dyDescent="0.3">
      <c r="E25" s="62" t="s">
        <v>1</v>
      </c>
      <c r="F25" s="44">
        <v>100</v>
      </c>
      <c r="G25" s="30">
        <v>1680</v>
      </c>
      <c r="H25" s="4">
        <f>G25*1000000/F25</f>
        <v>16800000</v>
      </c>
      <c r="I25" s="4">
        <v>758138947114</v>
      </c>
      <c r="J25" s="4">
        <v>1046470947188</v>
      </c>
      <c r="K25" s="4">
        <f>ROUND(I25/J25, 3)</f>
        <v>0.72399999999999998</v>
      </c>
      <c r="L25" s="4">
        <v>5411711933</v>
      </c>
      <c r="M25" s="4">
        <v>1484809095</v>
      </c>
      <c r="N25" s="4">
        <v>258299296</v>
      </c>
      <c r="O25" s="49">
        <f>ROUND(N25/10^6,2)</f>
        <v>258.3</v>
      </c>
      <c r="P25" s="52">
        <v>239.58322100000001</v>
      </c>
      <c r="R25">
        <v>256</v>
      </c>
    </row>
    <row r="26" spans="2:19" x14ac:dyDescent="0.3">
      <c r="E26" s="63"/>
      <c r="F26" s="45">
        <v>100</v>
      </c>
      <c r="G26" s="2">
        <v>972</v>
      </c>
      <c r="H26" s="2">
        <f t="shared" ref="H26:H31" si="2">G26*1000000/F26</f>
        <v>9720000</v>
      </c>
      <c r="I26" s="2">
        <v>426069519318</v>
      </c>
      <c r="J26" s="2">
        <v>589969463623</v>
      </c>
      <c r="K26" s="2">
        <f t="shared" ref="K26:K31" si="3">ROUND(I26/J26, 3)</f>
        <v>0.72199999999999998</v>
      </c>
      <c r="L26" s="2">
        <v>2932425608</v>
      </c>
      <c r="M26" s="2">
        <v>808645997</v>
      </c>
      <c r="N26" s="2">
        <v>145075615</v>
      </c>
      <c r="O26" s="50">
        <f t="shared" ref="O26:O39" si="4">ROUND(N26/10^6,2)</f>
        <v>145.08000000000001</v>
      </c>
      <c r="P26" s="53">
        <v>134.26274100000001</v>
      </c>
    </row>
    <row r="27" spans="2:19" ht="15" thickBot="1" x14ac:dyDescent="0.35">
      <c r="E27" s="63"/>
      <c r="F27" s="46">
        <v>100</v>
      </c>
      <c r="G27" s="9">
        <v>260</v>
      </c>
      <c r="H27" s="9">
        <f t="shared" si="2"/>
        <v>2600000</v>
      </c>
      <c r="I27" s="9">
        <v>107650726869</v>
      </c>
      <c r="J27" s="9">
        <v>148108969695</v>
      </c>
      <c r="K27" s="9">
        <f t="shared" si="3"/>
        <v>0.72699999999999998</v>
      </c>
      <c r="L27" s="9">
        <v>693032641</v>
      </c>
      <c r="M27" s="9">
        <v>187346672</v>
      </c>
      <c r="N27" s="9">
        <v>36936355</v>
      </c>
      <c r="O27" s="51">
        <f t="shared" si="4"/>
        <v>36.94</v>
      </c>
      <c r="P27" s="54">
        <v>34.006149000000001</v>
      </c>
    </row>
    <row r="28" spans="2:19" ht="15" thickBot="1" x14ac:dyDescent="0.35">
      <c r="E28" s="63"/>
      <c r="F28" s="19"/>
      <c r="G28" s="19"/>
      <c r="H28" s="34"/>
      <c r="K28" s="35"/>
      <c r="O28" s="41"/>
    </row>
    <row r="29" spans="2:19" x14ac:dyDescent="0.3">
      <c r="E29" s="63"/>
      <c r="F29" s="44">
        <v>100</v>
      </c>
      <c r="G29" s="31">
        <v>210</v>
      </c>
      <c r="H29" s="32">
        <f t="shared" si="2"/>
        <v>2100000</v>
      </c>
      <c r="I29" s="32">
        <v>86877135117</v>
      </c>
      <c r="J29" s="32">
        <v>118408983142</v>
      </c>
      <c r="K29" s="4">
        <f t="shared" si="3"/>
        <v>0.73399999999999999</v>
      </c>
      <c r="L29" s="32">
        <v>535122991</v>
      </c>
      <c r="M29" s="32">
        <v>146067028</v>
      </c>
      <c r="N29" s="32">
        <v>29626682</v>
      </c>
      <c r="O29" s="40">
        <f t="shared" si="4"/>
        <v>29.63</v>
      </c>
      <c r="P29" s="52">
        <v>27.318211000000002</v>
      </c>
    </row>
    <row r="30" spans="2:19" x14ac:dyDescent="0.3">
      <c r="E30" s="63"/>
      <c r="F30" s="45">
        <v>100</v>
      </c>
      <c r="G30" s="29">
        <v>108.3</v>
      </c>
      <c r="H30" s="1">
        <f t="shared" si="2"/>
        <v>1083000</v>
      </c>
      <c r="I30" s="1">
        <v>43854093422</v>
      </c>
      <c r="J30" s="1">
        <v>58928204495</v>
      </c>
      <c r="K30" s="2">
        <f t="shared" si="3"/>
        <v>0.74399999999999999</v>
      </c>
      <c r="L30" s="1">
        <v>257322604</v>
      </c>
      <c r="M30" s="1">
        <v>67859208</v>
      </c>
      <c r="N30" s="1">
        <v>14966806</v>
      </c>
      <c r="O30" s="42">
        <f t="shared" si="4"/>
        <v>14.97</v>
      </c>
      <c r="P30" s="53">
        <v>13.778337000000001</v>
      </c>
    </row>
    <row r="31" spans="2:19" ht="15" thickBot="1" x14ac:dyDescent="0.35">
      <c r="E31" s="95"/>
      <c r="F31" s="46">
        <v>100</v>
      </c>
      <c r="G31" s="33">
        <v>6.6</v>
      </c>
      <c r="H31" s="16">
        <f t="shared" si="2"/>
        <v>66000</v>
      </c>
      <c r="I31" s="16">
        <v>2376005642</v>
      </c>
      <c r="J31" s="16">
        <v>3066950240</v>
      </c>
      <c r="K31" s="9">
        <f t="shared" si="3"/>
        <v>0.77500000000000002</v>
      </c>
      <c r="L31" s="16">
        <v>9723452</v>
      </c>
      <c r="M31" s="16">
        <v>1673247</v>
      </c>
      <c r="N31" s="16">
        <v>832518</v>
      </c>
      <c r="O31" s="43">
        <f t="shared" si="4"/>
        <v>0.83</v>
      </c>
      <c r="P31" s="54">
        <v>0.75804899999999997</v>
      </c>
      <c r="R31" t="s">
        <v>34</v>
      </c>
    </row>
    <row r="32" spans="2:19" ht="15" thickBot="1" x14ac:dyDescent="0.35">
      <c r="K32" s="35"/>
      <c r="O32" s="41"/>
    </row>
    <row r="33" spans="5:56" x14ac:dyDescent="0.3">
      <c r="E33" s="62" t="s">
        <v>31</v>
      </c>
      <c r="F33" s="44">
        <v>100</v>
      </c>
      <c r="G33" s="30">
        <v>1680</v>
      </c>
      <c r="H33" s="4">
        <f>G33*1000000/F33</f>
        <v>16800000</v>
      </c>
      <c r="I33" s="4">
        <v>757298484435</v>
      </c>
      <c r="J33" s="4">
        <v>1046470951611</v>
      </c>
      <c r="K33" s="4">
        <f>ROUND(I33/J33, 3)</f>
        <v>0.72399999999999998</v>
      </c>
      <c r="L33" s="4">
        <v>5413615199</v>
      </c>
      <c r="M33" s="4">
        <v>1478617646</v>
      </c>
      <c r="N33" s="4">
        <v>257452183</v>
      </c>
      <c r="O33" s="40">
        <f>ROUND(N33/10^6,2)</f>
        <v>257.45</v>
      </c>
      <c r="P33" s="52">
        <v>238.969437</v>
      </c>
    </row>
    <row r="34" spans="5:56" x14ac:dyDescent="0.3">
      <c r="E34" s="63"/>
      <c r="F34" s="45">
        <v>100</v>
      </c>
      <c r="G34" s="2">
        <v>972</v>
      </c>
      <c r="H34" s="2">
        <f t="shared" ref="H34:H35" si="5">G34*1000000/F34</f>
        <v>9720000</v>
      </c>
      <c r="I34" s="2">
        <v>425566739877</v>
      </c>
      <c r="J34" s="2">
        <v>588679385528</v>
      </c>
      <c r="K34" s="2">
        <f t="shared" ref="K34:K35" si="6">ROUND(I34/J34, 3)</f>
        <v>0.72299999999999998</v>
      </c>
      <c r="L34" s="2">
        <v>2932706495</v>
      </c>
      <c r="M34" s="2">
        <v>807262288</v>
      </c>
      <c r="N34" s="2">
        <v>144677206</v>
      </c>
      <c r="O34" s="42">
        <f t="shared" si="4"/>
        <v>144.68</v>
      </c>
      <c r="P34" s="53">
        <v>134.00520299999999</v>
      </c>
    </row>
    <row r="35" spans="5:56" ht="15" thickBot="1" x14ac:dyDescent="0.35">
      <c r="E35" s="63"/>
      <c r="F35" s="46">
        <v>100</v>
      </c>
      <c r="G35" s="9">
        <v>260</v>
      </c>
      <c r="H35" s="9">
        <f t="shared" si="5"/>
        <v>2600000</v>
      </c>
      <c r="I35" s="9">
        <v>107775663439</v>
      </c>
      <c r="J35" s="9">
        <v>148108969316</v>
      </c>
      <c r="K35" s="9">
        <f t="shared" si="6"/>
        <v>0.72799999999999998</v>
      </c>
      <c r="L35" s="9">
        <v>693046592</v>
      </c>
      <c r="M35" s="9">
        <v>186528568</v>
      </c>
      <c r="N35" s="9">
        <v>36471227</v>
      </c>
      <c r="O35" s="43">
        <f t="shared" si="4"/>
        <v>36.47</v>
      </c>
      <c r="P35" s="54">
        <v>33.610644999999998</v>
      </c>
    </row>
    <row r="36" spans="5:56" ht="15" thickBot="1" x14ac:dyDescent="0.35">
      <c r="E36" s="63"/>
      <c r="F36" s="19"/>
      <c r="G36" s="19"/>
      <c r="H36" s="34"/>
      <c r="K36" s="35"/>
      <c r="O36" s="41"/>
    </row>
    <row r="37" spans="5:56" x14ac:dyDescent="0.3">
      <c r="E37" s="63"/>
      <c r="F37" s="44">
        <v>100</v>
      </c>
      <c r="G37" s="31">
        <v>210</v>
      </c>
      <c r="H37" s="32">
        <f t="shared" ref="H37:H39" si="7">G37*1000000/F37</f>
        <v>2100000</v>
      </c>
      <c r="I37" s="32">
        <v>86870825925</v>
      </c>
      <c r="J37" s="32">
        <v>118408982973</v>
      </c>
      <c r="K37" s="4">
        <f t="shared" ref="K37:K39" si="8">ROUND(I37/J37, 3)</f>
        <v>0.73399999999999999</v>
      </c>
      <c r="L37" s="32">
        <v>536039792</v>
      </c>
      <c r="M37" s="32">
        <v>145901026</v>
      </c>
      <c r="N37" s="32">
        <v>29398295</v>
      </c>
      <c r="O37" s="40">
        <f t="shared" si="4"/>
        <v>29.4</v>
      </c>
      <c r="P37" s="52">
        <v>27.088072</v>
      </c>
    </row>
    <row r="38" spans="5:56" x14ac:dyDescent="0.3">
      <c r="E38" s="63"/>
      <c r="F38" s="45">
        <v>100</v>
      </c>
      <c r="G38" s="29">
        <v>108.3</v>
      </c>
      <c r="H38" s="1">
        <f t="shared" si="7"/>
        <v>1083000</v>
      </c>
      <c r="I38" s="1">
        <v>43923756889</v>
      </c>
      <c r="J38" s="1">
        <v>58928204439</v>
      </c>
      <c r="K38" s="2">
        <f t="shared" si="8"/>
        <v>0.745</v>
      </c>
      <c r="L38" s="1">
        <v>257431040</v>
      </c>
      <c r="M38" s="1">
        <v>68349330</v>
      </c>
      <c r="N38" s="1">
        <v>14869183</v>
      </c>
      <c r="O38" s="42">
        <f t="shared" si="4"/>
        <v>14.87</v>
      </c>
      <c r="P38" s="53">
        <v>13.677633999999999</v>
      </c>
      <c r="R38" t="s">
        <v>48</v>
      </c>
      <c r="S38" t="s">
        <v>49</v>
      </c>
    </row>
    <row r="39" spans="5:56" ht="15" thickBot="1" x14ac:dyDescent="0.35">
      <c r="E39" s="95"/>
      <c r="F39" s="46">
        <v>100</v>
      </c>
      <c r="G39" s="33">
        <v>6.6</v>
      </c>
      <c r="H39" s="16">
        <f t="shared" si="7"/>
        <v>66000</v>
      </c>
      <c r="I39" s="16">
        <v>2375439921</v>
      </c>
      <c r="J39" s="16">
        <v>3066950748</v>
      </c>
      <c r="K39" s="9">
        <f t="shared" si="8"/>
        <v>0.77500000000000002</v>
      </c>
      <c r="L39" s="16">
        <v>9660734</v>
      </c>
      <c r="M39" s="16">
        <v>1629764</v>
      </c>
      <c r="N39" s="16">
        <v>806661</v>
      </c>
      <c r="O39" s="43">
        <f t="shared" si="4"/>
        <v>0.81</v>
      </c>
      <c r="P39" s="54">
        <v>0.73320799999999997</v>
      </c>
      <c r="R39" s="56"/>
      <c r="S39" s="57" t="s">
        <v>36</v>
      </c>
      <c r="T39" s="57" t="s">
        <v>37</v>
      </c>
      <c r="U39" s="57" t="s">
        <v>38</v>
      </c>
    </row>
    <row r="40" spans="5:56" ht="15" thickBot="1" x14ac:dyDescent="0.35">
      <c r="R40" s="73" t="s">
        <v>35</v>
      </c>
      <c r="S40" s="2">
        <f>T40/1024</f>
        <v>3.125E-2</v>
      </c>
      <c r="T40" s="2">
        <v>32</v>
      </c>
      <c r="U40" s="2">
        <f>T40*1024</f>
        <v>32768</v>
      </c>
    </row>
    <row r="41" spans="5:56" x14ac:dyDescent="0.3">
      <c r="E41" s="62" t="s">
        <v>15</v>
      </c>
      <c r="F41" s="44">
        <v>100</v>
      </c>
      <c r="G41" s="30">
        <v>1680</v>
      </c>
      <c r="H41" s="4">
        <f>G41*1000000/F41</f>
        <v>16800000</v>
      </c>
      <c r="I41" s="4">
        <v>753252344284</v>
      </c>
      <c r="J41" s="4">
        <v>1027360943348</v>
      </c>
      <c r="K41" s="4">
        <f>ROUND(I41/J41, 3)</f>
        <v>0.73299999999999998</v>
      </c>
      <c r="L41" s="4">
        <v>5412937317</v>
      </c>
      <c r="M41" s="4">
        <v>1498924615</v>
      </c>
      <c r="N41" s="4">
        <v>256119733</v>
      </c>
      <c r="O41" s="40">
        <f>ROUND(N41/10^6,2)</f>
        <v>256.12</v>
      </c>
      <c r="P41" s="52">
        <v>238.52160599999999</v>
      </c>
      <c r="R41" s="72" t="s">
        <v>27</v>
      </c>
      <c r="S41" s="2">
        <f>T41/1024</f>
        <v>0.25</v>
      </c>
      <c r="T41" s="2">
        <v>256</v>
      </c>
      <c r="U41" s="2">
        <f t="shared" ref="U41:U42" si="9">T41*1024</f>
        <v>262144</v>
      </c>
    </row>
    <row r="42" spans="5:56" x14ac:dyDescent="0.3">
      <c r="E42" s="63"/>
      <c r="F42" s="45">
        <v>100</v>
      </c>
      <c r="G42" s="2">
        <v>972</v>
      </c>
      <c r="H42" s="2">
        <f t="shared" ref="H42:H43" si="10">G42*1000000/F42</f>
        <v>9720000</v>
      </c>
      <c r="I42" s="2">
        <v>422157710839</v>
      </c>
      <c r="J42" s="2">
        <v>578912958657</v>
      </c>
      <c r="K42" s="2">
        <f t="shared" ref="K42:K43" si="11">ROUND(I42/J42, 3)</f>
        <v>0.72899999999999998</v>
      </c>
      <c r="L42" s="2">
        <v>2935186403</v>
      </c>
      <c r="M42" s="2">
        <v>819115070</v>
      </c>
      <c r="N42" s="2">
        <v>143609948</v>
      </c>
      <c r="O42" s="42">
        <f t="shared" ref="O42:O47" si="12">ROUND(N42/10^6,2)</f>
        <v>143.61000000000001</v>
      </c>
      <c r="P42" s="53">
        <v>133.42349200000001</v>
      </c>
      <c r="R42" s="89" t="s">
        <v>28</v>
      </c>
      <c r="S42" s="2">
        <v>25</v>
      </c>
      <c r="T42" s="2">
        <f>S42*1024</f>
        <v>25600</v>
      </c>
      <c r="U42" s="2">
        <f t="shared" si="9"/>
        <v>26214400</v>
      </c>
    </row>
    <row r="43" spans="5:56" ht="15" thickBot="1" x14ac:dyDescent="0.35">
      <c r="E43" s="63"/>
      <c r="F43" s="46">
        <v>100</v>
      </c>
      <c r="G43" s="9">
        <v>260</v>
      </c>
      <c r="H43" s="9">
        <f t="shared" si="10"/>
        <v>2600000</v>
      </c>
      <c r="I43" s="9">
        <v>106953622531</v>
      </c>
      <c r="J43" s="9">
        <v>145151469806</v>
      </c>
      <c r="K43" s="9">
        <f t="shared" si="11"/>
        <v>0.73699999999999999</v>
      </c>
      <c r="L43" s="9">
        <v>692941379</v>
      </c>
      <c r="M43" s="9">
        <v>188559749</v>
      </c>
      <c r="N43" s="9">
        <v>36197858</v>
      </c>
      <c r="O43" s="43">
        <f t="shared" si="12"/>
        <v>36.200000000000003</v>
      </c>
      <c r="P43" s="54">
        <v>33.471142</v>
      </c>
      <c r="R43" s="61" t="s">
        <v>50</v>
      </c>
    </row>
    <row r="44" spans="5:56" ht="15" thickBot="1" x14ac:dyDescent="0.35">
      <c r="E44" s="63"/>
      <c r="F44" s="19"/>
      <c r="G44" s="19"/>
      <c r="H44" s="34"/>
      <c r="K44" s="35"/>
      <c r="O44" s="41"/>
    </row>
    <row r="45" spans="5:56" x14ac:dyDescent="0.3">
      <c r="E45" s="63"/>
      <c r="F45" s="44">
        <v>100</v>
      </c>
      <c r="G45" s="31">
        <v>210</v>
      </c>
      <c r="H45" s="32">
        <f t="shared" ref="H45:H47" si="13">G45*1000000/F45</f>
        <v>2100000</v>
      </c>
      <c r="I45" s="32">
        <v>86111425774</v>
      </c>
      <c r="J45" s="32">
        <v>116020233108</v>
      </c>
      <c r="K45" s="4">
        <f t="shared" ref="K45:K47" si="14">ROUND(I45/J45, 3)</f>
        <v>0.74199999999999999</v>
      </c>
      <c r="L45" s="32">
        <v>535146556</v>
      </c>
      <c r="M45" s="32">
        <v>147665690</v>
      </c>
      <c r="N45" s="32">
        <v>29145956</v>
      </c>
      <c r="O45" s="40">
        <f t="shared" si="12"/>
        <v>29.15</v>
      </c>
      <c r="P45" s="52">
        <v>26.943677999999998</v>
      </c>
    </row>
    <row r="46" spans="5:56" x14ac:dyDescent="0.3">
      <c r="E46" s="63"/>
      <c r="F46" s="45">
        <v>100</v>
      </c>
      <c r="G46" s="29">
        <v>108.3</v>
      </c>
      <c r="H46" s="1">
        <f t="shared" si="13"/>
        <v>1083000</v>
      </c>
      <c r="I46" s="1">
        <v>43501695203</v>
      </c>
      <c r="J46" s="1">
        <v>57696292976</v>
      </c>
      <c r="K46" s="2">
        <f t="shared" si="14"/>
        <v>0.754</v>
      </c>
      <c r="L46" s="1">
        <v>257667733</v>
      </c>
      <c r="M46" s="1">
        <v>69581925</v>
      </c>
      <c r="N46" s="1">
        <v>15026044</v>
      </c>
      <c r="O46" s="42">
        <f t="shared" si="12"/>
        <v>15.03</v>
      </c>
      <c r="P46" s="53">
        <v>13.866489</v>
      </c>
    </row>
    <row r="47" spans="5:56" ht="15" thickBot="1" x14ac:dyDescent="0.35">
      <c r="E47" s="95"/>
      <c r="F47" s="46">
        <v>100</v>
      </c>
      <c r="G47" s="33">
        <v>6.6</v>
      </c>
      <c r="H47" s="16">
        <f t="shared" si="13"/>
        <v>66000</v>
      </c>
      <c r="I47" s="16">
        <v>2350291707</v>
      </c>
      <c r="J47" s="16">
        <v>2991874754</v>
      </c>
      <c r="K47" s="9">
        <f t="shared" si="14"/>
        <v>0.78600000000000003</v>
      </c>
      <c r="L47" s="16">
        <v>9724486</v>
      </c>
      <c r="M47" s="16">
        <v>1734357</v>
      </c>
      <c r="N47" s="16">
        <v>823501</v>
      </c>
      <c r="O47" s="43">
        <f t="shared" si="12"/>
        <v>0.82</v>
      </c>
      <c r="P47" s="54">
        <v>0.75270999999999999</v>
      </c>
      <c r="W47" s="18" t="s">
        <v>39</v>
      </c>
      <c r="Y47" s="58" t="s">
        <v>46</v>
      </c>
      <c r="Z47" s="58" t="s">
        <v>33</v>
      </c>
      <c r="AA47" s="58" t="s">
        <v>47</v>
      </c>
    </row>
    <row r="48" spans="5:56" ht="15" thickBot="1" x14ac:dyDescent="0.35">
      <c r="V48" s="18" t="s">
        <v>40</v>
      </c>
      <c r="W48" s="2" t="s">
        <v>43</v>
      </c>
      <c r="Y48" s="2">
        <v>32000</v>
      </c>
      <c r="Z48" s="2">
        <v>10</v>
      </c>
      <c r="AA48" s="74" t="str">
        <f>IF(W51&lt;U40,R40,IF(W51&lt;U41,R41,IF(W51&lt;U42,R42,R43)))</f>
        <v>Cache L2</v>
      </c>
      <c r="AE48" s="86" t="s">
        <v>1</v>
      </c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8"/>
      <c r="AS48" s="86" t="s">
        <v>1</v>
      </c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8"/>
    </row>
    <row r="49" spans="1:56" ht="15" thickBot="1" x14ac:dyDescent="0.3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V49" s="18" t="s">
        <v>41</v>
      </c>
      <c r="W49" s="2" t="s">
        <v>43</v>
      </c>
      <c r="Y49" s="58" t="s">
        <v>69</v>
      </c>
      <c r="Z49" s="2">
        <f>Y48/ Z48</f>
        <v>3200</v>
      </c>
      <c r="AE49" s="80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81"/>
      <c r="AS49" s="80"/>
      <c r="AT49" s="21"/>
      <c r="AU49" s="21"/>
      <c r="AV49" s="21"/>
      <c r="AW49" s="173"/>
      <c r="AX49" s="21"/>
      <c r="AY49" s="21"/>
      <c r="AZ49" s="21"/>
      <c r="BA49" s="21"/>
      <c r="BB49" s="21"/>
      <c r="BC49" s="21"/>
      <c r="BD49" s="81"/>
    </row>
    <row r="50" spans="1:56" ht="15" thickBot="1" x14ac:dyDescent="0.35">
      <c r="A50" s="126"/>
      <c r="B50" s="126"/>
      <c r="C50" s="126"/>
      <c r="D50" s="109"/>
      <c r="E50" s="126"/>
      <c r="F50" s="126"/>
      <c r="G50" s="126"/>
      <c r="H50" s="126"/>
      <c r="I50" s="126"/>
      <c r="J50" s="126"/>
      <c r="K50" s="126"/>
      <c r="L50" s="126"/>
      <c r="V50" s="18" t="s">
        <v>42</v>
      </c>
      <c r="W50" s="2" t="s">
        <v>44</v>
      </c>
      <c r="AC50" s="75" t="s">
        <v>51</v>
      </c>
      <c r="AE50" s="80"/>
      <c r="AF50" s="78" t="s">
        <v>71</v>
      </c>
      <c r="AG50" s="21"/>
      <c r="AH50" s="152" t="s">
        <v>30</v>
      </c>
      <c r="AI50" s="153" t="s">
        <v>78</v>
      </c>
      <c r="AJ50" s="154"/>
      <c r="AK50" s="154"/>
      <c r="AL50" s="154"/>
      <c r="AM50" s="154"/>
      <c r="AN50" s="154"/>
      <c r="AO50" s="155"/>
      <c r="AP50" s="81"/>
      <c r="AS50" s="80"/>
      <c r="AT50" s="78" t="s">
        <v>71</v>
      </c>
      <c r="AU50" s="21"/>
      <c r="AV50" s="169"/>
      <c r="AW50" s="176" t="s">
        <v>78</v>
      </c>
      <c r="AX50" s="154"/>
      <c r="AY50" s="154"/>
      <c r="AZ50" s="154"/>
      <c r="BA50" s="154"/>
      <c r="BB50" s="154"/>
      <c r="BC50" s="155"/>
      <c r="BD50" s="81"/>
    </row>
    <row r="51" spans="1:56" ht="15" thickBot="1" x14ac:dyDescent="0.35">
      <c r="D51" s="21"/>
      <c r="F51" s="100" t="s">
        <v>7</v>
      </c>
      <c r="G51" s="100" t="s">
        <v>8</v>
      </c>
      <c r="H51" s="99" t="s">
        <v>2</v>
      </c>
      <c r="I51" s="99" t="s">
        <v>3</v>
      </c>
      <c r="J51" s="99" t="s">
        <v>4</v>
      </c>
      <c r="K51" s="100" t="s">
        <v>13</v>
      </c>
      <c r="L51" s="102"/>
      <c r="V51" s="18" t="s">
        <v>45</v>
      </c>
      <c r="W51" s="29">
        <f>4*(2*Y48+3*Z48)</f>
        <v>256120</v>
      </c>
      <c r="AC51" s="1" t="s">
        <v>53</v>
      </c>
      <c r="AE51" s="82" t="s">
        <v>75</v>
      </c>
      <c r="AF51" s="2">
        <v>358</v>
      </c>
      <c r="AG51" s="21"/>
      <c r="AH51" s="82">
        <v>400</v>
      </c>
      <c r="AI51" s="134" t="s">
        <v>83</v>
      </c>
      <c r="AJ51" s="134" t="s">
        <v>75</v>
      </c>
      <c r="AK51" s="134" t="s">
        <v>7</v>
      </c>
      <c r="AL51" s="134" t="s">
        <v>8</v>
      </c>
      <c r="AM51" s="134" t="s">
        <v>2</v>
      </c>
      <c r="AN51" s="134" t="s">
        <v>77</v>
      </c>
      <c r="AO51" s="156" t="s">
        <v>76</v>
      </c>
      <c r="AP51" s="81"/>
      <c r="AS51" s="82" t="s">
        <v>75</v>
      </c>
      <c r="AT51" s="2">
        <v>358</v>
      </c>
      <c r="AU51" s="21"/>
      <c r="AV51" s="171"/>
      <c r="AW51" s="168" t="s">
        <v>95</v>
      </c>
      <c r="AX51" s="134" t="s">
        <v>75</v>
      </c>
      <c r="AY51" s="134" t="s">
        <v>7</v>
      </c>
      <c r="AZ51" s="134" t="s">
        <v>8</v>
      </c>
      <c r="BA51" s="134" t="s">
        <v>2</v>
      </c>
      <c r="BB51" s="134" t="s">
        <v>77</v>
      </c>
      <c r="BC51" s="156" t="s">
        <v>76</v>
      </c>
      <c r="BD51" s="81"/>
    </row>
    <row r="52" spans="1:56" x14ac:dyDescent="0.3">
      <c r="D52" s="110" t="s">
        <v>35</v>
      </c>
      <c r="E52" s="103" t="s">
        <v>1</v>
      </c>
      <c r="F52" s="37">
        <f>AF52</f>
        <v>1000016</v>
      </c>
      <c r="G52" s="30">
        <f>AF53</f>
        <v>1306727</v>
      </c>
      <c r="H52" s="30">
        <f>AF54</f>
        <v>0.76500000000000001</v>
      </c>
      <c r="I52" s="30">
        <f>AF55</f>
        <v>723</v>
      </c>
      <c r="J52" s="30">
        <f>AF56</f>
        <v>174</v>
      </c>
      <c r="K52" s="119">
        <f>AF51</f>
        <v>358</v>
      </c>
      <c r="L52" s="108"/>
      <c r="V52" s="59"/>
      <c r="AC52" s="1" t="s">
        <v>54</v>
      </c>
      <c r="AE52" s="82" t="s">
        <v>7</v>
      </c>
      <c r="AF52" s="2">
        <v>1000016</v>
      </c>
      <c r="AG52" s="21"/>
      <c r="AH52" s="157" t="s">
        <v>35</v>
      </c>
      <c r="AI52" s="94">
        <f>10/10</f>
        <v>1</v>
      </c>
      <c r="AJ52" s="2">
        <f>AF51/AF51</f>
        <v>1</v>
      </c>
      <c r="AK52" s="2">
        <f>AF52/AF52</f>
        <v>1</v>
      </c>
      <c r="AL52" s="2">
        <f>AF53/AF53</f>
        <v>1</v>
      </c>
      <c r="AM52" s="2">
        <f>AF54/AF54</f>
        <v>1</v>
      </c>
      <c r="AN52" s="2">
        <f>AF55/AF55</f>
        <v>1</v>
      </c>
      <c r="AO52" s="135">
        <f>AF56/AF56</f>
        <v>1</v>
      </c>
      <c r="AP52" s="81"/>
      <c r="AS52" s="82" t="s">
        <v>7</v>
      </c>
      <c r="AT52" s="2">
        <v>1000016</v>
      </c>
      <c r="AU52" s="167"/>
      <c r="AV52" s="170" t="s">
        <v>35</v>
      </c>
      <c r="AW52" s="94">
        <f>10/10</f>
        <v>1</v>
      </c>
      <c r="AX52" s="2">
        <f>AT51/AT51</f>
        <v>1</v>
      </c>
      <c r="AY52" s="2">
        <f>AT52/AT52</f>
        <v>1</v>
      </c>
      <c r="AZ52" s="2">
        <f>AT53/AT53</f>
        <v>1</v>
      </c>
      <c r="BA52" s="2">
        <f>AT54/AT54</f>
        <v>1</v>
      </c>
      <c r="BB52" s="2">
        <f>AT55/AT55</f>
        <v>1</v>
      </c>
      <c r="BC52" s="135">
        <f>AT56/AT56</f>
        <v>1</v>
      </c>
      <c r="BD52" s="81"/>
    </row>
    <row r="53" spans="1:56" x14ac:dyDescent="0.3">
      <c r="D53" s="111"/>
      <c r="E53" s="104" t="s">
        <v>15</v>
      </c>
      <c r="F53" s="38">
        <f>AF78</f>
        <v>992653</v>
      </c>
      <c r="G53" s="105">
        <f>AF79</f>
        <v>1261118</v>
      </c>
      <c r="H53" s="105">
        <f>AF80</f>
        <v>0.78700000000000003</v>
      </c>
      <c r="I53" s="105">
        <f>AF81</f>
        <v>791</v>
      </c>
      <c r="J53" s="105">
        <f>AF82</f>
        <v>127</v>
      </c>
      <c r="K53" s="120">
        <f>AF77</f>
        <v>358</v>
      </c>
      <c r="L53" s="108"/>
      <c r="AC53" s="1" t="s">
        <v>55</v>
      </c>
      <c r="AE53" s="82" t="s">
        <v>8</v>
      </c>
      <c r="AF53" s="2">
        <v>1306727</v>
      </c>
      <c r="AG53" s="21"/>
      <c r="AH53" s="158" t="s">
        <v>27</v>
      </c>
      <c r="AI53" s="94">
        <f>80/10</f>
        <v>8</v>
      </c>
      <c r="AJ53" s="2">
        <f>AF59/AF51</f>
        <v>7.9748603351955305</v>
      </c>
      <c r="AK53" s="2">
        <f>AF60/AF52</f>
        <v>7.8873738020191677</v>
      </c>
      <c r="AL53" s="2">
        <f>AF61/AF53</f>
        <v>7.9780941237152057</v>
      </c>
      <c r="AM53" s="2">
        <f>AF62/AF54</f>
        <v>0.98954248366013076</v>
      </c>
      <c r="AN53" s="2">
        <f>AF63/AF55</f>
        <v>14.713692946058091</v>
      </c>
      <c r="AO53" s="135">
        <f>AF64/AF56</f>
        <v>9.3333333333333339</v>
      </c>
      <c r="AP53" s="81"/>
      <c r="AS53" s="82" t="s">
        <v>8</v>
      </c>
      <c r="AT53" s="2">
        <v>1306727</v>
      </c>
      <c r="AU53" s="167"/>
      <c r="AV53" s="165" t="s">
        <v>27</v>
      </c>
      <c r="AW53" s="94">
        <f>80/10</f>
        <v>8</v>
      </c>
      <c r="AX53" s="2">
        <f>ROUND(AT59/AT51,2)</f>
        <v>9.69</v>
      </c>
      <c r="AY53" s="2">
        <f>ROUND(AT60/AT52,2)</f>
        <v>9.68</v>
      </c>
      <c r="AZ53" s="2">
        <f>ROUND(AT61/AT53,2)</f>
        <v>9.17</v>
      </c>
      <c r="BA53" s="2">
        <f>ROUND(AT62/AT54,2)</f>
        <v>1.06</v>
      </c>
      <c r="BB53" s="2">
        <f>ROUND(AT63/AT55,2)</f>
        <v>12.91</v>
      </c>
      <c r="BC53" s="135">
        <f>ROUND(AT64/AT56,2)</f>
        <v>4.8600000000000003</v>
      </c>
      <c r="BD53" s="81"/>
    </row>
    <row r="54" spans="1:56" ht="15" thickBot="1" x14ac:dyDescent="0.35">
      <c r="D54" s="112"/>
      <c r="E54" s="106" t="s">
        <v>16</v>
      </c>
      <c r="F54" s="39">
        <f>AF104</f>
        <v>1008493</v>
      </c>
      <c r="G54" s="107">
        <f>AF105</f>
        <v>1306456</v>
      </c>
      <c r="H54" s="107">
        <f>AF106</f>
        <v>0.77193032141916762</v>
      </c>
      <c r="I54" s="107">
        <f>AF107</f>
        <v>650</v>
      </c>
      <c r="J54" s="107">
        <f>AF108</f>
        <v>148</v>
      </c>
      <c r="K54" s="122">
        <v>363</v>
      </c>
      <c r="L54" s="108"/>
      <c r="Y54" s="58" t="s">
        <v>46</v>
      </c>
      <c r="Z54" s="58" t="s">
        <v>33</v>
      </c>
      <c r="AC54" s="1" t="s">
        <v>56</v>
      </c>
      <c r="AE54" s="82" t="s">
        <v>2</v>
      </c>
      <c r="AF54" s="2">
        <f>ROUND(AF52/AF53,3)</f>
        <v>0.76500000000000001</v>
      </c>
      <c r="AG54" s="21"/>
      <c r="AH54" s="159" t="s">
        <v>28</v>
      </c>
      <c r="AI54" s="94">
        <f>800/10</f>
        <v>80</v>
      </c>
      <c r="AJ54" s="2">
        <f>AF67/AF51</f>
        <v>78.826815642458101</v>
      </c>
      <c r="AK54" s="2">
        <f>AF68/AF52</f>
        <v>78.335322634837837</v>
      </c>
      <c r="AL54" s="2">
        <f>AF69/AF53</f>
        <v>79.706204892070033</v>
      </c>
      <c r="AM54" s="2">
        <f>AF70/AF54</f>
        <v>0.98300653594771237</v>
      </c>
      <c r="AN54" s="2">
        <f>AF71/AF55</f>
        <v>424.87275242047025</v>
      </c>
      <c r="AO54" s="135">
        <f>AF72/AF56</f>
        <v>181.50574712643677</v>
      </c>
      <c r="AP54" s="81"/>
      <c r="AS54" s="82" t="s">
        <v>2</v>
      </c>
      <c r="AT54" s="2">
        <f>ROUND(AT52/AT53,3)</f>
        <v>0.76500000000000001</v>
      </c>
      <c r="AU54" s="167"/>
      <c r="AV54" s="166" t="s">
        <v>28</v>
      </c>
      <c r="AW54" s="94">
        <f>800/10</f>
        <v>80</v>
      </c>
      <c r="AX54" s="2">
        <f>ROUND(AT67/AT51,2)</f>
        <v>112.92</v>
      </c>
      <c r="AY54" s="2">
        <f>ROUND(AT68/AT52,2)</f>
        <v>117.54</v>
      </c>
      <c r="AZ54" s="2">
        <f>ROUND(AT69/AT53,2)</f>
        <v>107.58</v>
      </c>
      <c r="BA54" s="2">
        <f>ROUND(AT70/AT54,2)</f>
        <v>1.0900000000000001</v>
      </c>
      <c r="BB54" s="2">
        <f>ROUND(AT71/AT55,2)</f>
        <v>474.06</v>
      </c>
      <c r="BC54" s="135">
        <f>ROUND(AT72/AT56,2)</f>
        <v>94.31</v>
      </c>
      <c r="BD54" s="81"/>
    </row>
    <row r="55" spans="1:56" ht="15" thickBot="1" x14ac:dyDescent="0.35">
      <c r="D55" s="101"/>
      <c r="E55" s="98"/>
      <c r="F55" s="21"/>
      <c r="G55" s="21"/>
      <c r="H55" s="55"/>
      <c r="I55" s="21"/>
      <c r="J55" s="21"/>
      <c r="K55" s="21"/>
      <c r="L55" s="108"/>
      <c r="Y55" s="2">
        <v>4000</v>
      </c>
      <c r="Z55" s="2">
        <v>6</v>
      </c>
      <c r="AC55" s="1" t="s">
        <v>57</v>
      </c>
      <c r="AE55" s="82" t="s">
        <v>77</v>
      </c>
      <c r="AF55" s="2">
        <v>723</v>
      </c>
      <c r="AG55" s="21"/>
      <c r="AH55" s="160" t="s">
        <v>50</v>
      </c>
      <c r="AI55" s="161">
        <f>20000/10</f>
        <v>2000</v>
      </c>
      <c r="AJ55" s="9">
        <f>AI67/AF51</f>
        <v>1818.3072625698323</v>
      </c>
      <c r="AK55" s="9">
        <f>AI68/AF52</f>
        <v>1908.8098410425432</v>
      </c>
      <c r="AL55" s="9">
        <f>AI69/AF53</f>
        <v>1920.5538172854774</v>
      </c>
      <c r="AM55" s="9">
        <f>AI70/AF54</f>
        <v>0.99477124183006538</v>
      </c>
      <c r="AN55" s="9">
        <f>AI71/AF55</f>
        <v>34689.14522821577</v>
      </c>
      <c r="AO55" s="122">
        <f>AI72/AF56</f>
        <v>76950.913793103449</v>
      </c>
      <c r="AP55" s="81"/>
      <c r="AS55" s="82" t="s">
        <v>77</v>
      </c>
      <c r="AT55" s="2">
        <v>723</v>
      </c>
      <c r="AU55" s="167"/>
      <c r="AV55" s="160" t="s">
        <v>50</v>
      </c>
      <c r="AW55" s="161">
        <f>20000/10</f>
        <v>2000</v>
      </c>
      <c r="AX55" s="9">
        <f>ROUND(AW67/AT51,2)</f>
        <v>3168.41</v>
      </c>
      <c r="AY55" s="9">
        <f>ROUND(AW68/AT52,2)</f>
        <v>3351.18</v>
      </c>
      <c r="AZ55" s="9">
        <f>ROUND(AW69/AT53,2)</f>
        <v>3247.83</v>
      </c>
      <c r="BA55" s="9">
        <f>ROUND(AW70/AT54,2)</f>
        <v>1.03</v>
      </c>
      <c r="BB55" s="9">
        <f>ROUND(AW71/AT55,2)</f>
        <v>24549.68</v>
      </c>
      <c r="BC55" s="122">
        <f>ROUND(AW72/AT56,2)</f>
        <v>24440.639999999999</v>
      </c>
      <c r="BD55" s="81"/>
    </row>
    <row r="56" spans="1:56" x14ac:dyDescent="0.3">
      <c r="C56" s="21"/>
      <c r="D56" s="113" t="s">
        <v>27</v>
      </c>
      <c r="E56" s="103" t="s">
        <v>1</v>
      </c>
      <c r="F56" s="37">
        <f>AF60</f>
        <v>7887500</v>
      </c>
      <c r="G56" s="30">
        <f>AF61</f>
        <v>10425191</v>
      </c>
      <c r="H56" s="30">
        <f>F56/G56</f>
        <v>0.75658086264318802</v>
      </c>
      <c r="I56" s="30">
        <f>AF63</f>
        <v>10638</v>
      </c>
      <c r="J56" s="30">
        <f>AF64</f>
        <v>1624</v>
      </c>
      <c r="K56" s="119">
        <f>AF59</f>
        <v>2855</v>
      </c>
      <c r="L56" s="108"/>
      <c r="P56" s="21"/>
      <c r="Y56" s="2">
        <v>4000</v>
      </c>
      <c r="Z56" s="2">
        <v>4</v>
      </c>
      <c r="AE56" s="82" t="s">
        <v>76</v>
      </c>
      <c r="AF56" s="2">
        <v>174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81"/>
      <c r="AS56" s="82" t="s">
        <v>76</v>
      </c>
      <c r="AT56" s="2">
        <v>174</v>
      </c>
      <c r="AU56" s="21"/>
      <c r="AV56" s="21"/>
      <c r="AW56" s="21"/>
      <c r="AX56" s="21"/>
      <c r="AY56" s="21"/>
      <c r="AZ56" s="21"/>
      <c r="BA56" s="21"/>
      <c r="BB56" s="21"/>
      <c r="BC56" s="21"/>
      <c r="BD56" s="81"/>
    </row>
    <row r="57" spans="1:56" x14ac:dyDescent="0.3">
      <c r="C57" s="21"/>
      <c r="D57" s="114"/>
      <c r="E57" s="104" t="s">
        <v>15</v>
      </c>
      <c r="F57" s="38">
        <f>AF86</f>
        <v>7911753</v>
      </c>
      <c r="G57" s="105">
        <f>AF87</f>
        <v>10068330</v>
      </c>
      <c r="H57" s="105">
        <f t="shared" ref="H57:H66" si="15">F57/G57</f>
        <v>0.78580588836480325</v>
      </c>
      <c r="I57" s="105">
        <f>AF89</f>
        <v>10685</v>
      </c>
      <c r="J57" s="105">
        <f>AF90</f>
        <v>1575</v>
      </c>
      <c r="K57" s="120">
        <f>AF85</f>
        <v>2789</v>
      </c>
      <c r="L57" s="108"/>
      <c r="P57" s="21"/>
      <c r="AC57" s="75" t="s">
        <v>52</v>
      </c>
      <c r="AE57" s="80"/>
      <c r="AF57" s="55" t="s">
        <v>73</v>
      </c>
      <c r="AG57" s="21"/>
      <c r="AH57" s="21"/>
      <c r="AI57" s="21"/>
      <c r="AJ57" s="21"/>
      <c r="AK57" s="21"/>
      <c r="AL57" s="21"/>
      <c r="AM57" s="21"/>
      <c r="AN57" s="21"/>
      <c r="AO57" s="21"/>
      <c r="AP57" s="81"/>
      <c r="AS57" s="80"/>
      <c r="AT57" s="55" t="s">
        <v>73</v>
      </c>
      <c r="AU57" s="21"/>
      <c r="AV57" s="21"/>
      <c r="AW57" s="21"/>
      <c r="AX57" s="21"/>
      <c r="AY57" s="21"/>
      <c r="AZ57" s="21"/>
      <c r="BA57" s="21"/>
      <c r="BB57" s="21"/>
      <c r="BC57" s="21"/>
      <c r="BD57" s="81"/>
    </row>
    <row r="58" spans="1:56" ht="15" thickBot="1" x14ac:dyDescent="0.35">
      <c r="C58" s="21"/>
      <c r="D58" s="115"/>
      <c r="E58" s="106" t="s">
        <v>16</v>
      </c>
      <c r="F58" s="39">
        <f>AF112</f>
        <v>8031203</v>
      </c>
      <c r="G58" s="107">
        <f>AF113</f>
        <v>10426891</v>
      </c>
      <c r="H58" s="107">
        <f t="shared" si="15"/>
        <v>0.77023947023134698</v>
      </c>
      <c r="I58" s="107">
        <f>AF115</f>
        <v>10749</v>
      </c>
      <c r="J58" s="107">
        <f>AF116</f>
        <v>2097</v>
      </c>
      <c r="K58" s="121">
        <f>AF111</f>
        <v>2792</v>
      </c>
      <c r="L58" s="108"/>
      <c r="P58" s="21"/>
      <c r="AC58" s="1" t="s">
        <v>58</v>
      </c>
      <c r="AE58" s="80"/>
      <c r="AF58" s="60" t="s">
        <v>70</v>
      </c>
      <c r="AG58" s="21"/>
      <c r="AH58" s="21"/>
      <c r="AI58" s="21"/>
      <c r="AJ58" s="21"/>
      <c r="AK58" s="21"/>
      <c r="AL58" s="21"/>
      <c r="AM58" s="21"/>
      <c r="AN58" s="21"/>
      <c r="AO58" s="21"/>
      <c r="AP58" s="81"/>
      <c r="AS58" s="80"/>
      <c r="AT58" s="60" t="s">
        <v>92</v>
      </c>
      <c r="AU58" s="21"/>
      <c r="AV58" s="21"/>
      <c r="AW58" s="21"/>
      <c r="AX58" s="21"/>
      <c r="AY58" s="21"/>
      <c r="AZ58" s="21"/>
      <c r="BA58" s="21"/>
      <c r="BB58" s="21"/>
      <c r="BC58" s="21"/>
      <c r="BD58" s="81"/>
    </row>
    <row r="59" spans="1:56" ht="15" thickBot="1" x14ac:dyDescent="0.35">
      <c r="C59" s="21"/>
      <c r="D59" s="101"/>
      <c r="E59" s="102"/>
      <c r="F59" s="109"/>
      <c r="G59" s="109"/>
      <c r="H59" s="97"/>
      <c r="I59" s="109"/>
      <c r="J59" s="109"/>
      <c r="K59" s="109"/>
      <c r="L59" s="108"/>
      <c r="AC59" s="1" t="s">
        <v>59</v>
      </c>
      <c r="AE59" s="82" t="s">
        <v>75</v>
      </c>
      <c r="AF59" s="2">
        <v>2855</v>
      </c>
      <c r="AG59" s="21"/>
      <c r="AH59" s="21"/>
      <c r="AI59" s="21"/>
      <c r="AJ59" s="21"/>
      <c r="AK59" s="21"/>
      <c r="AL59" s="21"/>
      <c r="AM59" s="21"/>
      <c r="AN59" s="21"/>
      <c r="AO59" s="21"/>
      <c r="AP59" s="81"/>
      <c r="AS59" s="82" t="s">
        <v>75</v>
      </c>
      <c r="AT59" s="2">
        <v>3470</v>
      </c>
      <c r="AU59" s="21"/>
      <c r="AV59" s="21"/>
      <c r="AW59" s="21"/>
      <c r="AX59" s="21"/>
      <c r="AY59" s="21"/>
      <c r="AZ59" s="21"/>
      <c r="BA59" s="21"/>
      <c r="BB59" s="21"/>
      <c r="BC59" s="21"/>
      <c r="BD59" s="81"/>
    </row>
    <row r="60" spans="1:56" x14ac:dyDescent="0.3">
      <c r="C60" s="21"/>
      <c r="D60" s="116" t="s">
        <v>28</v>
      </c>
      <c r="E60" s="103" t="s">
        <v>1</v>
      </c>
      <c r="F60" s="37">
        <f>AF68</f>
        <v>78336576</v>
      </c>
      <c r="G60" s="30">
        <f>AF69</f>
        <v>104154250</v>
      </c>
      <c r="H60" s="30">
        <f t="shared" si="15"/>
        <v>0.75212078239726177</v>
      </c>
      <c r="I60" s="30">
        <f>AF71</f>
        <v>307183</v>
      </c>
      <c r="J60" s="30">
        <f>AF72</f>
        <v>31582</v>
      </c>
      <c r="K60" s="119">
        <f>AF67</f>
        <v>28220</v>
      </c>
      <c r="L60" s="108"/>
      <c r="AC60" s="1" t="s">
        <v>60</v>
      </c>
      <c r="AE60" s="82" t="s">
        <v>7</v>
      </c>
      <c r="AF60" s="2">
        <v>7887500</v>
      </c>
      <c r="AG60" s="21"/>
      <c r="AH60" s="21"/>
      <c r="AI60" s="21"/>
      <c r="AJ60" s="21"/>
      <c r="AK60" s="21"/>
      <c r="AL60" s="21"/>
      <c r="AM60" s="21"/>
      <c r="AN60" s="21"/>
      <c r="AO60" s="21"/>
      <c r="AP60" s="81"/>
      <c r="AS60" s="82" t="s">
        <v>7</v>
      </c>
      <c r="AT60" s="2">
        <v>9681458</v>
      </c>
      <c r="AU60" s="21"/>
      <c r="AV60" s="21"/>
      <c r="AW60" s="21"/>
      <c r="AX60" s="21"/>
      <c r="AY60" s="21"/>
      <c r="AZ60" s="21"/>
      <c r="BA60" s="21"/>
      <c r="BB60" s="21"/>
      <c r="BC60" s="21"/>
      <c r="BD60" s="81"/>
    </row>
    <row r="61" spans="1:56" x14ac:dyDescent="0.3">
      <c r="C61" s="21"/>
      <c r="D61" s="117"/>
      <c r="E61" s="104" t="s">
        <v>15</v>
      </c>
      <c r="F61" s="38">
        <f>AF94</f>
        <v>79095562</v>
      </c>
      <c r="G61" s="105">
        <f>AF95</f>
        <v>100534351</v>
      </c>
      <c r="H61" s="105">
        <f t="shared" si="15"/>
        <v>0.78675160493153229</v>
      </c>
      <c r="I61" s="105">
        <f>AF97</f>
        <v>308014</v>
      </c>
      <c r="J61" s="105">
        <f>AF98</f>
        <v>31368</v>
      </c>
      <c r="K61" s="120">
        <f>AF93</f>
        <v>27649</v>
      </c>
      <c r="L61" s="108"/>
      <c r="AC61" s="1" t="s">
        <v>61</v>
      </c>
      <c r="AE61" s="82" t="s">
        <v>8</v>
      </c>
      <c r="AF61" s="2">
        <v>10425191</v>
      </c>
      <c r="AG61" s="21"/>
      <c r="AH61" s="21"/>
      <c r="AI61" s="21"/>
      <c r="AJ61" s="21"/>
      <c r="AK61" s="21"/>
      <c r="AL61" s="21"/>
      <c r="AM61" s="21"/>
      <c r="AN61" s="21"/>
      <c r="AO61" s="21"/>
      <c r="AP61" s="81"/>
      <c r="AS61" s="82" t="s">
        <v>8</v>
      </c>
      <c r="AT61" s="2">
        <v>11985646</v>
      </c>
      <c r="AU61" s="21"/>
      <c r="AV61" s="21"/>
      <c r="AW61" s="21"/>
      <c r="AX61" s="21"/>
      <c r="AY61" s="21"/>
      <c r="AZ61" s="21"/>
      <c r="BA61" s="21"/>
      <c r="BB61" s="21"/>
      <c r="BC61" s="21"/>
      <c r="BD61" s="81"/>
    </row>
    <row r="62" spans="1:56" ht="15" thickBot="1" x14ac:dyDescent="0.35">
      <c r="C62" s="21"/>
      <c r="D62" s="118"/>
      <c r="E62" s="106" t="s">
        <v>16</v>
      </c>
      <c r="F62" s="39">
        <f>AF120</f>
        <v>79113354</v>
      </c>
      <c r="G62" s="107">
        <f>AF121</f>
        <v>104155378</v>
      </c>
      <c r="H62" s="107">
        <f t="shared" si="15"/>
        <v>0.75957051396808328</v>
      </c>
      <c r="I62" s="107">
        <f>AF123</f>
        <v>308309</v>
      </c>
      <c r="J62" s="107">
        <f>AF124</f>
        <v>33381</v>
      </c>
      <c r="K62" s="121">
        <f>AF119</f>
        <v>27592</v>
      </c>
      <c r="L62" s="108"/>
      <c r="AC62" s="1" t="s">
        <v>62</v>
      </c>
      <c r="AE62" s="82" t="s">
        <v>2</v>
      </c>
      <c r="AF62" s="2">
        <f>ROUND(AF60/AF61,3)</f>
        <v>0.75700000000000001</v>
      </c>
      <c r="AG62" s="21"/>
      <c r="AH62" s="21"/>
      <c r="AI62" s="21"/>
      <c r="AJ62" s="21"/>
      <c r="AK62" s="21"/>
      <c r="AL62" s="21"/>
      <c r="AM62" s="21"/>
      <c r="AN62" s="21"/>
      <c r="AO62" s="21"/>
      <c r="AP62" s="81"/>
      <c r="AS62" s="82" t="s">
        <v>2</v>
      </c>
      <c r="AT62" s="2">
        <f>ROUND(AT60/AT61,3)</f>
        <v>0.80800000000000005</v>
      </c>
      <c r="AU62" s="21"/>
      <c r="AV62" s="21"/>
      <c r="AW62" s="21"/>
      <c r="AX62" s="21"/>
      <c r="AY62" s="21"/>
      <c r="AZ62" s="21"/>
      <c r="BA62" s="21"/>
      <c r="BB62" s="21"/>
      <c r="BC62" s="21"/>
      <c r="BD62" s="81"/>
    </row>
    <row r="63" spans="1:56" ht="15" thickBot="1" x14ac:dyDescent="0.35">
      <c r="C63" s="21"/>
      <c r="D63" s="101"/>
      <c r="E63" s="102"/>
      <c r="F63" s="97"/>
      <c r="G63" s="97"/>
      <c r="H63" s="97"/>
      <c r="I63" s="97"/>
      <c r="J63" s="97"/>
      <c r="K63" s="97"/>
      <c r="L63" s="108"/>
      <c r="AE63" s="82" t="s">
        <v>77</v>
      </c>
      <c r="AF63" s="2">
        <v>10638</v>
      </c>
      <c r="AG63" s="21"/>
      <c r="AH63" s="21"/>
      <c r="AI63" s="21"/>
      <c r="AJ63" s="21"/>
      <c r="AK63" s="79"/>
      <c r="AL63" s="21"/>
      <c r="AM63" s="21"/>
      <c r="AN63" s="21"/>
      <c r="AO63" s="21"/>
      <c r="AP63" s="81"/>
      <c r="AS63" s="82" t="s">
        <v>77</v>
      </c>
      <c r="AT63" s="2">
        <v>9336</v>
      </c>
      <c r="AU63" s="21"/>
      <c r="AV63" s="21"/>
      <c r="AW63" s="21"/>
      <c r="AX63" s="21"/>
      <c r="AY63" s="79"/>
      <c r="AZ63" s="21"/>
      <c r="BA63" s="21"/>
      <c r="BB63" s="21"/>
      <c r="BC63" s="21"/>
      <c r="BD63" s="81"/>
    </row>
    <row r="64" spans="1:56" x14ac:dyDescent="0.3">
      <c r="C64" s="21"/>
      <c r="D64" s="149" t="s">
        <v>50</v>
      </c>
      <c r="E64" s="103" t="s">
        <v>1</v>
      </c>
      <c r="F64" s="37">
        <f>AI68</f>
        <v>1908840382</v>
      </c>
      <c r="G64" s="30">
        <f>AI69</f>
        <v>2509639528</v>
      </c>
      <c r="H64" s="30">
        <f t="shared" si="15"/>
        <v>0.76060340965429674</v>
      </c>
      <c r="I64" s="30">
        <f>AI71</f>
        <v>25080252</v>
      </c>
      <c r="J64" s="30">
        <f>AI72</f>
        <v>13389459</v>
      </c>
      <c r="K64" s="119">
        <f>AI67</f>
        <v>650954</v>
      </c>
      <c r="L64" s="108"/>
      <c r="AC64" s="70" t="s">
        <v>68</v>
      </c>
      <c r="AE64" s="82" t="s">
        <v>76</v>
      </c>
      <c r="AF64" s="2">
        <v>1624</v>
      </c>
      <c r="AG64" s="21"/>
      <c r="AH64" s="21"/>
      <c r="AI64" s="21"/>
      <c r="AJ64" s="21"/>
      <c r="AK64" s="21"/>
      <c r="AL64" s="21"/>
      <c r="AM64" s="21"/>
      <c r="AN64" s="21"/>
      <c r="AO64" s="21"/>
      <c r="AP64" s="81"/>
      <c r="AS64" s="82" t="s">
        <v>76</v>
      </c>
      <c r="AT64" s="2">
        <v>846</v>
      </c>
      <c r="AU64" s="21"/>
      <c r="AV64" s="21"/>
      <c r="AW64" s="21"/>
      <c r="AX64" s="21"/>
      <c r="AY64" s="21"/>
      <c r="AZ64" s="21"/>
      <c r="BA64" s="21"/>
      <c r="BB64" s="21"/>
      <c r="BC64" s="21"/>
      <c r="BD64" s="81"/>
    </row>
    <row r="65" spans="2:69" x14ac:dyDescent="0.3">
      <c r="C65" s="21"/>
      <c r="D65" s="150"/>
      <c r="E65" s="104" t="s">
        <v>15</v>
      </c>
      <c r="F65" s="38">
        <f>AI94</f>
        <v>1898719780</v>
      </c>
      <c r="G65" s="105">
        <f>AI95</f>
        <v>2418473874</v>
      </c>
      <c r="H65" s="105">
        <f t="shared" si="15"/>
        <v>0.78509005220703076</v>
      </c>
      <c r="I65" s="105">
        <f>AI97</f>
        <v>24853298</v>
      </c>
      <c r="J65" s="105">
        <f>AI98</f>
        <v>12847749</v>
      </c>
      <c r="K65" s="120">
        <f>AI93</f>
        <v>649377</v>
      </c>
      <c r="L65" s="108"/>
      <c r="AC65" s="1" t="s">
        <v>63</v>
      </c>
      <c r="AE65" s="80"/>
      <c r="AF65" s="55" t="s">
        <v>74</v>
      </c>
      <c r="AG65" s="21"/>
      <c r="AH65" s="21"/>
      <c r="AI65" s="21"/>
      <c r="AJ65" s="21"/>
      <c r="AK65" s="21"/>
      <c r="AL65" s="21"/>
      <c r="AM65" s="21"/>
      <c r="AN65" s="21"/>
      <c r="AO65" s="21"/>
      <c r="AP65" s="81"/>
      <c r="AS65" s="80"/>
      <c r="AT65" s="55" t="s">
        <v>74</v>
      </c>
      <c r="AU65" s="21"/>
      <c r="AV65" s="21"/>
      <c r="AW65" s="21"/>
      <c r="AX65" s="21"/>
      <c r="AY65" s="21"/>
      <c r="AZ65" s="21"/>
      <c r="BA65" s="21"/>
      <c r="BB65" s="21"/>
      <c r="BC65" s="21"/>
      <c r="BD65" s="81"/>
    </row>
    <row r="66" spans="2:69" ht="15" thickBot="1" x14ac:dyDescent="0.35">
      <c r="C66" s="21"/>
      <c r="D66" s="151"/>
      <c r="E66" s="106" t="s">
        <v>16</v>
      </c>
      <c r="F66" s="39">
        <f>AI120</f>
        <v>1914747022</v>
      </c>
      <c r="G66" s="107">
        <f>AI121</f>
        <v>2509547589</v>
      </c>
      <c r="H66" s="107">
        <f t="shared" si="15"/>
        <v>0.76298494214368928</v>
      </c>
      <c r="I66" s="107">
        <f>AI123</f>
        <v>24852347</v>
      </c>
      <c r="J66" s="107">
        <f>AI124</f>
        <v>13237434</v>
      </c>
      <c r="K66" s="121">
        <f>AI119</f>
        <v>675278</v>
      </c>
      <c r="L66" s="108"/>
      <c r="AC66" s="1" t="s">
        <v>64</v>
      </c>
      <c r="AE66" s="80"/>
      <c r="AF66" s="91" t="s">
        <v>72</v>
      </c>
      <c r="AG66" s="21"/>
      <c r="AH66" s="21"/>
      <c r="AI66" s="77" t="s">
        <v>81</v>
      </c>
      <c r="AJ66" s="21"/>
      <c r="AK66" s="21"/>
      <c r="AL66" s="21"/>
      <c r="AM66" s="21"/>
      <c r="AN66" s="21"/>
      <c r="AO66" s="21"/>
      <c r="AP66" s="81"/>
      <c r="AS66" s="80"/>
      <c r="AT66" s="91" t="s">
        <v>93</v>
      </c>
      <c r="AU66" s="21"/>
      <c r="AV66" s="21"/>
      <c r="AW66" s="77" t="s">
        <v>105</v>
      </c>
      <c r="AX66" s="21"/>
      <c r="AY66" s="21"/>
      <c r="AZ66" s="21"/>
      <c r="BA66" s="21"/>
      <c r="BB66" s="21"/>
      <c r="BC66" s="21"/>
      <c r="BD66" s="81"/>
    </row>
    <row r="67" spans="2:69" x14ac:dyDescent="0.3">
      <c r="C67" s="21"/>
      <c r="D67" s="21"/>
      <c r="E67" s="96"/>
      <c r="F67" s="97"/>
      <c r="G67" s="97"/>
      <c r="H67" s="55"/>
      <c r="I67" s="55"/>
      <c r="J67" s="55"/>
      <c r="K67" s="55"/>
      <c r="L67" s="55"/>
      <c r="M67" s="55"/>
      <c r="N67" s="41"/>
      <c r="O67" s="21"/>
      <c r="AC67" s="1" t="s">
        <v>65</v>
      </c>
      <c r="AE67" s="82" t="s">
        <v>75</v>
      </c>
      <c r="AF67" s="2">
        <v>28220</v>
      </c>
      <c r="AG67" s="21"/>
      <c r="AH67" s="76" t="s">
        <v>75</v>
      </c>
      <c r="AI67" s="2">
        <v>650954</v>
      </c>
      <c r="AJ67" s="21"/>
      <c r="AK67" s="21"/>
      <c r="AL67" s="21"/>
      <c r="AM67" s="21"/>
      <c r="AN67" s="21"/>
      <c r="AO67" s="21"/>
      <c r="AP67" s="81"/>
      <c r="AS67" s="82" t="s">
        <v>75</v>
      </c>
      <c r="AT67" s="2">
        <v>40426</v>
      </c>
      <c r="AU67" s="21"/>
      <c r="AV67" s="76" t="s">
        <v>75</v>
      </c>
      <c r="AW67" s="2">
        <v>1134290</v>
      </c>
      <c r="AX67" s="21"/>
      <c r="AY67" s="21"/>
      <c r="AZ67" s="21"/>
      <c r="BA67" s="21"/>
      <c r="BB67" s="21"/>
      <c r="BC67" s="21"/>
      <c r="BD67" s="81"/>
      <c r="BH67" s="141" t="s">
        <v>101</v>
      </c>
      <c r="BI67" s="142"/>
      <c r="BJ67" s="143" t="s">
        <v>104</v>
      </c>
      <c r="BK67" s="144"/>
      <c r="BL67" s="145" t="s">
        <v>103</v>
      </c>
      <c r="BM67" s="146"/>
      <c r="BN67" s="147" t="s">
        <v>102</v>
      </c>
      <c r="BO67" s="148"/>
      <c r="BP67" s="139" t="s">
        <v>100</v>
      </c>
      <c r="BQ67" s="140"/>
    </row>
    <row r="68" spans="2:69" x14ac:dyDescent="0.3">
      <c r="C68" s="21"/>
      <c r="D68" s="96"/>
      <c r="E68" s="96"/>
      <c r="F68" s="97"/>
      <c r="G68" s="55"/>
      <c r="H68" s="55"/>
      <c r="I68" s="55"/>
      <c r="J68" s="55"/>
      <c r="K68" s="55"/>
      <c r="L68" s="55"/>
      <c r="M68" s="55"/>
      <c r="N68" s="41"/>
      <c r="O68" s="21"/>
      <c r="AC68" s="1" t="s">
        <v>66</v>
      </c>
      <c r="AE68" s="82" t="s">
        <v>7</v>
      </c>
      <c r="AF68" s="2">
        <v>78336576</v>
      </c>
      <c r="AG68" s="21"/>
      <c r="AH68" s="76" t="s">
        <v>7</v>
      </c>
      <c r="AI68" s="2">
        <v>1908840382</v>
      </c>
      <c r="AJ68" s="21"/>
      <c r="AK68" s="21"/>
      <c r="AL68" s="21"/>
      <c r="AM68" s="21"/>
      <c r="AN68" s="21"/>
      <c r="AO68" s="21"/>
      <c r="AP68" s="81"/>
      <c r="AS68" s="82" t="s">
        <v>7</v>
      </c>
      <c r="AT68" s="2">
        <v>117539164</v>
      </c>
      <c r="AU68" s="21"/>
      <c r="AV68" s="76" t="s">
        <v>7</v>
      </c>
      <c r="AW68" s="2">
        <v>3351234631</v>
      </c>
      <c r="AX68" s="21"/>
      <c r="AY68" s="21"/>
      <c r="AZ68" s="21"/>
      <c r="BA68" s="21"/>
      <c r="BB68" s="21"/>
      <c r="BC68" s="21"/>
      <c r="BD68" s="81"/>
      <c r="BH68" s="137" t="s">
        <v>75</v>
      </c>
      <c r="BI68" s="135">
        <v>10359</v>
      </c>
      <c r="BJ68" s="137" t="s">
        <v>75</v>
      </c>
      <c r="BK68" s="136">
        <v>11160</v>
      </c>
      <c r="BL68" s="137" t="s">
        <v>75</v>
      </c>
      <c r="BM68" s="136">
        <v>48765</v>
      </c>
      <c r="BN68" s="137" t="s">
        <v>75</v>
      </c>
      <c r="BO68" s="136">
        <v>75273</v>
      </c>
      <c r="BP68" s="137" t="s">
        <v>75</v>
      </c>
      <c r="BQ68" s="136">
        <v>155553</v>
      </c>
    </row>
    <row r="69" spans="2:69" x14ac:dyDescent="0.3">
      <c r="C69" s="21"/>
      <c r="D69" s="96"/>
      <c r="E69" s="96"/>
      <c r="F69" s="97"/>
      <c r="G69" s="55"/>
      <c r="H69" s="55"/>
      <c r="I69" s="55"/>
      <c r="J69" s="55"/>
      <c r="K69" s="55"/>
      <c r="L69" s="55"/>
      <c r="M69" s="55"/>
      <c r="AC69" s="1" t="s">
        <v>67</v>
      </c>
      <c r="AE69" s="82" t="s">
        <v>8</v>
      </c>
      <c r="AF69" s="2">
        <v>104154250</v>
      </c>
      <c r="AG69" s="21"/>
      <c r="AH69" s="76" t="s">
        <v>8</v>
      </c>
      <c r="AI69" s="2">
        <v>2509639528</v>
      </c>
      <c r="AJ69" s="21"/>
      <c r="AK69" s="21"/>
      <c r="AL69" s="21"/>
      <c r="AM69" s="21"/>
      <c r="AN69" s="21"/>
      <c r="AO69" s="21"/>
      <c r="AP69" s="81"/>
      <c r="AS69" s="82" t="s">
        <v>8</v>
      </c>
      <c r="AT69" s="2">
        <v>140584010</v>
      </c>
      <c r="AU69" s="21"/>
      <c r="AV69" s="76" t="s">
        <v>8</v>
      </c>
      <c r="AW69" s="2">
        <v>4244027287</v>
      </c>
      <c r="AX69" s="21"/>
      <c r="AY69" s="21"/>
      <c r="AZ69" s="21"/>
      <c r="BA69" s="21"/>
      <c r="BB69" s="21"/>
      <c r="BC69" s="21"/>
      <c r="BD69" s="81"/>
      <c r="BH69" s="137" t="s">
        <v>7</v>
      </c>
      <c r="BI69" s="135">
        <v>30164730</v>
      </c>
      <c r="BJ69" s="137" t="s">
        <v>7</v>
      </c>
      <c r="BK69" s="136">
        <v>32326899</v>
      </c>
      <c r="BL69" s="137" t="s">
        <v>7</v>
      </c>
      <c r="BM69" s="136">
        <v>144858584</v>
      </c>
      <c r="BN69" s="137" t="s">
        <v>7</v>
      </c>
      <c r="BO69" s="136">
        <v>224288910</v>
      </c>
      <c r="BP69" s="137" t="s">
        <v>7</v>
      </c>
      <c r="BQ69" s="136">
        <v>464527084</v>
      </c>
    </row>
    <row r="70" spans="2:69" x14ac:dyDescent="0.3">
      <c r="C70" s="21"/>
      <c r="D70" s="96"/>
      <c r="E70" s="21"/>
      <c r="F70" s="92"/>
      <c r="G70" s="92"/>
      <c r="H70" s="21"/>
      <c r="I70" s="21"/>
      <c r="J70" s="55"/>
      <c r="K70" s="21"/>
      <c r="L70" s="21"/>
      <c r="M70" s="21"/>
      <c r="AE70" s="82" t="s">
        <v>2</v>
      </c>
      <c r="AF70" s="2">
        <f>ROUND(AF68/AF69,3)</f>
        <v>0.752</v>
      </c>
      <c r="AG70" s="55" t="s">
        <v>82</v>
      </c>
      <c r="AH70" s="76" t="s">
        <v>2</v>
      </c>
      <c r="AI70" s="2">
        <f>ROUND(AI68/AI69,3)</f>
        <v>0.76100000000000001</v>
      </c>
      <c r="AJ70" s="21"/>
      <c r="AK70" s="21"/>
      <c r="AL70" s="21"/>
      <c r="AM70" s="21"/>
      <c r="AN70" s="21"/>
      <c r="AO70" s="21"/>
      <c r="AP70" s="81"/>
      <c r="AS70" s="82" t="s">
        <v>2</v>
      </c>
      <c r="AT70" s="2">
        <f>ROUND(AT68/AT69,3)</f>
        <v>0.83599999999999997</v>
      </c>
      <c r="AU70" s="55" t="s">
        <v>82</v>
      </c>
      <c r="AV70" s="76" t="s">
        <v>2</v>
      </c>
      <c r="AW70" s="2">
        <f>ROUND(AW68/AW69,3)</f>
        <v>0.79</v>
      </c>
      <c r="AX70" s="21"/>
      <c r="AY70" s="21"/>
      <c r="AZ70" s="21"/>
      <c r="BA70" s="21"/>
      <c r="BB70" s="21"/>
      <c r="BC70" s="21"/>
      <c r="BD70" s="81"/>
      <c r="BH70" s="137" t="s">
        <v>8</v>
      </c>
      <c r="BI70" s="135">
        <v>36839431</v>
      </c>
      <c r="BJ70" s="137" t="s">
        <v>8</v>
      </c>
      <c r="BK70" s="136">
        <v>41540038</v>
      </c>
      <c r="BL70" s="137" t="s">
        <v>8</v>
      </c>
      <c r="BM70" s="136">
        <v>526254080</v>
      </c>
      <c r="BN70" s="137" t="s">
        <v>8</v>
      </c>
      <c r="BO70" s="136">
        <v>774531444</v>
      </c>
      <c r="BP70" s="137" t="s">
        <v>8</v>
      </c>
      <c r="BQ70" s="136">
        <v>986197321</v>
      </c>
    </row>
    <row r="71" spans="2:69" x14ac:dyDescent="0.3">
      <c r="C71" s="21"/>
      <c r="D71" s="96"/>
      <c r="E71" s="96"/>
      <c r="F71" s="97"/>
      <c r="G71" s="92"/>
      <c r="H71" s="21"/>
      <c r="I71" s="21"/>
      <c r="J71" s="55"/>
      <c r="K71" s="21"/>
      <c r="L71" s="21"/>
      <c r="M71" s="21"/>
      <c r="AE71" s="82" t="s">
        <v>77</v>
      </c>
      <c r="AF71" s="2">
        <v>307183</v>
      </c>
      <c r="AG71" s="21"/>
      <c r="AH71" s="76" t="s">
        <v>77</v>
      </c>
      <c r="AI71" s="2">
        <v>25080252</v>
      </c>
      <c r="AJ71" s="21"/>
      <c r="AK71" s="21"/>
      <c r="AL71" s="21"/>
      <c r="AM71" s="21"/>
      <c r="AN71" s="21"/>
      <c r="AO71" s="21"/>
      <c r="AP71" s="81"/>
      <c r="AS71" s="82" t="s">
        <v>77</v>
      </c>
      <c r="AT71" s="2">
        <v>342745</v>
      </c>
      <c r="AU71" s="21"/>
      <c r="AV71" s="76" t="s">
        <v>77</v>
      </c>
      <c r="AW71" s="2">
        <v>17749416</v>
      </c>
      <c r="AX71" s="21"/>
      <c r="AY71" s="21"/>
      <c r="AZ71" s="21"/>
      <c r="BA71" s="21"/>
      <c r="BB71" s="21"/>
      <c r="BC71" s="21"/>
      <c r="BD71" s="81"/>
      <c r="BH71" s="137" t="s">
        <v>2</v>
      </c>
      <c r="BI71" s="135">
        <f>ROUND(BI69/BI70,2)</f>
        <v>0.82</v>
      </c>
      <c r="BJ71" s="137" t="s">
        <v>2</v>
      </c>
      <c r="BK71" s="136">
        <f>ROUND(BK69/BK70,2)</f>
        <v>0.78</v>
      </c>
      <c r="BL71" s="137" t="s">
        <v>2</v>
      </c>
      <c r="BM71" s="136">
        <f>ROUND(BM69/BM70,2)</f>
        <v>0.28000000000000003</v>
      </c>
      <c r="BN71" s="137" t="s">
        <v>2</v>
      </c>
      <c r="BO71" s="136">
        <f>ROUND(BO69/BO70,2)</f>
        <v>0.28999999999999998</v>
      </c>
      <c r="BP71" s="137" t="s">
        <v>2</v>
      </c>
      <c r="BQ71" s="136">
        <f>ROUND(BQ69/BQ70,2)</f>
        <v>0.47</v>
      </c>
    </row>
    <row r="72" spans="2:69" ht="15" thickBot="1" x14ac:dyDescent="0.35">
      <c r="C72" s="21"/>
      <c r="D72" s="96"/>
      <c r="E72" s="96"/>
      <c r="F72" s="97"/>
      <c r="H72" s="21"/>
      <c r="I72" s="21"/>
      <c r="J72" s="55"/>
      <c r="K72" s="21"/>
      <c r="L72" s="21"/>
      <c r="M72" s="21"/>
      <c r="AE72" s="83" t="s">
        <v>76</v>
      </c>
      <c r="AF72" s="9">
        <v>31582</v>
      </c>
      <c r="AG72" s="84"/>
      <c r="AH72" s="90" t="s">
        <v>76</v>
      </c>
      <c r="AI72" s="9">
        <v>13389459</v>
      </c>
      <c r="AJ72" s="84"/>
      <c r="AK72" s="84"/>
      <c r="AL72" s="84"/>
      <c r="AM72" s="84"/>
      <c r="AN72" s="84"/>
      <c r="AO72" s="84"/>
      <c r="AP72" s="85"/>
      <c r="AS72" s="83" t="s">
        <v>76</v>
      </c>
      <c r="AT72" s="9">
        <v>16410</v>
      </c>
      <c r="AU72" s="84"/>
      <c r="AV72" s="90" t="s">
        <v>76</v>
      </c>
      <c r="AW72" s="9">
        <v>4252672</v>
      </c>
      <c r="AX72" s="84"/>
      <c r="AY72" s="84"/>
      <c r="AZ72" s="84"/>
      <c r="BA72" s="84"/>
      <c r="BB72" s="84"/>
      <c r="BC72" s="84"/>
      <c r="BD72" s="85"/>
      <c r="BH72" s="137" t="s">
        <v>77</v>
      </c>
      <c r="BI72" s="135">
        <v>34933</v>
      </c>
      <c r="BJ72" s="137" t="s">
        <v>77</v>
      </c>
      <c r="BK72" s="136">
        <v>32000</v>
      </c>
      <c r="BL72" s="137" t="s">
        <v>77</v>
      </c>
      <c r="BM72" s="136">
        <v>32996</v>
      </c>
      <c r="BN72" s="137" t="s">
        <v>77</v>
      </c>
      <c r="BO72" s="136">
        <v>33134</v>
      </c>
      <c r="BP72" s="137" t="s">
        <v>77</v>
      </c>
      <c r="BQ72" s="136">
        <v>34523</v>
      </c>
    </row>
    <row r="73" spans="2:69" ht="15" thickBot="1" x14ac:dyDescent="0.35">
      <c r="B73" s="124" t="s">
        <v>86</v>
      </c>
      <c r="C73" s="124" t="s">
        <v>87</v>
      </c>
      <c r="D73" s="96"/>
      <c r="E73" s="96"/>
      <c r="F73" s="97"/>
      <c r="G73" s="92"/>
      <c r="H73" s="21"/>
      <c r="I73" s="21"/>
      <c r="J73" s="55"/>
      <c r="K73" s="21"/>
      <c r="L73" s="21"/>
      <c r="M73" s="21"/>
      <c r="BH73" s="138" t="s">
        <v>76</v>
      </c>
      <c r="BI73" s="122">
        <v>7580</v>
      </c>
      <c r="BJ73" s="138" t="s">
        <v>76</v>
      </c>
      <c r="BK73" s="25">
        <v>7416</v>
      </c>
      <c r="BL73" s="138" t="s">
        <v>76</v>
      </c>
      <c r="BM73" s="25">
        <v>8275</v>
      </c>
      <c r="BN73" s="138" t="s">
        <v>76</v>
      </c>
      <c r="BO73" s="25">
        <v>8092</v>
      </c>
      <c r="BP73" s="138" t="s">
        <v>76</v>
      </c>
      <c r="BQ73" s="25">
        <v>4539</v>
      </c>
    </row>
    <row r="74" spans="2:69" ht="15" thickBot="1" x14ac:dyDescent="0.35">
      <c r="B74" s="2">
        <v>248056</v>
      </c>
      <c r="C74" s="2">
        <f>B74/1000000</f>
        <v>0.248056</v>
      </c>
      <c r="D74" s="96"/>
      <c r="E74" s="177" t="s">
        <v>109</v>
      </c>
      <c r="F74" s="177"/>
      <c r="G74" s="177"/>
      <c r="H74" s="177"/>
      <c r="I74" s="177"/>
      <c r="J74" s="177"/>
      <c r="K74" s="177"/>
      <c r="L74" s="177"/>
      <c r="M74" s="21"/>
      <c r="AE74" s="86" t="s">
        <v>79</v>
      </c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8"/>
      <c r="AS74" s="86" t="s">
        <v>80</v>
      </c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8"/>
    </row>
    <row r="75" spans="2:69" ht="15" thickBot="1" x14ac:dyDescent="0.35">
      <c r="C75" s="21"/>
      <c r="D75" s="21"/>
      <c r="E75" s="175" t="s">
        <v>84</v>
      </c>
      <c r="F75" s="175">
        <v>1</v>
      </c>
      <c r="G75" s="175">
        <v>2</v>
      </c>
      <c r="H75" s="175">
        <v>4</v>
      </c>
      <c r="I75" s="123">
        <v>8</v>
      </c>
      <c r="J75" s="123">
        <v>16</v>
      </c>
      <c r="K75" s="123">
        <v>32</v>
      </c>
      <c r="L75" s="123">
        <v>64</v>
      </c>
      <c r="M75" s="21"/>
      <c r="AE75" s="80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81"/>
      <c r="AS75" s="80"/>
      <c r="AT75" s="21"/>
      <c r="AU75" s="21"/>
      <c r="AV75" s="21"/>
      <c r="AW75" s="172"/>
      <c r="AX75" s="172"/>
      <c r="AY75" s="172"/>
      <c r="AZ75" s="172"/>
      <c r="BA75" s="172"/>
      <c r="BB75" s="172"/>
      <c r="BC75" s="172"/>
      <c r="BD75" s="81"/>
    </row>
    <row r="76" spans="2:69" x14ac:dyDescent="0.3">
      <c r="C76" s="21"/>
      <c r="D76" s="21"/>
      <c r="E76" s="1" t="s">
        <v>85</v>
      </c>
      <c r="F76" s="2">
        <v>1.698523</v>
      </c>
      <c r="G76" s="2">
        <v>1.620371</v>
      </c>
      <c r="H76" s="2">
        <v>1.5396570000000001</v>
      </c>
      <c r="I76" s="2">
        <v>1.468577</v>
      </c>
      <c r="J76" s="2">
        <v>1.4007959999999999</v>
      </c>
      <c r="K76" s="2">
        <v>1.325388</v>
      </c>
      <c r="L76" s="2">
        <v>1.2844549999999999</v>
      </c>
      <c r="AE76" s="80"/>
      <c r="AF76" s="78" t="s">
        <v>71</v>
      </c>
      <c r="AG76" s="21"/>
      <c r="AH76" s="152" t="s">
        <v>30</v>
      </c>
      <c r="AI76" s="162" t="s">
        <v>78</v>
      </c>
      <c r="AJ76" s="163"/>
      <c r="AK76" s="163"/>
      <c r="AL76" s="163"/>
      <c r="AM76" s="163"/>
      <c r="AN76" s="163"/>
      <c r="AO76" s="164"/>
      <c r="AP76" s="81"/>
      <c r="AS76" s="80"/>
      <c r="AT76" s="78" t="s">
        <v>71</v>
      </c>
      <c r="AU76" s="21"/>
      <c r="AV76" s="169"/>
      <c r="AW76" s="176" t="s">
        <v>78</v>
      </c>
      <c r="AX76" s="154"/>
      <c r="AY76" s="154"/>
      <c r="AZ76" s="154"/>
      <c r="BA76" s="154"/>
      <c r="BB76" s="154"/>
      <c r="BC76" s="155"/>
      <c r="BD76" s="81"/>
    </row>
    <row r="77" spans="2:69" ht="15" thickBot="1" x14ac:dyDescent="0.35">
      <c r="E77" s="1" t="s">
        <v>88</v>
      </c>
      <c r="F77" s="2">
        <v>1.7796289999999999</v>
      </c>
      <c r="G77" s="2">
        <v>0.96835899999999997</v>
      </c>
      <c r="H77" s="2">
        <v>0.57654300000000003</v>
      </c>
      <c r="I77" s="2">
        <v>0.34526899999999999</v>
      </c>
      <c r="J77" s="2">
        <v>0.216113</v>
      </c>
      <c r="K77" s="2">
        <v>0.17965800000000001</v>
      </c>
      <c r="L77" s="2">
        <v>0.17860300000000001</v>
      </c>
      <c r="AE77" s="82" t="s">
        <v>75</v>
      </c>
      <c r="AF77" s="2">
        <v>358</v>
      </c>
      <c r="AG77" s="21"/>
      <c r="AH77" s="82">
        <v>400</v>
      </c>
      <c r="AI77" s="134" t="s">
        <v>83</v>
      </c>
      <c r="AJ77" s="134" t="s">
        <v>75</v>
      </c>
      <c r="AK77" s="134" t="s">
        <v>7</v>
      </c>
      <c r="AL77" s="134" t="s">
        <v>8</v>
      </c>
      <c r="AM77" s="134" t="s">
        <v>2</v>
      </c>
      <c r="AN77" s="134" t="s">
        <v>77</v>
      </c>
      <c r="AO77" s="156" t="s">
        <v>76</v>
      </c>
      <c r="AP77" s="81"/>
      <c r="AS77" s="82" t="s">
        <v>75</v>
      </c>
      <c r="AT77" s="2">
        <v>363</v>
      </c>
      <c r="AU77" s="21"/>
      <c r="AV77" s="171"/>
      <c r="AW77" s="168" t="s">
        <v>95</v>
      </c>
      <c r="AX77" s="134" t="s">
        <v>75</v>
      </c>
      <c r="AY77" s="134" t="s">
        <v>7</v>
      </c>
      <c r="AZ77" s="134" t="s">
        <v>8</v>
      </c>
      <c r="BA77" s="134" t="s">
        <v>2</v>
      </c>
      <c r="BB77" s="134" t="s">
        <v>77</v>
      </c>
      <c r="BC77" s="156" t="s">
        <v>76</v>
      </c>
      <c r="BD77" s="81"/>
    </row>
    <row r="78" spans="2:69" x14ac:dyDescent="0.3">
      <c r="E78" s="1" t="s">
        <v>91</v>
      </c>
      <c r="F78" s="2">
        <f>F76/F77</f>
        <v>0.95442533247098138</v>
      </c>
      <c r="G78" s="2">
        <f t="shared" ref="G78:L78" si="16">G76/G77</f>
        <v>1.6733164043500397</v>
      </c>
      <c r="H78" s="2">
        <f t="shared" si="16"/>
        <v>2.6704981241641992</v>
      </c>
      <c r="I78" s="2">
        <f t="shared" si="16"/>
        <v>4.2534284861948217</v>
      </c>
      <c r="J78" s="2">
        <f t="shared" si="16"/>
        <v>6.4817757376927805</v>
      </c>
      <c r="K78" s="2">
        <f t="shared" si="16"/>
        <v>7.3772835053267869</v>
      </c>
      <c r="L78" s="2">
        <f t="shared" si="16"/>
        <v>7.1916765115927497</v>
      </c>
      <c r="AE78" s="82" t="s">
        <v>7</v>
      </c>
      <c r="AF78" s="2">
        <v>992653</v>
      </c>
      <c r="AG78" s="21"/>
      <c r="AH78" s="157" t="s">
        <v>35</v>
      </c>
      <c r="AI78" s="94">
        <f>10/10</f>
        <v>1</v>
      </c>
      <c r="AJ78" s="2">
        <f>AF77/AF77</f>
        <v>1</v>
      </c>
      <c r="AK78" s="2">
        <f>AF78/AF78</f>
        <v>1</v>
      </c>
      <c r="AL78" s="2">
        <f>AF79/AF79</f>
        <v>1</v>
      </c>
      <c r="AM78" s="2">
        <f>AF80/AF80</f>
        <v>1</v>
      </c>
      <c r="AN78" s="2">
        <f>AF81/AF81</f>
        <v>1</v>
      </c>
      <c r="AO78" s="135">
        <f>AF82/AF82</f>
        <v>1</v>
      </c>
      <c r="AP78" s="81"/>
      <c r="AS78" s="82" t="s">
        <v>7</v>
      </c>
      <c r="AT78" s="2">
        <v>975459</v>
      </c>
      <c r="AU78" s="167"/>
      <c r="AV78" s="170" t="s">
        <v>35</v>
      </c>
      <c r="AW78" s="94">
        <f>10/10</f>
        <v>1</v>
      </c>
      <c r="AX78" s="2">
        <f>AT77/AT77</f>
        <v>1</v>
      </c>
      <c r="AY78" s="2">
        <f>AT78/AT78</f>
        <v>1</v>
      </c>
      <c r="AZ78" s="2">
        <f>AT79/AT79</f>
        <v>1</v>
      </c>
      <c r="BA78" s="2">
        <f>AT80/AT80</f>
        <v>1</v>
      </c>
      <c r="BB78" s="2">
        <f>AT81/AT81</f>
        <v>1</v>
      </c>
      <c r="BC78" s="135">
        <f>AT82/AT82</f>
        <v>1</v>
      </c>
      <c r="BD78" s="81"/>
    </row>
    <row r="79" spans="2:69" x14ac:dyDescent="0.3">
      <c r="E79" s="125" t="s">
        <v>107</v>
      </c>
      <c r="F79" s="2">
        <v>1.7020789999999999</v>
      </c>
      <c r="G79" s="2">
        <v>0.91060200000000002</v>
      </c>
      <c r="H79" s="2">
        <v>0.54379900000000003</v>
      </c>
      <c r="I79" s="2">
        <v>0.351524</v>
      </c>
      <c r="J79" s="2">
        <v>0.26837800000000001</v>
      </c>
      <c r="K79" s="2">
        <v>0.24648800000000001</v>
      </c>
      <c r="L79" s="2">
        <v>0.276555</v>
      </c>
      <c r="AE79" s="82" t="s">
        <v>8</v>
      </c>
      <c r="AF79" s="2">
        <v>1261118</v>
      </c>
      <c r="AG79" s="21"/>
      <c r="AH79" s="158" t="s">
        <v>27</v>
      </c>
      <c r="AI79" s="94">
        <f>80/10</f>
        <v>8</v>
      </c>
      <c r="AJ79" s="2">
        <f>AF85/AF77</f>
        <v>7.7905027932960893</v>
      </c>
      <c r="AK79" s="2">
        <f>AF86/AF78</f>
        <v>7.9703108739912132</v>
      </c>
      <c r="AL79" s="2">
        <f>AF87/AF79</f>
        <v>7.9836541862062074</v>
      </c>
      <c r="AM79" s="2">
        <f>AF88/AF80</f>
        <v>0.99872935196950441</v>
      </c>
      <c r="AN79" s="2">
        <f>AF89/AF81</f>
        <v>13.508217446270544</v>
      </c>
      <c r="AO79" s="135">
        <f>AF90/AF82</f>
        <v>12.401574803149606</v>
      </c>
      <c r="AP79" s="81"/>
      <c r="AS79" s="82" t="s">
        <v>8</v>
      </c>
      <c r="AT79" s="2">
        <v>1281685</v>
      </c>
      <c r="AU79" s="167"/>
      <c r="AV79" s="165" t="s">
        <v>27</v>
      </c>
      <c r="AW79" s="94">
        <f>80/10</f>
        <v>8</v>
      </c>
      <c r="AX79" s="2">
        <f>ROUND(AT85/AT77,2)</f>
        <v>9.2200000000000006</v>
      </c>
      <c r="AY79" s="2">
        <f>ROUND(AT86/AT78,2)</f>
        <v>9.93</v>
      </c>
      <c r="AZ79" s="2">
        <f>ROUND(AT87/AT79,2)</f>
        <v>9.35</v>
      </c>
      <c r="BA79" s="2">
        <f>ROUND(AT88/AT80,2)</f>
        <v>1.06</v>
      </c>
      <c r="BB79" s="2">
        <f>ROUND(AT89/AT81,2)</f>
        <v>14.55</v>
      </c>
      <c r="BC79" s="135">
        <f>ROUND(AT90/AT82,2)</f>
        <v>5.94</v>
      </c>
      <c r="BD79" s="81"/>
    </row>
    <row r="80" spans="2:69" x14ac:dyDescent="0.3">
      <c r="E80" s="125" t="s">
        <v>108</v>
      </c>
      <c r="F80" s="2">
        <f>F76/F79</f>
        <v>0.99791079027471707</v>
      </c>
      <c r="G80" s="2">
        <f>G76/G79</f>
        <v>1.7794502977151379</v>
      </c>
      <c r="H80" s="2">
        <f>H76/H79</f>
        <v>2.8312979611952209</v>
      </c>
      <c r="I80" s="2">
        <f>I76/I79</f>
        <v>4.1777431981884598</v>
      </c>
      <c r="J80" s="2">
        <f>J76/J79</f>
        <v>5.2194889297930525</v>
      </c>
      <c r="K80" s="2">
        <f>K76/K79</f>
        <v>5.3770893512057381</v>
      </c>
      <c r="L80" s="2">
        <f>L76/L79</f>
        <v>4.6444830142286344</v>
      </c>
      <c r="AE80" s="82" t="s">
        <v>2</v>
      </c>
      <c r="AF80" s="2">
        <f>ROUND(AF78/AF79,3)</f>
        <v>0.78700000000000003</v>
      </c>
      <c r="AG80" s="21"/>
      <c r="AH80" s="159" t="s">
        <v>28</v>
      </c>
      <c r="AI80" s="94">
        <f>800/10</f>
        <v>80</v>
      </c>
      <c r="AJ80" s="2">
        <f>AF93/AF77</f>
        <v>77.231843575418992</v>
      </c>
      <c r="AK80" s="2">
        <f>AF94/AF78</f>
        <v>79.680978146441902</v>
      </c>
      <c r="AL80" s="2">
        <f>AF95/AF79</f>
        <v>79.718433168030273</v>
      </c>
      <c r="AM80" s="2">
        <f>AF96/AF80</f>
        <v>1</v>
      </c>
      <c r="AN80" s="2">
        <f>AF97/AF81</f>
        <v>389.39823008849555</v>
      </c>
      <c r="AO80" s="135">
        <f>AF98/AF82</f>
        <v>246.99212598425197</v>
      </c>
      <c r="AP80" s="81"/>
      <c r="AS80" s="82" t="s">
        <v>2</v>
      </c>
      <c r="AT80" s="2">
        <f>ROUND(AT78/AT79,3)</f>
        <v>0.76100000000000001</v>
      </c>
      <c r="AU80" s="167"/>
      <c r="AV80" s="166" t="s">
        <v>28</v>
      </c>
      <c r="AW80" s="94">
        <f>800/10</f>
        <v>80</v>
      </c>
      <c r="AX80" s="2">
        <f>ROUND(AT93/AT77,2)</f>
        <v>114.57</v>
      </c>
      <c r="AY80" s="2">
        <f>ROUND(AT94/AT78,2)</f>
        <v>120.55</v>
      </c>
      <c r="AZ80" s="2">
        <f>ROUND(AT95/AT79,2)</f>
        <v>109.69</v>
      </c>
      <c r="BA80" s="2">
        <f>ROUND(AT96/AT80,2)</f>
        <v>1.1000000000000001</v>
      </c>
      <c r="BB80" s="2">
        <f>ROUND(AT97/AT81,2)</f>
        <v>499.7</v>
      </c>
      <c r="BC80" s="135">
        <f>ROUND(AT98/AT82,2)</f>
        <v>124.83</v>
      </c>
      <c r="BD80" s="81"/>
    </row>
    <row r="81" spans="5:56" ht="15" thickBot="1" x14ac:dyDescent="0.35">
      <c r="E81" s="1" t="s">
        <v>89</v>
      </c>
      <c r="F81" s="2">
        <v>2.1122899999999998</v>
      </c>
      <c r="G81" s="2">
        <v>1.212629</v>
      </c>
      <c r="H81" s="2">
        <v>0.71985100000000002</v>
      </c>
      <c r="I81" s="2">
        <v>0.43330200000000002</v>
      </c>
      <c r="J81" s="2">
        <v>0.33252199999999998</v>
      </c>
      <c r="K81" s="2">
        <v>0.368788</v>
      </c>
      <c r="L81" s="2">
        <v>0.289296</v>
      </c>
      <c r="AE81" s="82" t="s">
        <v>77</v>
      </c>
      <c r="AF81" s="2">
        <v>791</v>
      </c>
      <c r="AG81" s="21"/>
      <c r="AH81" s="160" t="s">
        <v>50</v>
      </c>
      <c r="AI81" s="161">
        <f>20000/10</f>
        <v>2000</v>
      </c>
      <c r="AJ81" s="9">
        <f>AI93/AF77</f>
        <v>1813.9022346368715</v>
      </c>
      <c r="AK81" s="9">
        <f>AI94/AF78</f>
        <v>1912.7729226628037</v>
      </c>
      <c r="AL81" s="9">
        <f>AI95/AF79</f>
        <v>1917.7221116501389</v>
      </c>
      <c r="AM81" s="9">
        <f>AI96/AF80</f>
        <v>0.99745870393900893</v>
      </c>
      <c r="AN81" s="9">
        <f>AI97/AF81</f>
        <v>31420.098609355246</v>
      </c>
      <c r="AO81" s="122">
        <f>AI98/AF82</f>
        <v>101163.37795275591</v>
      </c>
      <c r="AP81" s="81"/>
      <c r="AS81" s="82" t="s">
        <v>77</v>
      </c>
      <c r="AT81" s="2">
        <v>690</v>
      </c>
      <c r="AU81" s="167"/>
      <c r="AV81" s="160" t="s">
        <v>50</v>
      </c>
      <c r="AW81" s="161">
        <f>20000/10</f>
        <v>2000</v>
      </c>
      <c r="AX81" s="9">
        <f>ROUND(AW93/AT77,2)</f>
        <v>3132.66</v>
      </c>
      <c r="AY81" s="9">
        <f>ROUND(AW94/AT78,2)</f>
        <v>3444.13</v>
      </c>
      <c r="AZ81" s="9">
        <f>ROUND(AW95/AT79,2)</f>
        <v>3311.25</v>
      </c>
      <c r="BA81" s="9">
        <f>ROUND(AW96/AT80,2)</f>
        <v>1.04</v>
      </c>
      <c r="BB81" s="9">
        <f>ROUND(AW97/AT81,2)</f>
        <v>25706.799999999999</v>
      </c>
      <c r="BC81" s="122">
        <f>ROUND(AW98/AT82,2)</f>
        <v>30443.59</v>
      </c>
      <c r="BD81" s="81"/>
    </row>
    <row r="82" spans="5:56" x14ac:dyDescent="0.3">
      <c r="E82" s="1" t="s">
        <v>90</v>
      </c>
      <c r="F82" s="2">
        <f>F76/F81</f>
        <v>0.80411449185481165</v>
      </c>
      <c r="G82" s="2">
        <f>G76/G81</f>
        <v>1.3362462880237898</v>
      </c>
      <c r="H82" s="2">
        <f>H76/H81</f>
        <v>2.1388551241854219</v>
      </c>
      <c r="I82" s="2">
        <f>I76/I81</f>
        <v>3.3892689163677989</v>
      </c>
      <c r="J82" s="2">
        <f>J76/J81</f>
        <v>4.2126415695803585</v>
      </c>
      <c r="K82" s="2">
        <f>K76/K81</f>
        <v>3.5939021877067585</v>
      </c>
      <c r="L82" s="2">
        <f>L76/L81</f>
        <v>4.439933493722692</v>
      </c>
      <c r="AE82" s="82" t="s">
        <v>76</v>
      </c>
      <c r="AF82" s="2">
        <v>127</v>
      </c>
      <c r="AG82" s="21"/>
      <c r="AH82" s="21"/>
      <c r="AI82" s="21"/>
      <c r="AJ82" s="21"/>
      <c r="AK82" s="21"/>
      <c r="AL82" s="21"/>
      <c r="AM82" s="21"/>
      <c r="AN82" s="21"/>
      <c r="AO82" s="21"/>
      <c r="AP82" s="81"/>
      <c r="AS82" s="82" t="s">
        <v>76</v>
      </c>
      <c r="AT82" s="2">
        <v>140</v>
      </c>
      <c r="AU82" s="21"/>
      <c r="AV82" s="21"/>
      <c r="AW82" s="21"/>
      <c r="AX82" s="21"/>
      <c r="AY82" s="21"/>
      <c r="AZ82" s="21"/>
      <c r="BA82" s="21"/>
      <c r="BB82" s="21"/>
      <c r="BC82" s="21"/>
      <c r="BD82" s="81"/>
    </row>
    <row r="83" spans="5:56" x14ac:dyDescent="0.3">
      <c r="E83" s="1" t="s">
        <v>96</v>
      </c>
      <c r="F83" s="2">
        <v>1.1508929999999999</v>
      </c>
      <c r="G83" s="2">
        <v>0.68235299999999999</v>
      </c>
      <c r="H83" s="2">
        <v>0.43775999999999998</v>
      </c>
      <c r="I83" s="2">
        <v>0.27019500000000002</v>
      </c>
      <c r="J83" s="2">
        <v>0.17464299999999999</v>
      </c>
      <c r="K83" s="2">
        <v>0.14979600000000001</v>
      </c>
      <c r="L83" s="2">
        <v>0.146037</v>
      </c>
      <c r="AE83" s="80"/>
      <c r="AF83" s="55" t="s">
        <v>73</v>
      </c>
      <c r="AG83" s="21"/>
      <c r="AH83" s="21"/>
      <c r="AI83" s="21"/>
      <c r="AJ83" s="21"/>
      <c r="AK83" s="21"/>
      <c r="AL83" s="21"/>
      <c r="AM83" s="21"/>
      <c r="AN83" s="21"/>
      <c r="AO83" s="21"/>
      <c r="AP83" s="81"/>
      <c r="AS83" s="80"/>
      <c r="AT83" s="55" t="s">
        <v>73</v>
      </c>
      <c r="AU83" s="21"/>
      <c r="AV83" s="21"/>
      <c r="AW83" s="21"/>
      <c r="AX83" s="21"/>
      <c r="AY83" s="21"/>
      <c r="AZ83" s="21"/>
      <c r="BA83" s="21"/>
      <c r="BB83" s="21"/>
      <c r="BC83" s="21"/>
      <c r="BD83" s="81"/>
    </row>
    <row r="84" spans="5:56" x14ac:dyDescent="0.3">
      <c r="AE84" s="80"/>
      <c r="AF84" s="60" t="s">
        <v>70</v>
      </c>
      <c r="AG84" s="21"/>
      <c r="AH84" s="21"/>
      <c r="AI84" s="21"/>
      <c r="AJ84" s="21"/>
      <c r="AK84" s="21"/>
      <c r="AL84" s="21"/>
      <c r="AM84" s="21"/>
      <c r="AN84" s="21"/>
      <c r="AO84" s="21"/>
      <c r="AP84" s="81"/>
      <c r="AS84" s="80"/>
      <c r="AT84" s="60" t="s">
        <v>92</v>
      </c>
      <c r="AU84" s="21"/>
      <c r="AV84" s="21"/>
      <c r="AW84" s="21"/>
      <c r="AX84" s="21"/>
      <c r="AY84" s="21"/>
      <c r="AZ84" s="21"/>
      <c r="BA84" s="21"/>
      <c r="BB84" s="21"/>
      <c r="BC84" s="21"/>
      <c r="BD84" s="81"/>
    </row>
    <row r="85" spans="5:56" x14ac:dyDescent="0.3">
      <c r="N85" s="133" t="s">
        <v>5</v>
      </c>
      <c r="O85" s="133">
        <v>1</v>
      </c>
      <c r="P85" s="133">
        <v>2</v>
      </c>
      <c r="Q85" s="133">
        <v>4</v>
      </c>
      <c r="R85" s="133">
        <v>8</v>
      </c>
      <c r="S85" s="133">
        <v>16</v>
      </c>
      <c r="T85" s="133">
        <v>32</v>
      </c>
      <c r="U85" s="133">
        <v>64</v>
      </c>
      <c r="AE85" s="82" t="s">
        <v>75</v>
      </c>
      <c r="AF85" s="2">
        <v>2789</v>
      </c>
      <c r="AG85" s="21"/>
      <c r="AH85" s="21"/>
      <c r="AI85" s="21"/>
      <c r="AJ85" s="21"/>
      <c r="AK85" s="21"/>
      <c r="AL85" s="21"/>
      <c r="AM85" s="21"/>
      <c r="AN85" s="21"/>
      <c r="AO85" s="21"/>
      <c r="AP85" s="81"/>
      <c r="AS85" s="82" t="s">
        <v>75</v>
      </c>
      <c r="AT85" s="2">
        <v>3346</v>
      </c>
      <c r="AU85" s="21"/>
      <c r="AV85" s="21"/>
      <c r="AW85" s="21"/>
      <c r="AX85" s="21"/>
      <c r="AY85" s="21"/>
      <c r="AZ85" s="21"/>
      <c r="BA85" s="21"/>
      <c r="BB85" s="21"/>
      <c r="BC85" s="21"/>
      <c r="BD85" s="81"/>
    </row>
    <row r="86" spans="5:56" x14ac:dyDescent="0.3">
      <c r="N86" s="73" t="s">
        <v>85</v>
      </c>
      <c r="O86" s="2">
        <v>1.698523</v>
      </c>
      <c r="P86" s="2">
        <v>1.620371</v>
      </c>
      <c r="Q86" s="2">
        <v>1.5396570000000001</v>
      </c>
      <c r="R86" s="2">
        <v>1.468577</v>
      </c>
      <c r="S86" s="2">
        <v>1.4007959999999999</v>
      </c>
      <c r="T86" s="2">
        <v>1.325388</v>
      </c>
      <c r="U86" s="2">
        <v>1.2844549999999999</v>
      </c>
      <c r="AE86" s="82" t="s">
        <v>7</v>
      </c>
      <c r="AF86" s="2">
        <v>7911753</v>
      </c>
      <c r="AG86" s="21"/>
      <c r="AH86" s="21"/>
      <c r="AI86" s="21"/>
      <c r="AJ86" s="21"/>
      <c r="AK86" s="21"/>
      <c r="AL86" s="21"/>
      <c r="AM86" s="21"/>
      <c r="AN86" s="21"/>
      <c r="AO86" s="21"/>
      <c r="AP86" s="81"/>
      <c r="AS86" s="82" t="s">
        <v>7</v>
      </c>
      <c r="AT86" s="2">
        <v>9687964</v>
      </c>
      <c r="AU86" s="21"/>
      <c r="AV86" s="21"/>
      <c r="AW86" s="21"/>
      <c r="AX86" s="21"/>
      <c r="AY86" s="21"/>
      <c r="AZ86" s="21"/>
      <c r="BA86" s="21"/>
      <c r="BB86" s="21"/>
      <c r="BC86" s="21"/>
      <c r="BD86" s="81"/>
    </row>
    <row r="87" spans="5:56" x14ac:dyDescent="0.3">
      <c r="N87" s="71" t="s">
        <v>88</v>
      </c>
      <c r="O87" s="2">
        <v>1.7796289999999999</v>
      </c>
      <c r="P87" s="2">
        <v>0.96835899999999997</v>
      </c>
      <c r="Q87" s="2">
        <v>0.57654300000000003</v>
      </c>
      <c r="R87" s="2">
        <v>0.34526899999999999</v>
      </c>
      <c r="S87" s="2">
        <v>0.216113</v>
      </c>
      <c r="T87" s="2">
        <v>0.17965800000000001</v>
      </c>
      <c r="U87" s="2">
        <v>0.17860300000000001</v>
      </c>
      <c r="AE87" s="82" t="s">
        <v>8</v>
      </c>
      <c r="AF87" s="2">
        <v>10068330</v>
      </c>
      <c r="AG87" s="21"/>
      <c r="AH87" s="21"/>
      <c r="AI87" s="21"/>
      <c r="AJ87" s="21"/>
      <c r="AK87" s="21"/>
      <c r="AL87" s="21"/>
      <c r="AM87" s="21"/>
      <c r="AN87" s="21"/>
      <c r="AO87" s="21"/>
      <c r="AP87" s="81"/>
      <c r="AS87" s="82" t="s">
        <v>8</v>
      </c>
      <c r="AT87" s="2">
        <v>11985654</v>
      </c>
      <c r="AU87" s="21"/>
      <c r="AV87" s="21"/>
      <c r="AW87" s="21"/>
      <c r="AX87" s="21"/>
      <c r="AY87" s="21"/>
      <c r="AZ87" s="21"/>
      <c r="BA87" s="21"/>
      <c r="BB87" s="21"/>
      <c r="BC87" s="21"/>
      <c r="BD87" s="81"/>
    </row>
    <row r="88" spans="5:56" x14ac:dyDescent="0.3">
      <c r="N88" s="133" t="s">
        <v>91</v>
      </c>
      <c r="O88" s="2">
        <f>O86/O87</f>
        <v>0.95442533247098138</v>
      </c>
      <c r="P88" s="2">
        <f t="shared" ref="P88" si="17">P86/P87</f>
        <v>1.6733164043500397</v>
      </c>
      <c r="Q88" s="2">
        <f t="shared" ref="Q88" si="18">Q86/Q87</f>
        <v>2.6704981241641992</v>
      </c>
      <c r="R88" s="2">
        <f t="shared" ref="R88" si="19">R86/R87</f>
        <v>4.2534284861948217</v>
      </c>
      <c r="S88" s="2">
        <f t="shared" ref="S88" si="20">S86/S87</f>
        <v>6.4817757376927805</v>
      </c>
      <c r="T88" s="2">
        <f t="shared" ref="T88" si="21">T86/T87</f>
        <v>7.3772835053267869</v>
      </c>
      <c r="U88" s="2">
        <f t="shared" ref="U88" si="22">U86/U87</f>
        <v>7.1916765115927497</v>
      </c>
      <c r="AE88" s="82" t="s">
        <v>2</v>
      </c>
      <c r="AF88" s="2">
        <f>ROUND(AF86/AF87,3)</f>
        <v>0.78600000000000003</v>
      </c>
      <c r="AG88" s="21"/>
      <c r="AH88" s="21"/>
      <c r="AI88" s="21"/>
      <c r="AJ88" s="21"/>
      <c r="AK88" s="21"/>
      <c r="AL88" s="21"/>
      <c r="AM88" s="21"/>
      <c r="AN88" s="21"/>
      <c r="AO88" s="21"/>
      <c r="AP88" s="81"/>
      <c r="AS88" s="82" t="s">
        <v>2</v>
      </c>
      <c r="AT88" s="2">
        <f>ROUND(AT86/AT87,3)</f>
        <v>0.80800000000000005</v>
      </c>
      <c r="AU88" s="21"/>
      <c r="AV88" s="21"/>
      <c r="AW88" s="21"/>
      <c r="AX88" s="21"/>
      <c r="AY88" s="21"/>
      <c r="AZ88" s="21"/>
      <c r="BA88" s="21"/>
      <c r="BB88" s="21"/>
      <c r="BC88" s="21"/>
      <c r="BD88" s="81"/>
    </row>
    <row r="89" spans="5:56" x14ac:dyDescent="0.3">
      <c r="AE89" s="82" t="s">
        <v>77</v>
      </c>
      <c r="AF89" s="2">
        <v>10685</v>
      </c>
      <c r="AG89" s="21"/>
      <c r="AH89" s="21"/>
      <c r="AI89" s="21"/>
      <c r="AJ89" s="21"/>
      <c r="AK89" s="79"/>
      <c r="AL89" s="21"/>
      <c r="AM89" s="21"/>
      <c r="AN89" s="21"/>
      <c r="AO89" s="21"/>
      <c r="AP89" s="81"/>
      <c r="AS89" s="82" t="s">
        <v>77</v>
      </c>
      <c r="AT89" s="2">
        <v>10040</v>
      </c>
      <c r="AU89" s="21"/>
      <c r="AV89" s="21"/>
      <c r="AW89" s="21"/>
      <c r="AX89" s="21"/>
      <c r="AY89" s="79"/>
      <c r="AZ89" s="21"/>
      <c r="BA89" s="21"/>
      <c r="BB89" s="21"/>
      <c r="BC89" s="21"/>
      <c r="BD89" s="81"/>
    </row>
    <row r="90" spans="5:56" x14ac:dyDescent="0.3">
      <c r="AE90" s="82" t="s">
        <v>76</v>
      </c>
      <c r="AF90" s="2">
        <v>1575</v>
      </c>
      <c r="AG90" s="21"/>
      <c r="AH90" s="21"/>
      <c r="AI90" s="21"/>
      <c r="AJ90" s="21"/>
      <c r="AK90" s="21"/>
      <c r="AL90" s="21"/>
      <c r="AM90" s="21"/>
      <c r="AN90" s="21"/>
      <c r="AO90" s="21"/>
      <c r="AP90" s="81"/>
      <c r="AS90" s="82" t="s">
        <v>76</v>
      </c>
      <c r="AT90" s="2">
        <v>832</v>
      </c>
      <c r="AU90" s="21"/>
      <c r="AV90" s="21"/>
      <c r="AW90" s="21"/>
      <c r="AX90" s="21"/>
      <c r="AY90" s="21"/>
      <c r="AZ90" s="21"/>
      <c r="BA90" s="21"/>
      <c r="BB90" s="21"/>
      <c r="BC90" s="21"/>
      <c r="BD90" s="81"/>
    </row>
    <row r="91" spans="5:56" x14ac:dyDescent="0.3">
      <c r="AE91" s="80"/>
      <c r="AF91" s="55" t="s">
        <v>74</v>
      </c>
      <c r="AG91" s="21"/>
      <c r="AH91" s="21"/>
      <c r="AI91" s="21"/>
      <c r="AJ91" s="21"/>
      <c r="AK91" s="21"/>
      <c r="AL91" s="21"/>
      <c r="AM91" s="21"/>
      <c r="AN91" s="21"/>
      <c r="AO91" s="21"/>
      <c r="AP91" s="81"/>
      <c r="AS91" s="80"/>
      <c r="AT91" s="55" t="s">
        <v>74</v>
      </c>
      <c r="AU91" s="21"/>
      <c r="AV91" s="21"/>
      <c r="AW91" s="21"/>
      <c r="AX91" s="21"/>
      <c r="AY91" s="21"/>
      <c r="AZ91" s="21"/>
      <c r="BA91" s="21"/>
      <c r="BB91" s="21"/>
      <c r="BC91" s="21"/>
      <c r="BD91" s="81"/>
    </row>
    <row r="92" spans="5:56" x14ac:dyDescent="0.3">
      <c r="AE92" s="80"/>
      <c r="AF92" s="91" t="s">
        <v>72</v>
      </c>
      <c r="AG92" s="21"/>
      <c r="AH92" s="21"/>
      <c r="AI92" s="77" t="s">
        <v>81</v>
      </c>
      <c r="AK92" s="21"/>
      <c r="AL92" s="21"/>
      <c r="AM92" s="21"/>
      <c r="AN92" s="21"/>
      <c r="AO92" s="21"/>
      <c r="AP92" s="81"/>
      <c r="AS92" s="80"/>
      <c r="AT92" s="91" t="s">
        <v>93</v>
      </c>
      <c r="AU92" s="21"/>
      <c r="AV92" s="21"/>
      <c r="AW92" s="77" t="s">
        <v>94</v>
      </c>
      <c r="AX92" s="21"/>
      <c r="AY92" s="21"/>
      <c r="AZ92" s="21"/>
      <c r="BA92" s="21"/>
      <c r="BB92" s="21"/>
      <c r="BC92" s="21"/>
      <c r="BD92" s="81"/>
    </row>
    <row r="93" spans="5:56" x14ac:dyDescent="0.3">
      <c r="AE93" s="82" t="s">
        <v>75</v>
      </c>
      <c r="AF93" s="2">
        <v>27649</v>
      </c>
      <c r="AG93" s="21"/>
      <c r="AH93" s="76" t="s">
        <v>75</v>
      </c>
      <c r="AI93" s="2">
        <v>649377</v>
      </c>
      <c r="AK93" s="21"/>
      <c r="AL93" s="21"/>
      <c r="AM93" s="21"/>
      <c r="AN93" s="21"/>
      <c r="AO93" s="21"/>
      <c r="AP93" s="81"/>
      <c r="AS93" s="82" t="s">
        <v>75</v>
      </c>
      <c r="AT93" s="2">
        <v>41589</v>
      </c>
      <c r="AU93" s="21"/>
      <c r="AV93" s="76" t="s">
        <v>75</v>
      </c>
      <c r="AW93" s="2">
        <v>1137155</v>
      </c>
      <c r="AX93" s="21"/>
      <c r="AY93" s="21"/>
      <c r="AZ93" s="21"/>
      <c r="BA93" s="21"/>
      <c r="BB93" s="21"/>
      <c r="BC93" s="21"/>
      <c r="BD93" s="81"/>
    </row>
    <row r="94" spans="5:56" x14ac:dyDescent="0.3">
      <c r="AE94" s="82" t="s">
        <v>7</v>
      </c>
      <c r="AF94" s="2">
        <v>79095562</v>
      </c>
      <c r="AG94" s="21"/>
      <c r="AH94" s="76" t="s">
        <v>7</v>
      </c>
      <c r="AI94" s="2">
        <v>1898719780</v>
      </c>
      <c r="AK94" s="21"/>
      <c r="AL94" s="21"/>
      <c r="AM94" s="21"/>
      <c r="AN94" s="21"/>
      <c r="AO94" s="21"/>
      <c r="AP94" s="81"/>
      <c r="AS94" s="82" t="s">
        <v>7</v>
      </c>
      <c r="AT94" s="2">
        <v>117587258</v>
      </c>
      <c r="AU94" s="21"/>
      <c r="AV94" s="76" t="s">
        <v>7</v>
      </c>
      <c r="AW94" s="2">
        <v>3359607373</v>
      </c>
      <c r="AX94" s="21"/>
      <c r="AY94" s="21"/>
      <c r="AZ94" s="21"/>
      <c r="BA94" s="21"/>
      <c r="BB94" s="21"/>
      <c r="BC94" s="21"/>
      <c r="BD94" s="81"/>
    </row>
    <row r="95" spans="5:56" x14ac:dyDescent="0.3">
      <c r="AE95" s="82" t="s">
        <v>8</v>
      </c>
      <c r="AF95" s="2">
        <v>100534351</v>
      </c>
      <c r="AG95" s="21"/>
      <c r="AH95" s="76" t="s">
        <v>8</v>
      </c>
      <c r="AI95" s="2">
        <v>2418473874</v>
      </c>
      <c r="AK95" s="21"/>
      <c r="AL95" s="21"/>
      <c r="AM95" s="21"/>
      <c r="AN95" s="21"/>
      <c r="AO95" s="21"/>
      <c r="AP95" s="81"/>
      <c r="AS95" s="82" t="s">
        <v>8</v>
      </c>
      <c r="AT95" s="2">
        <v>140584317</v>
      </c>
      <c r="AU95" s="21"/>
      <c r="AV95" s="76" t="s">
        <v>8</v>
      </c>
      <c r="AW95" s="2">
        <v>4243981183</v>
      </c>
      <c r="AX95" s="21"/>
      <c r="AY95" s="21"/>
      <c r="AZ95" s="21"/>
      <c r="BA95" s="21"/>
      <c r="BB95" s="21"/>
      <c r="BC95" s="21"/>
      <c r="BD95" s="81"/>
    </row>
    <row r="96" spans="5:56" x14ac:dyDescent="0.3">
      <c r="AE96" s="82" t="s">
        <v>2</v>
      </c>
      <c r="AF96" s="2">
        <f>ROUND(AF94/AF95,3)</f>
        <v>0.78700000000000003</v>
      </c>
      <c r="AG96" s="55" t="s">
        <v>82</v>
      </c>
      <c r="AH96" s="76" t="s">
        <v>2</v>
      </c>
      <c r="AI96" s="2">
        <f>ROUND(AI94/AI95,3)</f>
        <v>0.78500000000000003</v>
      </c>
      <c r="AK96" s="21"/>
      <c r="AL96" s="21"/>
      <c r="AM96" s="21"/>
      <c r="AN96" s="21"/>
      <c r="AO96" s="21"/>
      <c r="AP96" s="81"/>
      <c r="AS96" s="82" t="s">
        <v>2</v>
      </c>
      <c r="AT96" s="2">
        <f>ROUND(AT94/AT95,3)</f>
        <v>0.83599999999999997</v>
      </c>
      <c r="AU96" s="55" t="s">
        <v>82</v>
      </c>
      <c r="AV96" s="76" t="s">
        <v>2</v>
      </c>
      <c r="AW96" s="2">
        <f>ROUND(AW94/AW95,3)</f>
        <v>0.79200000000000004</v>
      </c>
      <c r="AX96" s="21"/>
      <c r="AY96" s="21"/>
      <c r="AZ96" s="21"/>
      <c r="BA96" s="21"/>
      <c r="BB96" s="21"/>
      <c r="BC96" s="21"/>
      <c r="BD96" s="81"/>
    </row>
    <row r="97" spans="31:56" x14ac:dyDescent="0.3">
      <c r="AE97" s="82" t="s">
        <v>77</v>
      </c>
      <c r="AF97" s="2">
        <v>308014</v>
      </c>
      <c r="AG97" s="21"/>
      <c r="AH97" s="76" t="s">
        <v>77</v>
      </c>
      <c r="AI97" s="2">
        <v>24853298</v>
      </c>
      <c r="AK97" s="21"/>
      <c r="AL97" s="21"/>
      <c r="AM97" s="21"/>
      <c r="AN97" s="21"/>
      <c r="AO97" s="21"/>
      <c r="AP97" s="81"/>
      <c r="AS97" s="82" t="s">
        <v>77</v>
      </c>
      <c r="AT97" s="2">
        <v>344794</v>
      </c>
      <c r="AU97" s="21"/>
      <c r="AV97" s="76" t="s">
        <v>77</v>
      </c>
      <c r="AW97" s="2">
        <v>17737693</v>
      </c>
      <c r="AX97" s="21"/>
      <c r="AY97" s="21"/>
      <c r="AZ97" s="21"/>
      <c r="BA97" s="21"/>
      <c r="BB97" s="21"/>
      <c r="BC97" s="21"/>
      <c r="BD97" s="81"/>
    </row>
    <row r="98" spans="31:56" ht="15" thickBot="1" x14ac:dyDescent="0.35">
      <c r="AE98" s="83" t="s">
        <v>76</v>
      </c>
      <c r="AF98" s="9">
        <v>31368</v>
      </c>
      <c r="AG98" s="84"/>
      <c r="AH98" s="90" t="s">
        <v>76</v>
      </c>
      <c r="AI98" s="9">
        <v>12847749</v>
      </c>
      <c r="AJ98" s="93"/>
      <c r="AK98" s="84"/>
      <c r="AL98" s="84"/>
      <c r="AM98" s="84"/>
      <c r="AN98" s="84"/>
      <c r="AO98" s="84"/>
      <c r="AP98" s="85"/>
      <c r="AS98" s="83" t="s">
        <v>76</v>
      </c>
      <c r="AT98" s="9">
        <v>17476</v>
      </c>
      <c r="AU98" s="84"/>
      <c r="AV98" s="90" t="s">
        <v>76</v>
      </c>
      <c r="AW98" s="9">
        <v>4262103</v>
      </c>
      <c r="AX98" s="84"/>
      <c r="AY98" s="84"/>
      <c r="AZ98" s="84"/>
      <c r="BA98" s="84"/>
      <c r="BB98" s="84"/>
      <c r="BC98" s="84"/>
      <c r="BD98" s="85"/>
    </row>
    <row r="99" spans="31:56" ht="15" thickBot="1" x14ac:dyDescent="0.35"/>
    <row r="100" spans="31:56" ht="15" thickBot="1" x14ac:dyDescent="0.35">
      <c r="AE100" s="86" t="s">
        <v>80</v>
      </c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8"/>
      <c r="AS100" s="86" t="s">
        <v>79</v>
      </c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8"/>
    </row>
    <row r="101" spans="31:56" ht="15" thickBot="1" x14ac:dyDescent="0.35">
      <c r="AE101" s="80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81"/>
      <c r="AS101" s="80"/>
      <c r="AT101" s="21"/>
      <c r="AU101" s="21"/>
      <c r="AV101" s="21"/>
      <c r="AW101" s="172"/>
      <c r="AX101" s="172"/>
      <c r="AY101" s="172"/>
      <c r="AZ101" s="172"/>
      <c r="BA101" s="172"/>
      <c r="BB101" s="172"/>
      <c r="BC101" s="172"/>
      <c r="BD101" s="81"/>
    </row>
    <row r="102" spans="31:56" x14ac:dyDescent="0.3">
      <c r="AE102" s="80"/>
      <c r="AF102" s="78" t="s">
        <v>71</v>
      </c>
      <c r="AG102" s="21"/>
      <c r="AH102" s="152" t="s">
        <v>30</v>
      </c>
      <c r="AI102" s="162" t="s">
        <v>78</v>
      </c>
      <c r="AJ102" s="163"/>
      <c r="AK102" s="163"/>
      <c r="AL102" s="163"/>
      <c r="AM102" s="163"/>
      <c r="AN102" s="163"/>
      <c r="AO102" s="164"/>
      <c r="AP102" s="81"/>
      <c r="AS102" s="80"/>
      <c r="AT102" s="78" t="s">
        <v>71</v>
      </c>
      <c r="AU102" s="21"/>
      <c r="AV102" s="169"/>
      <c r="AW102" s="176" t="s">
        <v>78</v>
      </c>
      <c r="AX102" s="154"/>
      <c r="AY102" s="154"/>
      <c r="AZ102" s="154"/>
      <c r="BA102" s="154"/>
      <c r="BB102" s="154"/>
      <c r="BC102" s="155"/>
      <c r="BD102" s="81"/>
    </row>
    <row r="103" spans="31:56" ht="15" thickBot="1" x14ac:dyDescent="0.35">
      <c r="AE103" s="82" t="s">
        <v>75</v>
      </c>
      <c r="AF103" s="2">
        <v>363</v>
      </c>
      <c r="AG103" s="21"/>
      <c r="AH103" s="82">
        <v>400</v>
      </c>
      <c r="AI103" s="134" t="s">
        <v>83</v>
      </c>
      <c r="AJ103" s="134" t="s">
        <v>75</v>
      </c>
      <c r="AK103" s="134" t="s">
        <v>7</v>
      </c>
      <c r="AL103" s="134" t="s">
        <v>8</v>
      </c>
      <c r="AM103" s="134" t="s">
        <v>2</v>
      </c>
      <c r="AN103" s="134" t="s">
        <v>77</v>
      </c>
      <c r="AO103" s="156" t="s">
        <v>76</v>
      </c>
      <c r="AP103" s="81"/>
      <c r="AS103" s="82" t="s">
        <v>75</v>
      </c>
      <c r="AT103" s="2">
        <v>358</v>
      </c>
      <c r="AU103" s="21"/>
      <c r="AV103" s="169"/>
      <c r="AW103" s="168" t="s">
        <v>95</v>
      </c>
      <c r="AX103" s="134" t="s">
        <v>75</v>
      </c>
      <c r="AY103" s="134" t="s">
        <v>7</v>
      </c>
      <c r="AZ103" s="134" t="s">
        <v>8</v>
      </c>
      <c r="BA103" s="134" t="s">
        <v>2</v>
      </c>
      <c r="BB103" s="134" t="s">
        <v>77</v>
      </c>
      <c r="BC103" s="156" t="s">
        <v>76</v>
      </c>
      <c r="BD103" s="81"/>
    </row>
    <row r="104" spans="31:56" x14ac:dyDescent="0.3">
      <c r="AE104" s="82" t="s">
        <v>7</v>
      </c>
      <c r="AF104" s="2">
        <v>1008493</v>
      </c>
      <c r="AG104" s="21"/>
      <c r="AH104" s="157" t="s">
        <v>35</v>
      </c>
      <c r="AI104" s="94">
        <f>10/10</f>
        <v>1</v>
      </c>
      <c r="AJ104" s="2">
        <f>AF103/AF103</f>
        <v>1</v>
      </c>
      <c r="AK104" s="2">
        <f>AF104/AF104</f>
        <v>1</v>
      </c>
      <c r="AL104" s="2">
        <f>AF105/AF105</f>
        <v>1</v>
      </c>
      <c r="AM104" s="2">
        <f>AF106/AF106</f>
        <v>1</v>
      </c>
      <c r="AN104" s="2">
        <f>AF107/AF107</f>
        <v>1</v>
      </c>
      <c r="AO104" s="135">
        <f>AF108/AF108</f>
        <v>1</v>
      </c>
      <c r="AP104" s="81"/>
      <c r="AS104" s="82" t="s">
        <v>7</v>
      </c>
      <c r="AT104" s="2">
        <v>1002407</v>
      </c>
      <c r="AU104" s="167"/>
      <c r="AV104" s="174" t="s">
        <v>35</v>
      </c>
      <c r="AW104" s="94">
        <f>10/10</f>
        <v>1</v>
      </c>
      <c r="AX104" s="2">
        <f>AT103/AT103</f>
        <v>1</v>
      </c>
      <c r="AY104" s="2">
        <f>AT104/AT104</f>
        <v>1</v>
      </c>
      <c r="AZ104" s="2">
        <f>AT105/AT105</f>
        <v>1</v>
      </c>
      <c r="BA104" s="2">
        <f>AT106/AT106</f>
        <v>1</v>
      </c>
      <c r="BB104" s="2">
        <f>AT107/AT107</f>
        <v>1</v>
      </c>
      <c r="BC104" s="135">
        <f>AT108/AT108</f>
        <v>1</v>
      </c>
      <c r="BD104" s="81"/>
    </row>
    <row r="105" spans="31:56" x14ac:dyDescent="0.3">
      <c r="AE105" s="82" t="s">
        <v>8</v>
      </c>
      <c r="AF105" s="2">
        <v>1306456</v>
      </c>
      <c r="AG105" s="21"/>
      <c r="AH105" s="158" t="s">
        <v>27</v>
      </c>
      <c r="AI105" s="94">
        <f>80/10</f>
        <v>8</v>
      </c>
      <c r="AJ105" s="2">
        <f>AF111/AF103</f>
        <v>7.6914600550964192</v>
      </c>
      <c r="AK105" s="2">
        <f>AF112/AF104</f>
        <v>7.9635684134644462</v>
      </c>
      <c r="AL105" s="2">
        <f>AF113/AF105</f>
        <v>7.9810502611645555</v>
      </c>
      <c r="AM105" s="2">
        <f>AF114/AF106</f>
        <v>0.99780958055292857</v>
      </c>
      <c r="AN105" s="2">
        <f>AF115/AF107</f>
        <v>16.536923076923078</v>
      </c>
      <c r="AO105" s="135">
        <f>AF116/AF108</f>
        <v>14.168918918918919</v>
      </c>
      <c r="AP105" s="81"/>
      <c r="AS105" s="82" t="s">
        <v>8</v>
      </c>
      <c r="AT105" s="2">
        <v>1284536</v>
      </c>
      <c r="AU105" s="167"/>
      <c r="AV105" s="165" t="s">
        <v>27</v>
      </c>
      <c r="AW105" s="94">
        <f>80/10</f>
        <v>8</v>
      </c>
      <c r="AX105" s="2">
        <f>ROUND(AT111/AT103,2)</f>
        <v>9.4600000000000009</v>
      </c>
      <c r="AY105" s="2">
        <f>ROUND(AT112/AT104,2)</f>
        <v>9.74</v>
      </c>
      <c r="AZ105" s="2">
        <f>ROUND(AT113/AT105,2)</f>
        <v>9.33</v>
      </c>
      <c r="BA105" s="2">
        <f>ROUND(AT114/AT106,2)</f>
        <v>1.04</v>
      </c>
      <c r="BB105" s="2">
        <f>ROUND(AT115/AT107,2)</f>
        <v>13.04</v>
      </c>
      <c r="BC105" s="135">
        <f>ROUND(AT116/AT108,2)</f>
        <v>8.16</v>
      </c>
      <c r="BD105" s="81"/>
    </row>
    <row r="106" spans="31:56" x14ac:dyDescent="0.3">
      <c r="AE106" s="82" t="s">
        <v>2</v>
      </c>
      <c r="AF106" s="2">
        <f>AF104/AF105</f>
        <v>0.77193032141916762</v>
      </c>
      <c r="AG106" s="21"/>
      <c r="AH106" s="159" t="s">
        <v>28</v>
      </c>
      <c r="AI106" s="94">
        <f>800/10</f>
        <v>80</v>
      </c>
      <c r="AJ106" s="2">
        <f>AF119/AF103</f>
        <v>76.011019283746563</v>
      </c>
      <c r="AK106" s="2">
        <f>AF120/AF104</f>
        <v>78.447102756290818</v>
      </c>
      <c r="AL106" s="2">
        <f>AF121/AF105</f>
        <v>79.723601866423365</v>
      </c>
      <c r="AM106" s="2">
        <f>AF122/AF106</f>
        <v>0.98398844156249587</v>
      </c>
      <c r="AN106" s="2">
        <f>AF123/AF107</f>
        <v>474.32153846153847</v>
      </c>
      <c r="AO106" s="135">
        <f>AF124/AF108</f>
        <v>225.54729729729729</v>
      </c>
      <c r="AP106" s="81"/>
      <c r="AS106" s="82" t="s">
        <v>2</v>
      </c>
      <c r="AT106" s="2">
        <f>ROUND(AT104/AT105,3)</f>
        <v>0.78</v>
      </c>
      <c r="AU106" s="167"/>
      <c r="AV106" s="166" t="s">
        <v>28</v>
      </c>
      <c r="AW106" s="94">
        <f>800/10</f>
        <v>80</v>
      </c>
      <c r="AX106" s="2">
        <f>ROUND(AT119/AT103,2)</f>
        <v>112.65</v>
      </c>
      <c r="AY106" s="2">
        <f>ROUND(AT120/AT104,2)</f>
        <v>116.98</v>
      </c>
      <c r="AZ106" s="2">
        <f>ROUND(AT121/AT105,2)</f>
        <v>109.44</v>
      </c>
      <c r="BA106" s="2">
        <f>ROUND(AT122/AT106,2)</f>
        <v>1.07</v>
      </c>
      <c r="BB106" s="2">
        <f>ROUND(AT123/AT107,2)</f>
        <v>458.78</v>
      </c>
      <c r="BC106" s="135">
        <f>ROUND(AT124/AT108,2)</f>
        <v>146.84</v>
      </c>
      <c r="BD106" s="81"/>
    </row>
    <row r="107" spans="31:56" ht="15" thickBot="1" x14ac:dyDescent="0.35">
      <c r="AE107" s="82" t="s">
        <v>77</v>
      </c>
      <c r="AF107" s="2">
        <v>650</v>
      </c>
      <c r="AG107" s="21"/>
      <c r="AH107" s="160" t="s">
        <v>50</v>
      </c>
      <c r="AI107" s="161">
        <f>20000/10</f>
        <v>2000</v>
      </c>
      <c r="AJ107" s="9">
        <f>AI119/AF103</f>
        <v>1860.2699724517906</v>
      </c>
      <c r="AK107" s="9">
        <f>AI120/AF104</f>
        <v>1898.6220251404818</v>
      </c>
      <c r="AL107" s="9">
        <f>AI121/AF105</f>
        <v>1920.8818276313937</v>
      </c>
      <c r="AM107" s="9">
        <f>AI122/AF106</f>
        <v>0.98843118197151592</v>
      </c>
      <c r="AN107" s="9">
        <f>AI123/AF107</f>
        <v>38234.379999999997</v>
      </c>
      <c r="AO107" s="122">
        <f>AI124/AF108</f>
        <v>89442.121621621627</v>
      </c>
      <c r="AP107" s="81"/>
      <c r="AS107" s="82" t="s">
        <v>77</v>
      </c>
      <c r="AT107" s="2">
        <v>750</v>
      </c>
      <c r="AU107" s="167"/>
      <c r="AV107" s="160" t="s">
        <v>50</v>
      </c>
      <c r="AW107" s="161">
        <f>20000/10</f>
        <v>2000</v>
      </c>
      <c r="AX107" s="9">
        <f>ROUND(AW119/AT103,2)</f>
        <v>3216.98</v>
      </c>
      <c r="AY107" s="9">
        <f>ROUND(AW120/AT104,2)</f>
        <v>3395.03</v>
      </c>
      <c r="AZ107" s="9">
        <f>ROUND(AW121/AT105,2)</f>
        <v>3303.91</v>
      </c>
      <c r="BA107" s="9">
        <f>ROUND(AW122/AT106,2)</f>
        <v>1.03</v>
      </c>
      <c r="BB107" s="9">
        <f>ROUND(AW123/AT107,2)</f>
        <v>23658.560000000001</v>
      </c>
      <c r="BC107" s="122">
        <f>ROUND(AW124/AT108,2)</f>
        <v>34151.040000000001</v>
      </c>
      <c r="BD107" s="81"/>
    </row>
    <row r="108" spans="31:56" x14ac:dyDescent="0.3">
      <c r="AE108" s="82" t="s">
        <v>76</v>
      </c>
      <c r="AF108" s="2">
        <v>148</v>
      </c>
      <c r="AG108" s="21"/>
      <c r="AH108" s="21"/>
      <c r="AI108" s="21"/>
      <c r="AJ108" s="21"/>
      <c r="AK108" s="21"/>
      <c r="AL108" s="21"/>
      <c r="AM108" s="21"/>
      <c r="AN108" s="21"/>
      <c r="AO108" s="21"/>
      <c r="AP108" s="81"/>
      <c r="AS108" s="82" t="s">
        <v>76</v>
      </c>
      <c r="AT108" s="2">
        <v>125</v>
      </c>
      <c r="AU108" s="21"/>
      <c r="AV108" s="21"/>
      <c r="AW108" s="21"/>
      <c r="AX108" s="21"/>
      <c r="AY108" s="21"/>
      <c r="AZ108" s="21"/>
      <c r="BA108" s="21"/>
      <c r="BB108" s="21"/>
      <c r="BC108" s="21"/>
      <c r="BD108" s="81"/>
    </row>
    <row r="109" spans="31:56" x14ac:dyDescent="0.3">
      <c r="AE109" s="80"/>
      <c r="AF109" s="55" t="s">
        <v>73</v>
      </c>
      <c r="AG109" s="21"/>
      <c r="AH109" s="21"/>
      <c r="AI109" s="21"/>
      <c r="AJ109" s="21"/>
      <c r="AK109" s="21"/>
      <c r="AL109" s="21"/>
      <c r="AM109" s="21"/>
      <c r="AN109" s="21"/>
      <c r="AO109" s="21"/>
      <c r="AP109" s="81"/>
      <c r="AS109" s="80"/>
      <c r="AT109" s="55" t="s">
        <v>73</v>
      </c>
      <c r="AU109" s="21"/>
      <c r="AV109" s="21"/>
      <c r="AW109" s="21"/>
      <c r="AX109" s="21"/>
      <c r="AY109" s="21"/>
      <c r="AZ109" s="21"/>
      <c r="BA109" s="21"/>
      <c r="BB109" s="21"/>
      <c r="BC109" s="21"/>
      <c r="BD109" s="81"/>
    </row>
    <row r="110" spans="31:56" x14ac:dyDescent="0.3">
      <c r="AE110" s="80"/>
      <c r="AF110" s="60" t="s">
        <v>70</v>
      </c>
      <c r="AG110" s="21"/>
      <c r="AH110" s="21"/>
      <c r="AI110" s="21"/>
      <c r="AJ110" s="21"/>
      <c r="AK110" s="21"/>
      <c r="AL110" s="21"/>
      <c r="AM110" s="21"/>
      <c r="AN110" s="21"/>
      <c r="AO110" s="21"/>
      <c r="AP110" s="81"/>
      <c r="AS110" s="80"/>
      <c r="AT110" s="60" t="s">
        <v>92</v>
      </c>
      <c r="AU110" s="21"/>
      <c r="AV110" s="21"/>
      <c r="AW110" s="21"/>
      <c r="AX110" s="21"/>
      <c r="AY110" s="21"/>
      <c r="AZ110" s="21"/>
      <c r="BA110" s="21"/>
      <c r="BB110" s="21"/>
      <c r="BC110" s="21"/>
      <c r="BD110" s="81"/>
    </row>
    <row r="111" spans="31:56" x14ac:dyDescent="0.3">
      <c r="AE111" s="82" t="s">
        <v>75</v>
      </c>
      <c r="AF111" s="2">
        <v>2792</v>
      </c>
      <c r="AG111" s="21"/>
      <c r="AH111" s="21"/>
      <c r="AI111" s="21"/>
      <c r="AJ111" s="21"/>
      <c r="AK111" s="21"/>
      <c r="AL111" s="21"/>
      <c r="AM111" s="21"/>
      <c r="AN111" s="21"/>
      <c r="AO111" s="21"/>
      <c r="AP111" s="81"/>
      <c r="AS111" s="82" t="s">
        <v>75</v>
      </c>
      <c r="AT111" s="2">
        <v>3387</v>
      </c>
      <c r="AU111" s="21"/>
      <c r="AV111" s="21"/>
      <c r="AW111" s="21"/>
      <c r="AX111" s="21"/>
      <c r="AY111" s="21"/>
      <c r="AZ111" s="21"/>
      <c r="BA111" s="21"/>
      <c r="BB111" s="21"/>
      <c r="BC111" s="21"/>
      <c r="BD111" s="81"/>
    </row>
    <row r="112" spans="31:56" x14ac:dyDescent="0.3">
      <c r="AE112" s="82" t="s">
        <v>7</v>
      </c>
      <c r="AF112" s="2">
        <v>8031203</v>
      </c>
      <c r="AG112" s="21"/>
      <c r="AH112" s="21"/>
      <c r="AI112" s="21"/>
      <c r="AJ112" s="21"/>
      <c r="AK112" s="21"/>
      <c r="AL112" s="21"/>
      <c r="AM112" s="21"/>
      <c r="AN112" s="21"/>
      <c r="AO112" s="21"/>
      <c r="AP112" s="81"/>
      <c r="AS112" s="82" t="s">
        <v>7</v>
      </c>
      <c r="AT112" s="2">
        <v>9766488</v>
      </c>
      <c r="AU112" s="21"/>
      <c r="AV112" s="21"/>
      <c r="AW112" s="21"/>
      <c r="AX112" s="21"/>
      <c r="AY112" s="21"/>
      <c r="AZ112" s="21"/>
      <c r="BA112" s="21"/>
      <c r="BB112" s="21"/>
      <c r="BC112" s="21"/>
      <c r="BD112" s="81"/>
    </row>
    <row r="113" spans="14:56" x14ac:dyDescent="0.3">
      <c r="AE113" s="82" t="s">
        <v>8</v>
      </c>
      <c r="AF113" s="2">
        <v>10426891</v>
      </c>
      <c r="AG113" s="21"/>
      <c r="AH113" s="21"/>
      <c r="AI113" s="21"/>
      <c r="AJ113" s="21"/>
      <c r="AK113" s="21"/>
      <c r="AL113" s="21"/>
      <c r="AM113" s="21"/>
      <c r="AN113" s="21"/>
      <c r="AO113" s="21"/>
      <c r="AP113" s="81"/>
      <c r="AS113" s="82" t="s">
        <v>8</v>
      </c>
      <c r="AT113" s="2">
        <v>11985633</v>
      </c>
      <c r="AU113" s="21"/>
      <c r="AV113" s="21"/>
      <c r="AW113" s="21"/>
      <c r="AX113" s="21"/>
      <c r="AY113" s="21"/>
      <c r="AZ113" s="21"/>
      <c r="BA113" s="21"/>
      <c r="BB113" s="21"/>
      <c r="BC113" s="21"/>
      <c r="BD113" s="81"/>
    </row>
    <row r="114" spans="14:56" x14ac:dyDescent="0.3">
      <c r="AE114" s="82" t="s">
        <v>2</v>
      </c>
      <c r="AF114" s="2">
        <f>AF112/AF113</f>
        <v>0.77023947023134698</v>
      </c>
      <c r="AG114" s="21"/>
      <c r="AH114" s="21"/>
      <c r="AI114" s="21"/>
      <c r="AJ114" s="21"/>
      <c r="AK114" s="21"/>
      <c r="AL114" s="21"/>
      <c r="AM114" s="21"/>
      <c r="AN114" s="21"/>
      <c r="AO114" s="21"/>
      <c r="AP114" s="81"/>
      <c r="AS114" s="82" t="s">
        <v>2</v>
      </c>
      <c r="AT114" s="2">
        <f>ROUND(AT112/AT113,3)</f>
        <v>0.81499999999999995</v>
      </c>
      <c r="AU114" s="21"/>
      <c r="AV114" s="21"/>
      <c r="AW114" s="21"/>
      <c r="AX114" s="21"/>
      <c r="AY114" s="21"/>
      <c r="AZ114" s="21"/>
      <c r="BA114" s="21"/>
      <c r="BB114" s="21"/>
      <c r="BC114" s="21"/>
      <c r="BD114" s="81"/>
    </row>
    <row r="115" spans="14:56" x14ac:dyDescent="0.3">
      <c r="N115" s="133" t="s">
        <v>5</v>
      </c>
      <c r="O115" s="133">
        <v>1</v>
      </c>
      <c r="P115" s="133">
        <v>2</v>
      </c>
      <c r="Q115" s="133">
        <v>4</v>
      </c>
      <c r="R115" s="133">
        <v>8</v>
      </c>
      <c r="S115" s="133">
        <v>16</v>
      </c>
      <c r="T115" s="133">
        <v>32</v>
      </c>
      <c r="U115" s="133">
        <v>64</v>
      </c>
      <c r="AE115" s="82" t="s">
        <v>77</v>
      </c>
      <c r="AF115" s="2">
        <v>10749</v>
      </c>
      <c r="AG115" s="21"/>
      <c r="AH115" s="21"/>
      <c r="AI115" s="21"/>
      <c r="AJ115" s="21"/>
      <c r="AK115" s="79"/>
      <c r="AL115" s="21"/>
      <c r="AM115" s="21"/>
      <c r="AN115" s="21"/>
      <c r="AO115" s="21"/>
      <c r="AP115" s="81"/>
      <c r="AS115" s="82" t="s">
        <v>77</v>
      </c>
      <c r="AT115" s="2">
        <v>9782</v>
      </c>
      <c r="AU115" s="21"/>
      <c r="AV115" s="21"/>
      <c r="AW115" s="21"/>
      <c r="AX115" s="21"/>
      <c r="AY115" s="79"/>
      <c r="AZ115" s="21"/>
      <c r="BA115" s="21"/>
      <c r="BB115" s="21"/>
      <c r="BC115" s="21"/>
      <c r="BD115" s="81"/>
    </row>
    <row r="116" spans="14:56" x14ac:dyDescent="0.3">
      <c r="N116" s="73" t="s">
        <v>97</v>
      </c>
      <c r="O116" s="2">
        <v>1.7020789999999999</v>
      </c>
      <c r="P116" s="2">
        <v>0.91060200000000002</v>
      </c>
      <c r="Q116" s="2">
        <v>0.54379900000000003</v>
      </c>
      <c r="R116" s="2">
        <v>0.351524</v>
      </c>
      <c r="S116" s="2">
        <v>0.26837800000000001</v>
      </c>
      <c r="T116" s="2">
        <v>0.24648800000000001</v>
      </c>
      <c r="U116" s="2">
        <v>0.276555</v>
      </c>
      <c r="AE116" s="82" t="s">
        <v>76</v>
      </c>
      <c r="AF116" s="2">
        <v>2097</v>
      </c>
      <c r="AG116" s="21"/>
      <c r="AH116" s="21"/>
      <c r="AI116" s="21"/>
      <c r="AJ116" s="21"/>
      <c r="AK116" s="21"/>
      <c r="AL116" s="21"/>
      <c r="AM116" s="21"/>
      <c r="AN116" s="21"/>
      <c r="AO116" s="21"/>
      <c r="AP116" s="81"/>
      <c r="AS116" s="82" t="s">
        <v>76</v>
      </c>
      <c r="AT116" s="2">
        <v>1020</v>
      </c>
      <c r="AU116" s="21"/>
      <c r="AV116" s="21"/>
      <c r="AW116" s="21"/>
      <c r="AX116" s="21"/>
      <c r="AY116" s="21"/>
      <c r="AZ116" s="21"/>
      <c r="BA116" s="21"/>
      <c r="BB116" s="21"/>
      <c r="BC116" s="21"/>
      <c r="BD116" s="81"/>
    </row>
    <row r="117" spans="14:56" x14ac:dyDescent="0.3">
      <c r="N117" s="71" t="s">
        <v>106</v>
      </c>
      <c r="O117" s="2">
        <v>1.7796289999999999</v>
      </c>
      <c r="P117" s="2">
        <v>0.96835899999999997</v>
      </c>
      <c r="Q117" s="2">
        <v>0.57654300000000003</v>
      </c>
      <c r="R117" s="2">
        <v>0.34526899999999999</v>
      </c>
      <c r="S117" s="2">
        <v>0.216113</v>
      </c>
      <c r="T117" s="2">
        <v>0.17965800000000001</v>
      </c>
      <c r="U117" s="2">
        <v>0.17860300000000001</v>
      </c>
      <c r="AE117" s="80"/>
      <c r="AF117" s="55" t="s">
        <v>74</v>
      </c>
      <c r="AG117" s="21"/>
      <c r="AH117" s="21"/>
      <c r="AI117" s="21"/>
      <c r="AJ117" s="21"/>
      <c r="AK117" s="21"/>
      <c r="AL117" s="21"/>
      <c r="AM117" s="21"/>
      <c r="AN117" s="21"/>
      <c r="AO117" s="21"/>
      <c r="AP117" s="81"/>
      <c r="AS117" s="80"/>
      <c r="AT117" s="55" t="s">
        <v>74</v>
      </c>
      <c r="AU117" s="21"/>
      <c r="AV117" s="21"/>
      <c r="AW117" s="21"/>
      <c r="AX117" s="21"/>
      <c r="AY117" s="21"/>
      <c r="AZ117" s="21"/>
      <c r="BA117" s="21"/>
      <c r="BB117" s="21"/>
      <c r="BC117" s="21"/>
      <c r="BD117" s="81"/>
    </row>
    <row r="118" spans="14:56" x14ac:dyDescent="0.3">
      <c r="AE118" s="80"/>
      <c r="AF118" s="91" t="s">
        <v>72</v>
      </c>
      <c r="AG118" s="21"/>
      <c r="AH118" s="21"/>
      <c r="AI118" s="77" t="s">
        <v>81</v>
      </c>
      <c r="AJ118" s="21"/>
      <c r="AK118" s="21"/>
      <c r="AL118" s="21"/>
      <c r="AM118" s="21"/>
      <c r="AN118" s="21"/>
      <c r="AO118" s="21"/>
      <c r="AP118" s="81"/>
      <c r="AS118" s="80"/>
      <c r="AT118" s="91" t="s">
        <v>93</v>
      </c>
      <c r="AU118" s="21"/>
      <c r="AV118" s="21"/>
      <c r="AW118" s="77" t="s">
        <v>94</v>
      </c>
      <c r="AX118" s="21"/>
      <c r="AY118" s="21"/>
      <c r="AZ118" s="21"/>
      <c r="BA118" s="21"/>
      <c r="BB118" s="21"/>
      <c r="BC118" s="21"/>
      <c r="BD118" s="81"/>
    </row>
    <row r="119" spans="14:56" x14ac:dyDescent="0.3">
      <c r="AE119" s="82" t="s">
        <v>75</v>
      </c>
      <c r="AF119" s="2">
        <v>27592</v>
      </c>
      <c r="AG119" s="21"/>
      <c r="AH119" s="76" t="s">
        <v>75</v>
      </c>
      <c r="AI119" s="2">
        <v>675278</v>
      </c>
      <c r="AJ119" s="21"/>
      <c r="AK119" s="21"/>
      <c r="AL119" s="21"/>
      <c r="AM119" s="21"/>
      <c r="AN119" s="21"/>
      <c r="AO119" s="21"/>
      <c r="AP119" s="81"/>
      <c r="AS119" s="82" t="s">
        <v>75</v>
      </c>
      <c r="AT119" s="2">
        <v>40328</v>
      </c>
      <c r="AU119" s="21"/>
      <c r="AV119" s="76" t="s">
        <v>75</v>
      </c>
      <c r="AW119" s="2">
        <v>1151678</v>
      </c>
      <c r="AX119" s="21"/>
      <c r="AY119" s="21"/>
      <c r="AZ119" s="21"/>
      <c r="BA119" s="21"/>
      <c r="BB119" s="21"/>
      <c r="BC119" s="21"/>
      <c r="BD119" s="81"/>
    </row>
    <row r="120" spans="14:56" x14ac:dyDescent="0.3">
      <c r="AE120" s="82" t="s">
        <v>7</v>
      </c>
      <c r="AF120" s="2">
        <v>79113354</v>
      </c>
      <c r="AG120" s="21"/>
      <c r="AH120" s="76" t="s">
        <v>7</v>
      </c>
      <c r="AI120" s="2">
        <v>1914747022</v>
      </c>
      <c r="AJ120" s="21"/>
      <c r="AK120" s="21"/>
      <c r="AL120" s="21"/>
      <c r="AM120" s="21"/>
      <c r="AN120" s="21"/>
      <c r="AO120" s="21"/>
      <c r="AP120" s="81"/>
      <c r="AS120" s="82" t="s">
        <v>7</v>
      </c>
      <c r="AT120" s="2">
        <v>117258345</v>
      </c>
      <c r="AU120" s="21"/>
      <c r="AV120" s="76" t="s">
        <v>7</v>
      </c>
      <c r="AW120" s="2">
        <v>3403205284</v>
      </c>
      <c r="AX120" s="21"/>
      <c r="AY120" s="21"/>
      <c r="AZ120" s="21"/>
      <c r="BA120" s="21"/>
      <c r="BB120" s="21"/>
      <c r="BC120" s="21"/>
      <c r="BD120" s="81"/>
    </row>
    <row r="121" spans="14:56" x14ac:dyDescent="0.3">
      <c r="AE121" s="82" t="s">
        <v>8</v>
      </c>
      <c r="AF121" s="2">
        <v>104155378</v>
      </c>
      <c r="AG121" s="21"/>
      <c r="AH121" s="76" t="s">
        <v>8</v>
      </c>
      <c r="AI121" s="2">
        <v>2509547589</v>
      </c>
      <c r="AJ121" s="21"/>
      <c r="AK121" s="21"/>
      <c r="AL121" s="21"/>
      <c r="AM121" s="21"/>
      <c r="AN121" s="21"/>
      <c r="AO121" s="21"/>
      <c r="AP121" s="81"/>
      <c r="AS121" s="82" t="s">
        <v>8</v>
      </c>
      <c r="AT121" s="2">
        <v>140575916</v>
      </c>
      <c r="AU121" s="21"/>
      <c r="AV121" s="76" t="s">
        <v>8</v>
      </c>
      <c r="AW121" s="2">
        <v>4243994967</v>
      </c>
      <c r="AX121" s="21"/>
      <c r="AY121" s="21"/>
      <c r="AZ121" s="21"/>
      <c r="BA121" s="21"/>
      <c r="BB121" s="21"/>
      <c r="BC121" s="21"/>
      <c r="BD121" s="81"/>
    </row>
    <row r="122" spans="14:56" x14ac:dyDescent="0.3">
      <c r="AE122" s="82" t="s">
        <v>2</v>
      </c>
      <c r="AF122" s="2">
        <f>AF120/AF121</f>
        <v>0.75957051396808328</v>
      </c>
      <c r="AG122" s="55" t="s">
        <v>82</v>
      </c>
      <c r="AH122" s="76" t="s">
        <v>2</v>
      </c>
      <c r="AI122" s="2">
        <f>ROUND(AI120/AI121,3)</f>
        <v>0.76300000000000001</v>
      </c>
      <c r="AJ122" s="21"/>
      <c r="AK122" s="21"/>
      <c r="AL122" s="21"/>
      <c r="AM122" s="21"/>
      <c r="AN122" s="21"/>
      <c r="AO122" s="21"/>
      <c r="AP122" s="81"/>
      <c r="AS122" s="82" t="s">
        <v>2</v>
      </c>
      <c r="AT122" s="2">
        <f>ROUND(AT120/AT121,3)</f>
        <v>0.83399999999999996</v>
      </c>
      <c r="AU122" s="55" t="s">
        <v>82</v>
      </c>
      <c r="AV122" s="76" t="s">
        <v>2</v>
      </c>
      <c r="AW122" s="2">
        <f>ROUND(AW120/AW121,3)</f>
        <v>0.80200000000000005</v>
      </c>
      <c r="AX122" s="21"/>
      <c r="AY122" s="21"/>
      <c r="AZ122" s="21"/>
      <c r="BA122" s="21"/>
      <c r="BB122" s="21"/>
      <c r="BC122" s="21"/>
      <c r="BD122" s="81"/>
    </row>
    <row r="123" spans="14:56" x14ac:dyDescent="0.3">
      <c r="AE123" s="82" t="s">
        <v>77</v>
      </c>
      <c r="AF123" s="2">
        <v>308309</v>
      </c>
      <c r="AG123" s="21"/>
      <c r="AH123" s="76" t="s">
        <v>77</v>
      </c>
      <c r="AI123" s="2">
        <v>24852347</v>
      </c>
      <c r="AJ123" s="21"/>
      <c r="AK123" s="21"/>
      <c r="AL123" s="21"/>
      <c r="AM123" s="21"/>
      <c r="AN123" s="21"/>
      <c r="AO123" s="21"/>
      <c r="AP123" s="81"/>
      <c r="AS123" s="82" t="s">
        <v>77</v>
      </c>
      <c r="AT123" s="2">
        <v>344087</v>
      </c>
      <c r="AU123" s="21"/>
      <c r="AV123" s="76" t="s">
        <v>77</v>
      </c>
      <c r="AW123" s="2">
        <v>17743921</v>
      </c>
      <c r="AX123" s="21"/>
      <c r="AY123" s="21"/>
      <c r="AZ123" s="21"/>
      <c r="BA123" s="21"/>
      <c r="BB123" s="21"/>
      <c r="BC123" s="21"/>
      <c r="BD123" s="81"/>
    </row>
    <row r="124" spans="14:56" ht="15" thickBot="1" x14ac:dyDescent="0.35">
      <c r="AE124" s="83" t="s">
        <v>76</v>
      </c>
      <c r="AF124" s="9">
        <v>33381</v>
      </c>
      <c r="AG124" s="84"/>
      <c r="AH124" s="90" t="s">
        <v>76</v>
      </c>
      <c r="AI124" s="9">
        <v>13237434</v>
      </c>
      <c r="AJ124" s="84"/>
      <c r="AK124" s="84"/>
      <c r="AL124" s="84"/>
      <c r="AM124" s="84"/>
      <c r="AN124" s="84"/>
      <c r="AO124" s="84"/>
      <c r="AP124" s="85"/>
      <c r="AS124" s="83" t="s">
        <v>76</v>
      </c>
      <c r="AT124" s="9">
        <v>18355</v>
      </c>
      <c r="AU124" s="84"/>
      <c r="AV124" s="90" t="s">
        <v>76</v>
      </c>
      <c r="AW124" s="9">
        <v>4268880</v>
      </c>
      <c r="AX124" s="84"/>
      <c r="AY124" s="84"/>
      <c r="AZ124" s="84"/>
      <c r="BA124" s="84"/>
      <c r="BB124" s="84"/>
      <c r="BC124" s="84"/>
      <c r="BD124" s="85"/>
    </row>
    <row r="135" spans="2:21" x14ac:dyDescent="0.3">
      <c r="N135" s="102"/>
      <c r="O135" s="97"/>
      <c r="P135" s="97"/>
      <c r="Q135" s="97"/>
      <c r="R135" s="97"/>
      <c r="S135" s="97"/>
      <c r="T135" s="97"/>
      <c r="U135" s="97"/>
    </row>
    <row r="138" spans="2:21" x14ac:dyDescent="0.3">
      <c r="B138" s="56">
        <v>0</v>
      </c>
      <c r="C138" s="56">
        <v>1</v>
      </c>
      <c r="D138" s="56">
        <v>2</v>
      </c>
      <c r="E138" s="56">
        <v>3</v>
      </c>
      <c r="F138" s="56">
        <v>4</v>
      </c>
    </row>
    <row r="139" spans="2:21" x14ac:dyDescent="0.3">
      <c r="B139" s="1"/>
      <c r="C139" s="1"/>
      <c r="D139" s="1"/>
      <c r="E139" s="1"/>
      <c r="F139" s="1"/>
    </row>
    <row r="140" spans="2:21" x14ac:dyDescent="0.3">
      <c r="N140" s="133" t="s">
        <v>5</v>
      </c>
      <c r="O140" s="133">
        <v>1</v>
      </c>
      <c r="P140" s="133">
        <v>2</v>
      </c>
      <c r="Q140" s="133">
        <v>4</v>
      </c>
      <c r="R140" s="133">
        <v>8</v>
      </c>
      <c r="S140" s="133">
        <v>16</v>
      </c>
      <c r="T140" s="133">
        <v>32</v>
      </c>
      <c r="U140" s="133">
        <v>64</v>
      </c>
    </row>
    <row r="141" spans="2:21" x14ac:dyDescent="0.3">
      <c r="N141" s="73" t="s">
        <v>99</v>
      </c>
      <c r="O141" s="2">
        <v>2.1122899999999998</v>
      </c>
      <c r="P141" s="2">
        <v>1.212629</v>
      </c>
      <c r="Q141" s="2">
        <v>0.71985100000000002</v>
      </c>
      <c r="R141" s="2">
        <v>0.43330200000000002</v>
      </c>
      <c r="S141" s="2">
        <v>0.33252199999999998</v>
      </c>
      <c r="T141" s="2">
        <v>0.368788</v>
      </c>
      <c r="U141" s="2">
        <v>0.289296</v>
      </c>
    </row>
    <row r="142" spans="2:21" x14ac:dyDescent="0.3">
      <c r="N142" s="71" t="s">
        <v>98</v>
      </c>
      <c r="O142" s="2">
        <v>1.7796289999999999</v>
      </c>
      <c r="P142" s="2">
        <v>0.96835899999999997</v>
      </c>
      <c r="Q142" s="2">
        <v>0.57654300000000003</v>
      </c>
      <c r="R142" s="2">
        <v>0.34526899999999999</v>
      </c>
      <c r="S142" s="2">
        <v>0.216113</v>
      </c>
      <c r="T142" s="2">
        <v>0.17965800000000001</v>
      </c>
      <c r="U142" s="2">
        <v>0.17860300000000001</v>
      </c>
    </row>
    <row r="143" spans="2:21" x14ac:dyDescent="0.3">
      <c r="D143">
        <v>5</v>
      </c>
    </row>
  </sheetData>
  <mergeCells count="31">
    <mergeCell ref="AS48:BD48"/>
    <mergeCell ref="E74:L74"/>
    <mergeCell ref="AS74:BD74"/>
    <mergeCell ref="AW76:BC76"/>
    <mergeCell ref="AS100:BD100"/>
    <mergeCell ref="AW102:BC102"/>
    <mergeCell ref="AW50:BC50"/>
    <mergeCell ref="D52:D54"/>
    <mergeCell ref="D56:D58"/>
    <mergeCell ref="D60:D62"/>
    <mergeCell ref="D64:D66"/>
    <mergeCell ref="AI76:AO76"/>
    <mergeCell ref="AI102:AO102"/>
    <mergeCell ref="BP67:BQ67"/>
    <mergeCell ref="BH67:BI67"/>
    <mergeCell ref="BN67:BO67"/>
    <mergeCell ref="BL67:BM67"/>
    <mergeCell ref="BJ67:BK67"/>
    <mergeCell ref="AE74:AP74"/>
    <mergeCell ref="AE48:AP48"/>
    <mergeCell ref="AE100:AP100"/>
    <mergeCell ref="AI50:AO50"/>
    <mergeCell ref="B4:B17"/>
    <mergeCell ref="C4:C12"/>
    <mergeCell ref="E33:E39"/>
    <mergeCell ref="F5:F13"/>
    <mergeCell ref="F14:F22"/>
    <mergeCell ref="S9:T9"/>
    <mergeCell ref="S7:T7"/>
    <mergeCell ref="E25:E31"/>
    <mergeCell ref="E41:E4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Folha1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Fernandes</cp:lastModifiedBy>
  <dcterms:created xsi:type="dcterms:W3CDTF">2022-01-06T17:36:00Z</dcterms:created>
  <dcterms:modified xsi:type="dcterms:W3CDTF">2022-01-17T16:49:22Z</dcterms:modified>
</cp:coreProperties>
</file>