
<file path=[Content_Types].xml><?xml version="1.0" encoding="utf-8"?>
<Types xmlns="http://schemas.openxmlformats.org/package/2006/content-types">
  <Default Extension="emf" ContentType="image/x-emf"/>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SWALEHA\Downloads\Final Projects\Health and safety excel project\"/>
    </mc:Choice>
  </mc:AlternateContent>
  <xr:revisionPtr revIDLastSave="0" documentId="8_{2DCC766A-03D6-4C2D-A77B-F8B477E21C16}" xr6:coauthVersionLast="47" xr6:coauthVersionMax="47" xr10:uidLastSave="{00000000-0000-0000-0000-000000000000}"/>
  <bookViews>
    <workbookView xWindow="-108" yWindow="-108" windowWidth="23256" windowHeight="12456" activeTab="2" xr2:uid="{767346D0-EC54-4A96-A3E8-84520A221744}"/>
  </bookViews>
  <sheets>
    <sheet name="KPI" sheetId="2" r:id="rId1"/>
    <sheet name="Data Table" sheetId="5" r:id="rId2"/>
    <sheet name="Dashboard" sheetId="3" r:id="rId3"/>
    <sheet name="Kpi 2" sheetId="4" r:id="rId4"/>
    <sheet name="health_safety_dataset" sheetId="1" r:id="rId5"/>
  </sheets>
  <definedNames>
    <definedName name="_xlchart.v1.0" hidden="1">KPI!$E$55:$E$61</definedName>
    <definedName name="_xlchart.v1.1" hidden="1">KPI!$F$55:$F$61</definedName>
    <definedName name="NativeTimeline_Incident_Date">#N/A</definedName>
    <definedName name="Slicer_Department">#N/A</definedName>
  </definedNames>
  <calcPr calcId="191029"/>
  <pivotCaches>
    <pivotCache cacheId="2"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Q501" i="1" l="1"/>
  <c r="P501" i="1"/>
  <c r="Q500" i="1"/>
  <c r="P500" i="1"/>
  <c r="Q499" i="1"/>
  <c r="P499" i="1"/>
  <c r="Q498" i="1"/>
  <c r="P498" i="1"/>
  <c r="Q497" i="1"/>
  <c r="P497" i="1"/>
  <c r="Q496" i="1"/>
  <c r="P496" i="1"/>
  <c r="Q495" i="1"/>
  <c r="P495" i="1"/>
  <c r="Q494" i="1"/>
  <c r="P494" i="1"/>
  <c r="Q493" i="1"/>
  <c r="P493" i="1"/>
  <c r="Q492" i="1"/>
  <c r="P492" i="1"/>
  <c r="Q491" i="1"/>
  <c r="P491" i="1"/>
  <c r="Q490" i="1"/>
  <c r="P490" i="1"/>
  <c r="Q489" i="1"/>
  <c r="P489" i="1"/>
  <c r="Q488" i="1"/>
  <c r="P488" i="1"/>
  <c r="Q487" i="1"/>
  <c r="P487" i="1"/>
  <c r="Q486" i="1"/>
  <c r="P486" i="1"/>
  <c r="Q485" i="1"/>
  <c r="P485" i="1"/>
  <c r="Q484" i="1"/>
  <c r="P484" i="1"/>
  <c r="Q483" i="1"/>
  <c r="P483" i="1"/>
  <c r="Q482" i="1"/>
  <c r="P482" i="1"/>
  <c r="Q481" i="1"/>
  <c r="P481" i="1"/>
  <c r="Q480" i="1"/>
  <c r="P480" i="1"/>
  <c r="Q479" i="1"/>
  <c r="P479" i="1"/>
  <c r="Q478" i="1"/>
  <c r="P478" i="1"/>
  <c r="Q477" i="1"/>
  <c r="P477" i="1"/>
  <c r="Q476" i="1"/>
  <c r="P476" i="1"/>
  <c r="Q475" i="1"/>
  <c r="P475" i="1"/>
  <c r="Q474" i="1"/>
  <c r="P474" i="1"/>
  <c r="Q473" i="1"/>
  <c r="P473" i="1"/>
  <c r="Q472" i="1"/>
  <c r="P472" i="1"/>
  <c r="Q471" i="1"/>
  <c r="P471" i="1"/>
  <c r="Q470" i="1"/>
  <c r="P470" i="1"/>
  <c r="Q469" i="1"/>
  <c r="P469" i="1"/>
  <c r="Q468" i="1"/>
  <c r="P468" i="1"/>
  <c r="Q467" i="1"/>
  <c r="P467" i="1"/>
  <c r="Q466" i="1"/>
  <c r="P466" i="1"/>
  <c r="Q465" i="1"/>
  <c r="P465" i="1"/>
  <c r="Q464" i="1"/>
  <c r="P464" i="1"/>
  <c r="Q463" i="1"/>
  <c r="P463" i="1"/>
  <c r="Q462" i="1"/>
  <c r="P462" i="1"/>
  <c r="Q461" i="1"/>
  <c r="P461" i="1"/>
  <c r="Q460" i="1"/>
  <c r="P460" i="1"/>
  <c r="Q459" i="1"/>
  <c r="P459" i="1"/>
  <c r="Q458" i="1"/>
  <c r="P458" i="1"/>
  <c r="Q457" i="1"/>
  <c r="P457" i="1"/>
  <c r="Q456" i="1"/>
  <c r="P456" i="1"/>
  <c r="Q455" i="1"/>
  <c r="P455" i="1"/>
  <c r="Q454" i="1"/>
  <c r="P454" i="1"/>
  <c r="Q453" i="1"/>
  <c r="P453" i="1"/>
  <c r="Q452" i="1"/>
  <c r="P452" i="1"/>
  <c r="Q451" i="1"/>
  <c r="P451" i="1"/>
  <c r="Q450" i="1"/>
  <c r="P450" i="1"/>
  <c r="Q449" i="1"/>
  <c r="P449" i="1"/>
  <c r="Q448" i="1"/>
  <c r="P448" i="1"/>
  <c r="Q447" i="1"/>
  <c r="P447" i="1"/>
  <c r="Q446" i="1"/>
  <c r="P446" i="1"/>
  <c r="Q445" i="1"/>
  <c r="P445" i="1"/>
  <c r="Q444" i="1"/>
  <c r="P444" i="1"/>
  <c r="Q443" i="1"/>
  <c r="P443" i="1"/>
  <c r="Q442" i="1"/>
  <c r="P442" i="1"/>
  <c r="Q441" i="1"/>
  <c r="P441" i="1"/>
  <c r="Q440" i="1"/>
  <c r="P440" i="1"/>
  <c r="Q439" i="1"/>
  <c r="P439" i="1"/>
  <c r="Q438" i="1"/>
  <c r="P438" i="1"/>
  <c r="Q437" i="1"/>
  <c r="P437" i="1"/>
  <c r="Q436" i="1"/>
  <c r="P436" i="1"/>
  <c r="Q435" i="1"/>
  <c r="P435" i="1"/>
  <c r="Q434" i="1"/>
  <c r="P434" i="1"/>
  <c r="Q433" i="1"/>
  <c r="P433" i="1"/>
  <c r="Q432" i="1"/>
  <c r="P432" i="1"/>
  <c r="Q431" i="1"/>
  <c r="P431" i="1"/>
  <c r="Q430" i="1"/>
  <c r="P430" i="1"/>
  <c r="Q429" i="1"/>
  <c r="P429" i="1"/>
  <c r="Q428" i="1"/>
  <c r="P428" i="1"/>
  <c r="Q427" i="1"/>
  <c r="P427" i="1"/>
  <c r="Q426" i="1"/>
  <c r="P426" i="1"/>
  <c r="Q425" i="1"/>
  <c r="P425" i="1"/>
  <c r="Q424" i="1"/>
  <c r="P424" i="1"/>
  <c r="Q423" i="1"/>
  <c r="P423" i="1"/>
  <c r="Q422" i="1"/>
  <c r="P422" i="1"/>
  <c r="Q421" i="1"/>
  <c r="P421" i="1"/>
  <c r="Q420" i="1"/>
  <c r="P420" i="1"/>
  <c r="Q419" i="1"/>
  <c r="P419" i="1"/>
  <c r="Q418" i="1"/>
  <c r="P418" i="1"/>
  <c r="Q417" i="1"/>
  <c r="P417" i="1"/>
  <c r="Q416" i="1"/>
  <c r="P416" i="1"/>
  <c r="Q415" i="1"/>
  <c r="P415" i="1"/>
  <c r="Q414" i="1"/>
  <c r="P414" i="1"/>
  <c r="Q413" i="1"/>
  <c r="P413" i="1"/>
  <c r="Q412" i="1"/>
  <c r="P412" i="1"/>
  <c r="Q411" i="1"/>
  <c r="P411" i="1"/>
  <c r="Q410" i="1"/>
  <c r="P410" i="1"/>
  <c r="Q409" i="1"/>
  <c r="P409" i="1"/>
  <c r="Q408" i="1"/>
  <c r="P408" i="1"/>
  <c r="Q407" i="1"/>
  <c r="P407" i="1"/>
  <c r="Q406" i="1"/>
  <c r="P406" i="1"/>
  <c r="Q405" i="1"/>
  <c r="P405" i="1"/>
  <c r="Q404" i="1"/>
  <c r="P404" i="1"/>
  <c r="Q403" i="1"/>
  <c r="P403" i="1"/>
  <c r="Q402" i="1"/>
  <c r="P402" i="1"/>
  <c r="Q401" i="1"/>
  <c r="P401" i="1"/>
  <c r="Q400" i="1"/>
  <c r="P400" i="1"/>
  <c r="Q399" i="1"/>
  <c r="P399" i="1"/>
  <c r="Q398" i="1"/>
  <c r="P398" i="1"/>
  <c r="Q397" i="1"/>
  <c r="P397" i="1"/>
  <c r="Q396" i="1"/>
  <c r="P396" i="1"/>
  <c r="Q395" i="1"/>
  <c r="P395" i="1"/>
  <c r="Q394" i="1"/>
  <c r="P394" i="1"/>
  <c r="Q393" i="1"/>
  <c r="P393" i="1"/>
  <c r="Q392" i="1"/>
  <c r="P392" i="1"/>
  <c r="Q391" i="1"/>
  <c r="P391" i="1"/>
  <c r="Q390" i="1"/>
  <c r="P390" i="1"/>
  <c r="Q389" i="1"/>
  <c r="P389" i="1"/>
  <c r="Q388" i="1"/>
  <c r="P388" i="1"/>
  <c r="Q387" i="1"/>
  <c r="P387" i="1"/>
  <c r="Q386" i="1"/>
  <c r="P386" i="1"/>
  <c r="Q385" i="1"/>
  <c r="P385" i="1"/>
  <c r="Q384" i="1"/>
  <c r="P384" i="1"/>
  <c r="Q383" i="1"/>
  <c r="P383" i="1"/>
  <c r="Q382" i="1"/>
  <c r="P382" i="1"/>
  <c r="Q381" i="1"/>
  <c r="P381" i="1"/>
  <c r="Q380" i="1"/>
  <c r="P380" i="1"/>
  <c r="Q379" i="1"/>
  <c r="P379" i="1"/>
  <c r="Q378" i="1"/>
  <c r="P378" i="1"/>
  <c r="Q377" i="1"/>
  <c r="P377" i="1"/>
  <c r="Q376" i="1"/>
  <c r="P376" i="1"/>
  <c r="Q375" i="1"/>
  <c r="P375" i="1"/>
  <c r="Q374" i="1"/>
  <c r="P374" i="1"/>
  <c r="Q373" i="1"/>
  <c r="P373" i="1"/>
  <c r="Q372" i="1"/>
  <c r="P372" i="1"/>
  <c r="Q371" i="1"/>
  <c r="P371" i="1"/>
  <c r="Q370" i="1"/>
  <c r="P370" i="1"/>
  <c r="Q369" i="1"/>
  <c r="P369" i="1"/>
  <c r="Q368" i="1"/>
  <c r="P368" i="1"/>
  <c r="Q367" i="1"/>
  <c r="P367" i="1"/>
  <c r="Q366" i="1"/>
  <c r="P366" i="1"/>
  <c r="Q365" i="1"/>
  <c r="P365" i="1"/>
  <c r="Q364" i="1"/>
  <c r="P364" i="1"/>
  <c r="Q363" i="1"/>
  <c r="P363" i="1"/>
  <c r="Q362" i="1"/>
  <c r="P362" i="1"/>
  <c r="Q361" i="1"/>
  <c r="P361" i="1"/>
  <c r="Q360" i="1"/>
  <c r="P360" i="1"/>
  <c r="Q359" i="1"/>
  <c r="P359" i="1"/>
  <c r="Q358" i="1"/>
  <c r="P358" i="1"/>
  <c r="Q357" i="1"/>
  <c r="P357" i="1"/>
  <c r="Q356" i="1"/>
  <c r="P356" i="1"/>
  <c r="Q355" i="1"/>
  <c r="P355" i="1"/>
  <c r="Q354" i="1"/>
  <c r="P354" i="1"/>
  <c r="Q353" i="1"/>
  <c r="P353" i="1"/>
  <c r="Q352" i="1"/>
  <c r="P352" i="1"/>
  <c r="Q351" i="1"/>
  <c r="P351" i="1"/>
  <c r="Q350" i="1"/>
  <c r="P350" i="1"/>
  <c r="Q349" i="1"/>
  <c r="P349" i="1"/>
  <c r="Q348" i="1"/>
  <c r="P348" i="1"/>
  <c r="Q347" i="1"/>
  <c r="P347" i="1"/>
  <c r="Q346" i="1"/>
  <c r="P346" i="1"/>
  <c r="Q345" i="1"/>
  <c r="P345" i="1"/>
  <c r="Q344" i="1"/>
  <c r="P344" i="1"/>
  <c r="Q343" i="1"/>
  <c r="P343" i="1"/>
  <c r="Q342" i="1"/>
  <c r="P342" i="1"/>
  <c r="Q341" i="1"/>
  <c r="P341" i="1"/>
  <c r="Q340" i="1"/>
  <c r="P340" i="1"/>
  <c r="Q339" i="1"/>
  <c r="P339" i="1"/>
  <c r="Q338" i="1"/>
  <c r="P338" i="1"/>
  <c r="Q337" i="1"/>
  <c r="P337" i="1"/>
  <c r="Q336" i="1"/>
  <c r="P336" i="1"/>
  <c r="Q335" i="1"/>
  <c r="P335" i="1"/>
  <c r="Q334" i="1"/>
  <c r="P334" i="1"/>
  <c r="Q333" i="1"/>
  <c r="P333" i="1"/>
  <c r="Q332" i="1"/>
  <c r="P332" i="1"/>
  <c r="Q331" i="1"/>
  <c r="P331" i="1"/>
  <c r="Q330" i="1"/>
  <c r="P330" i="1"/>
  <c r="Q329" i="1"/>
  <c r="P329" i="1"/>
  <c r="Q328" i="1"/>
  <c r="P328" i="1"/>
  <c r="Q327" i="1"/>
  <c r="P327" i="1"/>
  <c r="Q326" i="1"/>
  <c r="P326" i="1"/>
  <c r="Q325" i="1"/>
  <c r="P325" i="1"/>
  <c r="Q324" i="1"/>
  <c r="P324" i="1"/>
  <c r="Q323" i="1"/>
  <c r="P323" i="1"/>
  <c r="Q322" i="1"/>
  <c r="P322" i="1"/>
  <c r="Q321" i="1"/>
  <c r="P321" i="1"/>
  <c r="Q320" i="1"/>
  <c r="P320" i="1"/>
  <c r="Q319" i="1"/>
  <c r="P319" i="1"/>
  <c r="Q318" i="1"/>
  <c r="P318" i="1"/>
  <c r="Q317" i="1"/>
  <c r="P317" i="1"/>
  <c r="Q316" i="1"/>
  <c r="P316" i="1"/>
  <c r="Q315" i="1"/>
  <c r="P315" i="1"/>
  <c r="Q314" i="1"/>
  <c r="P314" i="1"/>
  <c r="Q313" i="1"/>
  <c r="P313" i="1"/>
  <c r="Q312" i="1"/>
  <c r="P312" i="1"/>
  <c r="Q311" i="1"/>
  <c r="P311" i="1"/>
  <c r="Q310" i="1"/>
  <c r="P310" i="1"/>
  <c r="Q309" i="1"/>
  <c r="P309" i="1"/>
  <c r="Q308" i="1"/>
  <c r="P308" i="1"/>
  <c r="Q307" i="1"/>
  <c r="P307" i="1"/>
  <c r="Q306" i="1"/>
  <c r="P306" i="1"/>
  <c r="Q305" i="1"/>
  <c r="P305" i="1"/>
  <c r="Q304" i="1"/>
  <c r="P304" i="1"/>
  <c r="Q303" i="1"/>
  <c r="P303" i="1"/>
  <c r="Q302" i="1"/>
  <c r="P302" i="1"/>
  <c r="Q301" i="1"/>
  <c r="P301" i="1"/>
  <c r="Q300" i="1"/>
  <c r="P300" i="1"/>
  <c r="Q299" i="1"/>
  <c r="P299" i="1"/>
  <c r="Q298" i="1"/>
  <c r="P298" i="1"/>
  <c r="Q297" i="1"/>
  <c r="P297" i="1"/>
  <c r="Q296" i="1"/>
  <c r="P296" i="1"/>
  <c r="Q295" i="1"/>
  <c r="P295" i="1"/>
  <c r="Q294" i="1"/>
  <c r="P294" i="1"/>
  <c r="Q293" i="1"/>
  <c r="P293" i="1"/>
  <c r="Q292" i="1"/>
  <c r="P292" i="1"/>
  <c r="Q291" i="1"/>
  <c r="P291" i="1"/>
  <c r="Q290" i="1"/>
  <c r="P290" i="1"/>
  <c r="Q289" i="1"/>
  <c r="P289" i="1"/>
  <c r="Q288" i="1"/>
  <c r="P288" i="1"/>
  <c r="Q287" i="1"/>
  <c r="P287" i="1"/>
  <c r="Q286" i="1"/>
  <c r="P286" i="1"/>
  <c r="Q285" i="1"/>
  <c r="P285" i="1"/>
  <c r="Q284" i="1"/>
  <c r="P284" i="1"/>
  <c r="Q283" i="1"/>
  <c r="P283" i="1"/>
  <c r="Q282" i="1"/>
  <c r="P282" i="1"/>
  <c r="Q281" i="1"/>
  <c r="P281" i="1"/>
  <c r="Q280" i="1"/>
  <c r="P280" i="1"/>
  <c r="Q279" i="1"/>
  <c r="P279" i="1"/>
  <c r="Q278" i="1"/>
  <c r="P278" i="1"/>
  <c r="Q277" i="1"/>
  <c r="P277" i="1"/>
  <c r="Q276" i="1"/>
  <c r="P276" i="1"/>
  <c r="Q275" i="1"/>
  <c r="P275" i="1"/>
  <c r="Q274" i="1"/>
  <c r="P274" i="1"/>
  <c r="Q273" i="1"/>
  <c r="P273" i="1"/>
  <c r="Q272" i="1"/>
  <c r="P272" i="1"/>
  <c r="Q271" i="1"/>
  <c r="P271" i="1"/>
  <c r="Q270" i="1"/>
  <c r="P270" i="1"/>
  <c r="Q269" i="1"/>
  <c r="P269" i="1"/>
  <c r="Q268" i="1"/>
  <c r="P268" i="1"/>
  <c r="Q267" i="1"/>
  <c r="P267" i="1"/>
  <c r="Q266" i="1"/>
  <c r="P266" i="1"/>
  <c r="Q265" i="1"/>
  <c r="P265" i="1"/>
  <c r="Q264" i="1"/>
  <c r="P264" i="1"/>
  <c r="Q263" i="1"/>
  <c r="P263" i="1"/>
  <c r="Q262" i="1"/>
  <c r="P262" i="1"/>
  <c r="Q261" i="1"/>
  <c r="P261" i="1"/>
  <c r="Q260" i="1"/>
  <c r="P260" i="1"/>
  <c r="Q259" i="1"/>
  <c r="P259" i="1"/>
  <c r="Q258" i="1"/>
  <c r="P258" i="1"/>
  <c r="Q257" i="1"/>
  <c r="P257" i="1"/>
  <c r="Q256" i="1"/>
  <c r="P256" i="1"/>
  <c r="Q255" i="1"/>
  <c r="P255" i="1"/>
  <c r="Q254" i="1"/>
  <c r="P254" i="1"/>
  <c r="Q253" i="1"/>
  <c r="P253" i="1"/>
  <c r="Q252" i="1"/>
  <c r="P252" i="1"/>
  <c r="Q251" i="1"/>
  <c r="P251" i="1"/>
  <c r="Q250" i="1"/>
  <c r="P250" i="1"/>
  <c r="Q249" i="1"/>
  <c r="P249" i="1"/>
  <c r="Q248" i="1"/>
  <c r="P248" i="1"/>
  <c r="Q247" i="1"/>
  <c r="P247" i="1"/>
  <c r="Q246" i="1"/>
  <c r="P246" i="1"/>
  <c r="Q245" i="1"/>
  <c r="P245" i="1"/>
  <c r="Q244" i="1"/>
  <c r="P244" i="1"/>
  <c r="Q243" i="1"/>
  <c r="P243" i="1"/>
  <c r="Q242" i="1"/>
  <c r="P242" i="1"/>
  <c r="Q241" i="1"/>
  <c r="P241" i="1"/>
  <c r="Q240" i="1"/>
  <c r="P240" i="1"/>
  <c r="Q239" i="1"/>
  <c r="P239" i="1"/>
  <c r="Q238" i="1"/>
  <c r="P238" i="1"/>
  <c r="Q237" i="1"/>
  <c r="P237" i="1"/>
  <c r="Q236" i="1"/>
  <c r="P236" i="1"/>
  <c r="Q235" i="1"/>
  <c r="P235" i="1"/>
  <c r="Q234" i="1"/>
  <c r="P234" i="1"/>
  <c r="Q233" i="1"/>
  <c r="P233" i="1"/>
  <c r="Q232" i="1"/>
  <c r="P232" i="1"/>
  <c r="Q231" i="1"/>
  <c r="P231" i="1"/>
  <c r="Q230" i="1"/>
  <c r="P230" i="1"/>
  <c r="Q229" i="1"/>
  <c r="P229" i="1"/>
  <c r="Q228" i="1"/>
  <c r="P228" i="1"/>
  <c r="Q227" i="1"/>
  <c r="P227" i="1"/>
  <c r="Q226" i="1"/>
  <c r="P226" i="1"/>
  <c r="Q225" i="1"/>
  <c r="P225" i="1"/>
  <c r="Q224" i="1"/>
  <c r="P224" i="1"/>
  <c r="Q223" i="1"/>
  <c r="P223" i="1"/>
  <c r="Q222" i="1"/>
  <c r="P222" i="1"/>
  <c r="Q221" i="1"/>
  <c r="P221" i="1"/>
  <c r="Q220" i="1"/>
  <c r="P220" i="1"/>
  <c r="Q219" i="1"/>
  <c r="P219" i="1"/>
  <c r="Q218" i="1"/>
  <c r="P218" i="1"/>
  <c r="Q217" i="1"/>
  <c r="P217" i="1"/>
  <c r="Q216" i="1"/>
  <c r="P216" i="1"/>
  <c r="Q215" i="1"/>
  <c r="P215" i="1"/>
  <c r="Q214" i="1"/>
  <c r="P214" i="1"/>
  <c r="Q213" i="1"/>
  <c r="P213" i="1"/>
  <c r="Q212" i="1"/>
  <c r="P212" i="1"/>
  <c r="Q211" i="1"/>
  <c r="P211" i="1"/>
  <c r="Q210" i="1"/>
  <c r="P210" i="1"/>
  <c r="Q209" i="1"/>
  <c r="P209" i="1"/>
  <c r="Q208" i="1"/>
  <c r="P208" i="1"/>
  <c r="Q207" i="1"/>
  <c r="P207" i="1"/>
  <c r="Q206" i="1"/>
  <c r="P206" i="1"/>
  <c r="Q205" i="1"/>
  <c r="P205" i="1"/>
  <c r="Q204" i="1"/>
  <c r="P204" i="1"/>
  <c r="Q203" i="1"/>
  <c r="P203" i="1"/>
  <c r="Q202" i="1"/>
  <c r="P202" i="1"/>
  <c r="Q201" i="1"/>
  <c r="P201" i="1"/>
  <c r="Q200" i="1"/>
  <c r="P200" i="1"/>
  <c r="Q199" i="1"/>
  <c r="P199" i="1"/>
  <c r="Q198" i="1"/>
  <c r="P198" i="1"/>
  <c r="Q197" i="1"/>
  <c r="P197" i="1"/>
  <c r="Q196" i="1"/>
  <c r="P196" i="1"/>
  <c r="Q195" i="1"/>
  <c r="P195" i="1"/>
  <c r="Q194" i="1"/>
  <c r="P194" i="1"/>
  <c r="Q193" i="1"/>
  <c r="P193" i="1"/>
  <c r="Q192" i="1"/>
  <c r="P192" i="1"/>
  <c r="Q191" i="1"/>
  <c r="P191" i="1"/>
  <c r="Q190" i="1"/>
  <c r="P190" i="1"/>
  <c r="Q189" i="1"/>
  <c r="P189" i="1"/>
  <c r="Q188" i="1"/>
  <c r="P188" i="1"/>
  <c r="Q187" i="1"/>
  <c r="P187" i="1"/>
  <c r="Q186" i="1"/>
  <c r="P186" i="1"/>
  <c r="Q185" i="1"/>
  <c r="P185" i="1"/>
  <c r="Q184" i="1"/>
  <c r="P184" i="1"/>
  <c r="Q183" i="1"/>
  <c r="P183" i="1"/>
  <c r="Q182" i="1"/>
  <c r="P182" i="1"/>
  <c r="Q181" i="1"/>
  <c r="P181" i="1"/>
  <c r="Q180" i="1"/>
  <c r="P180" i="1"/>
  <c r="Q179" i="1"/>
  <c r="P179" i="1"/>
  <c r="Q178" i="1"/>
  <c r="P178" i="1"/>
  <c r="Q177" i="1"/>
  <c r="P177" i="1"/>
  <c r="Q176" i="1"/>
  <c r="P176" i="1"/>
  <c r="Q175" i="1"/>
  <c r="P175" i="1"/>
  <c r="Q174" i="1"/>
  <c r="P174" i="1"/>
  <c r="Q173" i="1"/>
  <c r="P173" i="1"/>
  <c r="Q172" i="1"/>
  <c r="P172" i="1"/>
  <c r="Q171" i="1"/>
  <c r="P171" i="1"/>
  <c r="Q170" i="1"/>
  <c r="P170" i="1"/>
  <c r="Q169" i="1"/>
  <c r="P169" i="1"/>
  <c r="Q168" i="1"/>
  <c r="P168" i="1"/>
  <c r="Q167" i="1"/>
  <c r="P167" i="1"/>
  <c r="Q166" i="1"/>
  <c r="P166" i="1"/>
  <c r="Q165" i="1"/>
  <c r="P165" i="1"/>
  <c r="Q164" i="1"/>
  <c r="P164" i="1"/>
  <c r="Q163" i="1"/>
  <c r="P163" i="1"/>
  <c r="Q162" i="1"/>
  <c r="P162" i="1"/>
  <c r="Q161" i="1"/>
  <c r="P161" i="1"/>
  <c r="Q160" i="1"/>
  <c r="P160" i="1"/>
  <c r="Q159" i="1"/>
  <c r="P159" i="1"/>
  <c r="Q158" i="1"/>
  <c r="P158" i="1"/>
  <c r="Q157" i="1"/>
  <c r="P157" i="1"/>
  <c r="Q156" i="1"/>
  <c r="P156" i="1"/>
  <c r="Q155" i="1"/>
  <c r="P155" i="1"/>
  <c r="Q154" i="1"/>
  <c r="P154" i="1"/>
  <c r="Q153" i="1"/>
  <c r="P153" i="1"/>
  <c r="Q152" i="1"/>
  <c r="P152" i="1"/>
  <c r="Q151" i="1"/>
  <c r="P151" i="1"/>
  <c r="Q150" i="1"/>
  <c r="P150" i="1"/>
  <c r="Q149" i="1"/>
  <c r="P149" i="1"/>
  <c r="Q148" i="1"/>
  <c r="P148" i="1"/>
  <c r="Q147" i="1"/>
  <c r="P147" i="1"/>
  <c r="Q146" i="1"/>
  <c r="P146" i="1"/>
  <c r="Q145" i="1"/>
  <c r="P145" i="1"/>
  <c r="Q144" i="1"/>
  <c r="P144" i="1"/>
  <c r="Q143" i="1"/>
  <c r="P143" i="1"/>
  <c r="Q142" i="1"/>
  <c r="P142" i="1"/>
  <c r="Q141" i="1"/>
  <c r="P141" i="1"/>
  <c r="Q140" i="1"/>
  <c r="P140" i="1"/>
  <c r="Q139" i="1"/>
  <c r="P139" i="1"/>
  <c r="Q138" i="1"/>
  <c r="P138" i="1"/>
  <c r="Q137" i="1"/>
  <c r="P137" i="1"/>
  <c r="Q136" i="1"/>
  <c r="P136" i="1"/>
  <c r="Q135" i="1"/>
  <c r="P135" i="1"/>
  <c r="Q134" i="1"/>
  <c r="P134" i="1"/>
  <c r="Q133" i="1"/>
  <c r="P133" i="1"/>
  <c r="Q132" i="1"/>
  <c r="P132" i="1"/>
  <c r="Q131" i="1"/>
  <c r="P131" i="1"/>
  <c r="Q130" i="1"/>
  <c r="P130" i="1"/>
  <c r="Q129" i="1"/>
  <c r="P129" i="1"/>
  <c r="Q128" i="1"/>
  <c r="P128" i="1"/>
  <c r="Q127" i="1"/>
  <c r="P127" i="1"/>
  <c r="Q126" i="1"/>
  <c r="P126" i="1"/>
  <c r="Q125" i="1"/>
  <c r="P125" i="1"/>
  <c r="Q124" i="1"/>
  <c r="P124" i="1"/>
  <c r="Q123" i="1"/>
  <c r="P123" i="1"/>
  <c r="Q122" i="1"/>
  <c r="P122" i="1"/>
  <c r="Q121" i="1"/>
  <c r="P121" i="1"/>
  <c r="Q120" i="1"/>
  <c r="P120" i="1"/>
  <c r="Q119" i="1"/>
  <c r="P119" i="1"/>
  <c r="Q118" i="1"/>
  <c r="P118" i="1"/>
  <c r="Q117" i="1"/>
  <c r="P117" i="1"/>
  <c r="Q116" i="1"/>
  <c r="P116" i="1"/>
  <c r="Q115" i="1"/>
  <c r="P115" i="1"/>
  <c r="Q114" i="1"/>
  <c r="P114" i="1"/>
  <c r="Q113" i="1"/>
  <c r="P113" i="1"/>
  <c r="Q112" i="1"/>
  <c r="P112" i="1"/>
  <c r="Q111" i="1"/>
  <c r="P111" i="1"/>
  <c r="Q110" i="1"/>
  <c r="P110" i="1"/>
  <c r="Q109" i="1"/>
  <c r="P109" i="1"/>
  <c r="Q108" i="1"/>
  <c r="P108" i="1"/>
  <c r="Q107" i="1"/>
  <c r="P107" i="1"/>
  <c r="Q106" i="1"/>
  <c r="P106" i="1"/>
  <c r="Q105" i="1"/>
  <c r="P105" i="1"/>
  <c r="Q104" i="1"/>
  <c r="P104" i="1"/>
  <c r="Q103" i="1"/>
  <c r="P103" i="1"/>
  <c r="Q102" i="1"/>
  <c r="P102" i="1"/>
  <c r="Q101" i="1"/>
  <c r="P101" i="1"/>
  <c r="Q100" i="1"/>
  <c r="P100" i="1"/>
  <c r="Q99" i="1"/>
  <c r="P99" i="1"/>
  <c r="Q98" i="1"/>
  <c r="P98" i="1"/>
  <c r="Q97" i="1"/>
  <c r="P97" i="1"/>
  <c r="Q96" i="1"/>
  <c r="P96" i="1"/>
  <c r="Q95" i="1"/>
  <c r="P95" i="1"/>
  <c r="Q94" i="1"/>
  <c r="P94" i="1"/>
  <c r="Q93" i="1"/>
  <c r="P93" i="1"/>
  <c r="Q92" i="1"/>
  <c r="P92" i="1"/>
  <c r="Q91" i="1"/>
  <c r="P91" i="1"/>
  <c r="Q90" i="1"/>
  <c r="P90" i="1"/>
  <c r="Q89" i="1"/>
  <c r="P89" i="1"/>
  <c r="Q88" i="1"/>
  <c r="P88" i="1"/>
  <c r="Q87" i="1"/>
  <c r="P87" i="1"/>
  <c r="Q86" i="1"/>
  <c r="P86" i="1"/>
  <c r="Q85" i="1"/>
  <c r="P85" i="1"/>
  <c r="Q84" i="1"/>
  <c r="P84" i="1"/>
  <c r="Q83" i="1"/>
  <c r="P83" i="1"/>
  <c r="Q82" i="1"/>
  <c r="P82" i="1"/>
  <c r="Q81" i="1"/>
  <c r="P81" i="1"/>
  <c r="Q80" i="1"/>
  <c r="P80" i="1"/>
  <c r="Q79" i="1"/>
  <c r="P79" i="1"/>
  <c r="Q78" i="1"/>
  <c r="P78" i="1"/>
  <c r="Q77" i="1"/>
  <c r="P77" i="1"/>
  <c r="Q76" i="1"/>
  <c r="P76" i="1"/>
  <c r="Q75" i="1"/>
  <c r="P75" i="1"/>
  <c r="Q74" i="1"/>
  <c r="P74" i="1"/>
  <c r="Q73" i="1"/>
  <c r="P73" i="1"/>
  <c r="Q72" i="1"/>
  <c r="P72" i="1"/>
  <c r="Q71" i="1"/>
  <c r="P71" i="1"/>
  <c r="Q70" i="1"/>
  <c r="P70" i="1"/>
  <c r="Q69" i="1"/>
  <c r="P69" i="1"/>
  <c r="Q68" i="1"/>
  <c r="P68" i="1"/>
  <c r="Q67" i="1"/>
  <c r="P67" i="1"/>
  <c r="Q66" i="1"/>
  <c r="P66" i="1"/>
  <c r="Q65" i="1"/>
  <c r="P65" i="1"/>
  <c r="Q64" i="1"/>
  <c r="P64" i="1"/>
  <c r="Q63" i="1"/>
  <c r="P63" i="1"/>
  <c r="Q62" i="1"/>
  <c r="P62" i="1"/>
  <c r="Q61" i="1"/>
  <c r="P61" i="1"/>
  <c r="Q60" i="1"/>
  <c r="P60" i="1"/>
  <c r="Q59" i="1"/>
  <c r="P59" i="1"/>
  <c r="Q58" i="1"/>
  <c r="P58" i="1"/>
  <c r="Q57" i="1"/>
  <c r="P57" i="1"/>
  <c r="Q56" i="1"/>
  <c r="P56" i="1"/>
  <c r="Q55" i="1"/>
  <c r="P55" i="1"/>
  <c r="Q54" i="1"/>
  <c r="P54" i="1"/>
  <c r="Q53" i="1"/>
  <c r="P53" i="1"/>
  <c r="Q52" i="1"/>
  <c r="P52" i="1"/>
  <c r="Q51" i="1"/>
  <c r="P51" i="1"/>
  <c r="Q50" i="1"/>
  <c r="P50" i="1"/>
  <c r="Q49" i="1"/>
  <c r="P49" i="1"/>
  <c r="Q48" i="1"/>
  <c r="P48" i="1"/>
  <c r="Q47" i="1"/>
  <c r="P47" i="1"/>
  <c r="Q46" i="1"/>
  <c r="P46" i="1"/>
  <c r="Q45" i="1"/>
  <c r="P45" i="1"/>
  <c r="Q44" i="1"/>
  <c r="P44" i="1"/>
  <c r="Q43" i="1"/>
  <c r="P43" i="1"/>
  <c r="Q42" i="1"/>
  <c r="P42" i="1"/>
  <c r="Q41" i="1"/>
  <c r="P41" i="1"/>
  <c r="Q40" i="1"/>
  <c r="P40" i="1"/>
  <c r="Q39" i="1"/>
  <c r="P39" i="1"/>
  <c r="Q38" i="1"/>
  <c r="P38" i="1"/>
  <c r="Q37" i="1"/>
  <c r="P37" i="1"/>
  <c r="Q36" i="1"/>
  <c r="P36" i="1"/>
  <c r="Q35" i="1"/>
  <c r="P35" i="1"/>
  <c r="Q34" i="1"/>
  <c r="P34" i="1"/>
  <c r="Q33" i="1"/>
  <c r="P33" i="1"/>
  <c r="Q32" i="1"/>
  <c r="P32" i="1"/>
  <c r="Q31" i="1"/>
  <c r="P31" i="1"/>
  <c r="Q30" i="1"/>
  <c r="P30" i="1"/>
  <c r="Q29" i="1"/>
  <c r="P29" i="1"/>
  <c r="Q28" i="1"/>
  <c r="P28" i="1"/>
  <c r="Q27" i="1"/>
  <c r="P27" i="1"/>
  <c r="Q26" i="1"/>
  <c r="P26" i="1"/>
  <c r="Q25" i="1"/>
  <c r="P25" i="1"/>
  <c r="Q24" i="1"/>
  <c r="P24" i="1"/>
  <c r="Q23" i="1"/>
  <c r="P23" i="1"/>
  <c r="Q22" i="1"/>
  <c r="P22" i="1"/>
  <c r="Q21" i="1"/>
  <c r="P21" i="1"/>
  <c r="Q20" i="1"/>
  <c r="P20" i="1"/>
  <c r="Q19" i="1"/>
  <c r="P19" i="1"/>
  <c r="Q18" i="1"/>
  <c r="P18" i="1"/>
  <c r="Q17" i="1"/>
  <c r="P17" i="1"/>
  <c r="Q16" i="1"/>
  <c r="P16" i="1"/>
  <c r="Q15" i="1"/>
  <c r="P15" i="1"/>
  <c r="Q14" i="1"/>
  <c r="P14" i="1"/>
  <c r="Q13" i="1"/>
  <c r="P13" i="1"/>
  <c r="Q12" i="1"/>
  <c r="P12" i="1"/>
  <c r="Q11" i="1"/>
  <c r="P11" i="1"/>
  <c r="Q10" i="1"/>
  <c r="P10" i="1"/>
  <c r="Q9" i="1"/>
  <c r="P9" i="1"/>
  <c r="Q8" i="1"/>
  <c r="P8" i="1"/>
  <c r="Q7" i="1"/>
  <c r="P7" i="1"/>
  <c r="Q6" i="1"/>
  <c r="P6" i="1"/>
  <c r="Q5" i="1"/>
  <c r="P5" i="1"/>
  <c r="Q4" i="1"/>
  <c r="P4" i="1"/>
  <c r="Q3" i="1"/>
  <c r="P3" i="1"/>
  <c r="Q2" i="1"/>
  <c r="P2" i="1"/>
  <c r="E76" i="2"/>
  <c r="E75" i="2"/>
  <c r="E74" i="2"/>
  <c r="E73" i="2"/>
  <c r="E72" i="2"/>
  <c r="E71" i="2"/>
  <c r="E70" i="2"/>
  <c r="E69" i="2"/>
  <c r="E68" i="2"/>
  <c r="E67" i="2"/>
  <c r="E66" i="2"/>
  <c r="E65" i="2"/>
  <c r="E61" i="2"/>
  <c r="E60" i="2"/>
  <c r="E59" i="2"/>
  <c r="E58" i="2"/>
  <c r="E57" i="2"/>
  <c r="E56" i="2"/>
  <c r="E55" i="2"/>
  <c r="E50" i="2"/>
  <c r="E49" i="2"/>
  <c r="F72" i="2"/>
  <c r="F66" i="2"/>
  <c r="F57" i="2"/>
  <c r="G24" i="2"/>
  <c r="A8" i="2"/>
  <c r="F42" i="2"/>
  <c r="F65" i="2"/>
  <c r="F56" i="2"/>
  <c r="G23" i="2"/>
  <c r="F40" i="2"/>
  <c r="C17" i="2"/>
  <c r="F75" i="2"/>
  <c r="F60" i="2"/>
  <c r="R8" i="2"/>
  <c r="G33" i="2"/>
  <c r="F71" i="2"/>
  <c r="F41" i="2"/>
  <c r="H17" i="2"/>
  <c r="F76" i="2"/>
  <c r="F70" i="2"/>
  <c r="F61" i="2"/>
  <c r="F55" i="2"/>
  <c r="E17" i="2"/>
  <c r="F69" i="2"/>
  <c r="M8" i="2"/>
  <c r="F50" i="2"/>
  <c r="F43" i="2"/>
  <c r="F74" i="2"/>
  <c r="F68" i="2"/>
  <c r="F59" i="2"/>
  <c r="F49" i="2"/>
  <c r="H8" i="2"/>
  <c r="G32" i="2"/>
  <c r="C8" i="2"/>
  <c r="F73" i="2"/>
  <c r="F67" i="2"/>
  <c r="F58" i="2"/>
  <c r="H32" i="2" l="1"/>
  <c r="G43" i="2"/>
  <c r="G41" i="2"/>
  <c r="H33" i="2"/>
  <c r="G40" i="2"/>
  <c r="H23" i="2"/>
  <c r="G42" i="2"/>
  <c r="H24" i="2"/>
  <c r="H28" i="2" l="1"/>
</calcChain>
</file>

<file path=xl/sharedStrings.xml><?xml version="1.0" encoding="utf-8"?>
<sst xmlns="http://schemas.openxmlformats.org/spreadsheetml/2006/main" count="4433" uniqueCount="95">
  <si>
    <t>Incident Type</t>
  </si>
  <si>
    <t>Illness Type</t>
  </si>
  <si>
    <t>Potential Hazard</t>
  </si>
  <si>
    <t>Department</t>
  </si>
  <si>
    <t>Incident Date</t>
  </si>
  <si>
    <t>Severity</t>
  </si>
  <si>
    <t>Trained/Inducted</t>
  </si>
  <si>
    <t>Lost Time Category</t>
  </si>
  <si>
    <t>Root Cause</t>
  </si>
  <si>
    <t>PPE Worn</t>
  </si>
  <si>
    <t>Lost Time (Days)</t>
  </si>
  <si>
    <t>Hours Worked</t>
  </si>
  <si>
    <t>Gender</t>
  </si>
  <si>
    <t>Lost Time Injury</t>
  </si>
  <si>
    <t>Office</t>
  </si>
  <si>
    <t>Moderate</t>
  </si>
  <si>
    <t>No</t>
  </si>
  <si>
    <t>Less than a day</t>
  </si>
  <si>
    <t>Other</t>
  </si>
  <si>
    <t>Yes</t>
  </si>
  <si>
    <t>Female</t>
  </si>
  <si>
    <t>Illness</t>
  </si>
  <si>
    <t>Heat Stress or Exhaustion</t>
  </si>
  <si>
    <t>Maintenance</t>
  </si>
  <si>
    <t>High</t>
  </si>
  <si>
    <t>No Lost Time</t>
  </si>
  <si>
    <t>Lack of Training</t>
  </si>
  <si>
    <t>Male</t>
  </si>
  <si>
    <t>Mental Health</t>
  </si>
  <si>
    <t>Transportation</t>
  </si>
  <si>
    <t>Low</t>
  </si>
  <si>
    <t>Poor Supervision</t>
  </si>
  <si>
    <t>Construction</t>
  </si>
  <si>
    <t>1-7 days</t>
  </si>
  <si>
    <t>Respiratory Illness</t>
  </si>
  <si>
    <t>More than a week</t>
  </si>
  <si>
    <t>Environmental Factors</t>
  </si>
  <si>
    <t>Near Miss</t>
  </si>
  <si>
    <t>Hazardous Material Exposure</t>
  </si>
  <si>
    <t>Critical</t>
  </si>
  <si>
    <t>Electrical Hazard</t>
  </si>
  <si>
    <t>Warehouse</t>
  </si>
  <si>
    <t>Infectious Diseases</t>
  </si>
  <si>
    <t>IT</t>
  </si>
  <si>
    <t>Slip, Trip, or Fall</t>
  </si>
  <si>
    <t>Equipment Failure</t>
  </si>
  <si>
    <t>Unsafe Practices</t>
  </si>
  <si>
    <t>Sales</t>
  </si>
  <si>
    <t>Human Error</t>
  </si>
  <si>
    <t>Transport Hazard</t>
  </si>
  <si>
    <t>Manual Handling Hazard</t>
  </si>
  <si>
    <t>Manufacturing</t>
  </si>
  <si>
    <t>Musculoskeletal Disorders</t>
  </si>
  <si>
    <t>Equipment Hazard</t>
  </si>
  <si>
    <t>Skin Issues</t>
  </si>
  <si>
    <t>Incident ID</t>
  </si>
  <si>
    <t>Accident</t>
  </si>
  <si>
    <t>Property Damage</t>
  </si>
  <si>
    <t>Incident date by quarter</t>
  </si>
  <si>
    <t>LTIFR</t>
  </si>
  <si>
    <t>Count of Incident ID</t>
  </si>
  <si>
    <t>Total Incidents</t>
  </si>
  <si>
    <t>(All)</t>
  </si>
  <si>
    <t>Sum of LTIFR</t>
  </si>
  <si>
    <t>Row Labels</t>
  </si>
  <si>
    <t>Grand Total</t>
  </si>
  <si>
    <t>Count of Lost Time Injury</t>
  </si>
  <si>
    <t>LTI</t>
  </si>
  <si>
    <t>Sum of Hours Worked</t>
  </si>
  <si>
    <t>Not Inducted</t>
  </si>
  <si>
    <t>Inducted</t>
  </si>
  <si>
    <t>Percentage</t>
  </si>
  <si>
    <t>Not worn</t>
  </si>
  <si>
    <t>Worn</t>
  </si>
  <si>
    <t>Safety Compliance Effectiveness</t>
  </si>
  <si>
    <t>Incidents</t>
  </si>
  <si>
    <t>Incident</t>
  </si>
  <si>
    <t>out of</t>
  </si>
  <si>
    <t>Jan</t>
  </si>
  <si>
    <t>Feb</t>
  </si>
  <si>
    <t>Mar</t>
  </si>
  <si>
    <t>Apr</t>
  </si>
  <si>
    <t>May</t>
  </si>
  <si>
    <t>Jun</t>
  </si>
  <si>
    <t>Jul</t>
  </si>
  <si>
    <t>Aug</t>
  </si>
  <si>
    <t>Sep</t>
  </si>
  <si>
    <t>Oct</t>
  </si>
  <si>
    <t>Nov</t>
  </si>
  <si>
    <t>Dec</t>
  </si>
  <si>
    <t>(blank)</t>
  </si>
  <si>
    <t>Female Total</t>
  </si>
  <si>
    <t>Male Total</t>
  </si>
  <si>
    <t/>
  </si>
  <si>
    <t>Count of Incident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</si>
</sst>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tint="-0.249977111117893"/>
      <name val="Calibri"/>
      <family val="2"/>
      <scheme val="minor"/>
    </font>
    <font>
      <sz val="11"/>
      <color theme="0" tint="-0.34998626667073579"/>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3399"/>
        <bgColor indexed="64"/>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14" fontId="0" fillId="0" borderId="0" xfId="0" applyNumberFormat="1"/>
    <xf numFmtId="0" fontId="19" fillId="33" borderId="0" xfId="0" applyFont="1" applyFill="1"/>
    <xf numFmtId="0" fontId="18" fillId="33" borderId="0" xfId="0" applyFont="1" applyFill="1"/>
    <xf numFmtId="0" fontId="0" fillId="0" borderId="0" xfId="0" pivotButton="1"/>
    <xf numFmtId="0" fontId="0" fillId="0" borderId="0" xfId="0" applyAlignment="1">
      <alignment horizontal="left"/>
    </xf>
    <xf numFmtId="1" fontId="0" fillId="0" borderId="0" xfId="0" applyNumberFormat="1"/>
    <xf numFmtId="9" fontId="0" fillId="0" borderId="0" xfId="42" applyFont="1"/>
    <xf numFmtId="9" fontId="0" fillId="0" borderId="0" xfId="0" applyNumberFormat="1"/>
    <xf numFmtId="10" fontId="0" fillId="0" borderId="0" xfId="0" applyNumberFormat="1"/>
    <xf numFmtId="2" fontId="0" fillId="0" borderId="0" xfId="0" applyNumberFormat="1"/>
    <xf numFmtId="0" fontId="0" fillId="0" borderId="0" xfId="0" applyNumberFormat="1"/>
    <xf numFmtId="0" fontId="17" fillId="34" borderId="0" xfId="0" applyFont="1" applyFill="1"/>
    <xf numFmtId="0" fontId="17" fillId="34" borderId="0" xfId="0" applyFont="1" applyFill="1" applyAlignment="1">
      <alignment horizontal="left"/>
    </xf>
    <xf numFmtId="0" fontId="17" fillId="34" borderId="0" xfId="0" applyNumberFormat="1" applyFont="1" applyFill="1"/>
    <xf numFmtId="0" fontId="0" fillId="35" borderId="0" xfId="0" applyFill="1"/>
    <xf numFmtId="0" fontId="17" fillId="35" borderId="0" xfId="0" applyFont="1" applyFill="1"/>
    <xf numFmtId="0" fontId="17" fillId="35" borderId="0" xfId="0" applyFont="1" applyFill="1" applyAlignment="1">
      <alignment horizontal="left"/>
    </xf>
    <xf numFmtId="0" fontId="17" fillId="35" borderId="0" xfId="0" applyNumberFormat="1"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07">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FF3399"/>
        </patternFill>
      </fill>
    </dxf>
    <dxf>
      <font>
        <color theme="0"/>
      </font>
    </dxf>
    <dxf>
      <fill>
        <patternFill patternType="solid">
          <bgColor rgb="FFFF3399"/>
        </patternFill>
      </fill>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FF3399"/>
        </patternFill>
      </fill>
    </dxf>
    <dxf>
      <font>
        <color theme="0"/>
      </font>
    </dxf>
    <dxf>
      <numFmt numFmtId="2" formatCode="0.00"/>
    </dxf>
    <dxf>
      <numFmt numFmtId="1" formatCode="0"/>
    </dxf>
    <dxf>
      <numFmt numFmtId="13" formatCode="0%"/>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FF3399"/>
        </patternFill>
      </fill>
    </dxf>
    <dxf>
      <font>
        <color theme="0"/>
      </font>
    </dxf>
    <dxf>
      <fill>
        <patternFill patternType="solid">
          <bgColor rgb="FFFF3399"/>
        </patternFill>
      </fill>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FF3399"/>
        </patternFill>
      </fill>
    </dxf>
    <dxf>
      <font>
        <color theme="0"/>
      </font>
    </dxf>
    <dxf>
      <numFmt numFmtId="2" formatCode="0.00"/>
    </dxf>
    <dxf>
      <numFmt numFmtId="1" formatCode="0"/>
    </dxf>
    <dxf>
      <numFmt numFmtId="13" formatCode="0%"/>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FF3399"/>
        </patternFill>
      </fill>
    </dxf>
    <dxf>
      <font>
        <color theme="0"/>
      </font>
    </dxf>
    <dxf>
      <fill>
        <patternFill patternType="solid">
          <bgColor rgb="FFFF3399"/>
        </patternFill>
      </fill>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FF3399"/>
        </patternFill>
      </fill>
    </dxf>
    <dxf>
      <font>
        <color theme="0"/>
      </font>
    </dxf>
    <dxf>
      <numFmt numFmtId="2" formatCode="0.00"/>
    </dxf>
    <dxf>
      <numFmt numFmtId="1" formatCode="0"/>
    </dxf>
    <dxf>
      <numFmt numFmtId="13" formatCode="0%"/>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FF3399"/>
        </patternFill>
      </fill>
    </dxf>
    <dxf>
      <font>
        <color theme="0"/>
      </font>
    </dxf>
    <dxf>
      <fill>
        <patternFill patternType="solid">
          <bgColor rgb="FFFF3399"/>
        </patternFill>
      </fill>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FF3399"/>
        </patternFill>
      </fill>
    </dxf>
    <dxf>
      <font>
        <color theme="0"/>
      </font>
    </dxf>
    <dxf>
      <numFmt numFmtId="2" formatCode="0.00"/>
    </dxf>
    <dxf>
      <numFmt numFmtId="1" formatCode="0"/>
    </dxf>
    <dxf>
      <numFmt numFmtId="13" formatCode="0%"/>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font>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FF3399"/>
        </patternFill>
      </fill>
    </dxf>
    <dxf>
      <font>
        <color theme="0"/>
      </font>
    </dxf>
    <dxf>
      <font>
        <color theme="0"/>
      </font>
    </dxf>
    <dxf>
      <fill>
        <patternFill patternType="solid">
          <bgColor rgb="FFFF3399"/>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ont>
        <b/>
        <i val="0"/>
        <color auto="1"/>
        <name val="Calibri"/>
        <family val="2"/>
        <scheme val="minor"/>
      </font>
      <fill>
        <patternFill>
          <bgColor theme="0"/>
        </patternFill>
      </fill>
    </dxf>
    <dxf>
      <font>
        <b/>
        <i val="0"/>
        <color theme="0"/>
        <name val="Calibri"/>
        <family val="2"/>
        <scheme val="minor"/>
      </font>
    </dxf>
    <dxf>
      <font>
        <b/>
        <i val="0"/>
        <color theme="0"/>
        <name val="Calibri"/>
        <family val="2"/>
        <scheme val="minor"/>
      </font>
    </dxf>
    <dxf>
      <font>
        <b/>
        <i val="0"/>
        <color theme="1"/>
        <name val="Calibri"/>
        <family val="2"/>
        <scheme val="minor"/>
      </font>
    </dxf>
    <dxf>
      <numFmt numFmtId="0" formatCode="General"/>
    </dxf>
    <dxf>
      <numFmt numFmtId="0" formatCode="General"/>
    </dxf>
    <dxf>
      <numFmt numFmtId="164" formatCode="m/d/yyyy"/>
    </dxf>
    <dxf>
      <numFmt numFmtId="13" formatCode="0%"/>
    </dxf>
    <dxf>
      <numFmt numFmtId="1" formatCode="0"/>
    </dxf>
    <dxf>
      <numFmt numFmtId="2" formatCode="0.00"/>
    </dxf>
  </dxfs>
  <tableStyles count="4" defaultTableStyle="TableStyleMedium2" defaultPivotStyle="PivotStyleLight16">
    <tableStyle name="Slicer Style 1" pivot="0" table="0" count="0" xr9:uid="{AB2A6083-61C2-4E89-A2ED-4C63D407DA90}"/>
    <tableStyle name="Slicer Style 2" pivot="0" table="0" count="3" xr9:uid="{F844450A-AAB4-44FF-93EF-F8C67A3BA45E}">
      <tableStyleElement type="headerRow" dxfId="300"/>
    </tableStyle>
    <tableStyle name="Slicer Style 3" pivot="0" table="0" count="1" xr9:uid="{FDA86BEF-76A6-45B5-9970-1F28B4DF4AFB}">
      <tableStyleElement type="wholeTable" dxfId="299"/>
    </tableStyle>
    <tableStyle name="Slicer Style 4" pivot="0" table="0" count="7" xr9:uid="{04AB506C-CF21-41F5-A526-1C8D15AABC00}">
      <tableStyleElement type="wholeTable" dxfId="298"/>
      <tableStyleElement type="headerRow" dxfId="297"/>
    </tableStyle>
  </tableStyles>
  <colors>
    <mruColors>
      <color rgb="FFFF3399"/>
    </mruColors>
  </colors>
  <extLst>
    <ext xmlns:x14="http://schemas.microsoft.com/office/spreadsheetml/2009/9/main" uri="{46F421CA-312F-682f-3DD2-61675219B42D}">
      <x14:dxfs count="7">
        <dxf>
          <font>
            <b/>
            <i val="0"/>
            <color theme="1"/>
            <name val="Calibri"/>
            <family val="2"/>
            <scheme val="minor"/>
          </font>
          <fill>
            <patternFill>
              <bgColor theme="0"/>
            </patternFill>
          </fill>
        </dxf>
        <dxf>
          <font>
            <b/>
            <i val="0"/>
            <color theme="0"/>
            <name val="Calibri"/>
            <family val="2"/>
            <scheme val="minor"/>
          </font>
          <fill>
            <patternFill>
              <bgColor rgb="FF7030A0"/>
            </patternFill>
          </fill>
        </dxf>
        <dxf>
          <font>
            <b/>
            <i val="0"/>
            <color theme="0"/>
            <name val="Calibri"/>
            <family val="2"/>
            <scheme val="minor"/>
          </font>
          <fill>
            <patternFill>
              <bgColor rgb="FF7030A0"/>
            </patternFill>
          </fill>
        </dxf>
        <dxf>
          <font>
            <b/>
            <i val="0"/>
            <color theme="0"/>
            <name val="Calibri"/>
            <family val="2"/>
            <scheme val="minor"/>
          </font>
          <fill>
            <patternFill>
              <bgColor rgb="FF7030A0"/>
            </patternFill>
          </fill>
        </dxf>
        <dxf>
          <font>
            <b/>
            <i val="0"/>
            <color theme="0"/>
            <name val="Calibri"/>
            <family val="2"/>
            <scheme val="minor"/>
          </font>
          <fill>
            <patternFill>
              <bgColor rgb="FF7030A0"/>
            </patternFill>
          </fill>
        </dxf>
        <dxf>
          <font>
            <b/>
            <i val="0"/>
            <color theme="2"/>
            <name val="Calibri Light"/>
            <family val="2"/>
            <scheme val="major"/>
          </font>
        </dxf>
        <dxf>
          <fill>
            <gradientFill type="path" left="0.5" right="0.5" top="0.5" bottom="0.5">
              <stop position="0">
                <color theme="0"/>
              </stop>
              <stop position="1">
                <color rgb="FF7030A0"/>
              </stop>
            </gradient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6"/>
            <x14:slicerStyleElement type="selectedItemWithNoData" dxfId="5"/>
          </x14:slicerStyleElements>
        </x14:slicerStyle>
        <x14:slicerStyle name="Slicer Style 3"/>
        <x14:slicerStyle name="Slicer Style 4">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9.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0.png"/><Relationship Id="rId2" Type="http://schemas.microsoft.com/office/2011/relationships/chartColorStyle" Target="colors2.xml"/><Relationship Id="rId1" Type="http://schemas.microsoft.com/office/2011/relationships/chartStyle" Target="style2.xml"/><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Incident by severity</a:t>
            </a:r>
          </a:p>
        </c:rich>
      </c:tx>
      <c:layout>
        <c:manualLayout>
          <c:xMode val="edge"/>
          <c:yMode val="edge"/>
          <c:x val="3.2055765585184123E-2"/>
          <c:y val="4.30990892178295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75000"/>
              </a:schemeClr>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0-A12F-475D-89C0-E504752D3462}"/>
              </c:ext>
            </c:extLst>
          </c:dPt>
          <c:dPt>
            <c:idx val="1"/>
            <c:invertIfNegative val="0"/>
            <c:bubble3D val="0"/>
            <c:spPr>
              <a:solidFill>
                <a:srgbClr val="FFC000"/>
              </a:solidFill>
              <a:ln>
                <a:noFill/>
              </a:ln>
              <a:effectLst/>
            </c:spPr>
            <c:extLst>
              <c:ext xmlns:c16="http://schemas.microsoft.com/office/drawing/2014/chart" uri="{C3380CC4-5D6E-409C-BE32-E72D297353CC}">
                <c16:uniqueId val="{00000001-A12F-475D-89C0-E504752D3462}"/>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A12F-475D-89C0-E504752D3462}"/>
              </c:ext>
            </c:extLst>
          </c:dPt>
          <c:dPt>
            <c:idx val="3"/>
            <c:invertIfNegative val="0"/>
            <c:bubble3D val="0"/>
            <c:spPr>
              <a:solidFill>
                <a:srgbClr val="0070C0"/>
              </a:solidFill>
              <a:ln>
                <a:noFill/>
              </a:ln>
              <a:effectLst/>
            </c:spPr>
            <c:extLst>
              <c:ext xmlns:c16="http://schemas.microsoft.com/office/drawing/2014/chart" uri="{C3380CC4-5D6E-409C-BE32-E72D297353CC}">
                <c16:uniqueId val="{00000003-A12F-475D-89C0-E504752D3462}"/>
              </c:ext>
            </c:extLst>
          </c:dPt>
          <c:dLbls>
            <c:dLbl>
              <c:idx val="0"/>
              <c:tx>
                <c:rich>
                  <a:bodyPr/>
                  <a:lstStyle/>
                  <a:p>
                    <a:fld id="{0F320616-FFE1-4502-9802-FC1F38770BF3}" type="CELLRANGE">
                      <a:rPr lang="en-US"/>
                      <a:pPr/>
                      <a:t>[CELLRANGE]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6020408163265307"/>
                      <c:h val="9.0203053511769576E-2"/>
                    </c:manualLayout>
                  </c15:layout>
                  <c15:dlblFieldTable/>
                  <c15:showDataLabelsRange val="1"/>
                </c:ext>
                <c:ext xmlns:c16="http://schemas.microsoft.com/office/drawing/2014/chart" uri="{C3380CC4-5D6E-409C-BE32-E72D297353CC}">
                  <c16:uniqueId val="{00000000-A12F-475D-89C0-E504752D3462}"/>
                </c:ext>
              </c:extLst>
            </c:dLbl>
            <c:dLbl>
              <c:idx val="1"/>
              <c:tx>
                <c:rich>
                  <a:bodyPr/>
                  <a:lstStyle/>
                  <a:p>
                    <a:fld id="{7DB51474-C834-40CB-93F0-96142EC77749}" type="CELLRANGE">
                      <a:rPr lang="en-US"/>
                      <a:pPr/>
                      <a:t>[CELLRANGE]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22067271352985637"/>
                      <c:h val="8.4560086270749568E-2"/>
                    </c:manualLayout>
                  </c15:layout>
                  <c15:dlblFieldTable/>
                  <c15:showDataLabelsRange val="1"/>
                </c:ext>
                <c:ext xmlns:c16="http://schemas.microsoft.com/office/drawing/2014/chart" uri="{C3380CC4-5D6E-409C-BE32-E72D297353CC}">
                  <c16:uniqueId val="{00000001-A12F-475D-89C0-E504752D3462}"/>
                </c:ext>
              </c:extLst>
            </c:dLbl>
            <c:dLbl>
              <c:idx val="2"/>
              <c:tx>
                <c:rich>
                  <a:bodyPr/>
                  <a:lstStyle/>
                  <a:p>
                    <a:fld id="{C0E550E8-45CD-4ED5-AC1F-13FF48EF69F3}" type="CELLRANGE">
                      <a:rPr lang="en-US"/>
                      <a:pPr/>
                      <a:t>[CELLRANGE]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12F-475D-89C0-E504752D3462}"/>
                </c:ext>
              </c:extLst>
            </c:dLbl>
            <c:dLbl>
              <c:idx val="3"/>
              <c:tx>
                <c:rich>
                  <a:bodyPr/>
                  <a:lstStyle/>
                  <a:p>
                    <a:fld id="{958ABB20-2F3F-4E90-B118-6366F5182683}" type="CELLRANGE">
                      <a:rPr lang="en-US"/>
                      <a:pPr/>
                      <a:t>[CELLRANGE]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12F-475D-89C0-E504752D3462}"/>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KPI!$E$40:$E$43</c:f>
              <c:strCache>
                <c:ptCount val="4"/>
                <c:pt idx="0">
                  <c:v>Critical</c:v>
                </c:pt>
                <c:pt idx="1">
                  <c:v>High</c:v>
                </c:pt>
                <c:pt idx="2">
                  <c:v>Low</c:v>
                </c:pt>
                <c:pt idx="3">
                  <c:v>Moderate</c:v>
                </c:pt>
              </c:strCache>
            </c:strRef>
          </c:cat>
          <c:val>
            <c:numRef>
              <c:f>KPI!$G$40:$G$43</c:f>
              <c:numCache>
                <c:formatCode>0%</c:formatCode>
                <c:ptCount val="4"/>
                <c:pt idx="0">
                  <c:v>0.29399999999999998</c:v>
                </c:pt>
                <c:pt idx="1">
                  <c:v>0.30399999999999999</c:v>
                </c:pt>
                <c:pt idx="2">
                  <c:v>0.318</c:v>
                </c:pt>
                <c:pt idx="3">
                  <c:v>0.28400000000000003</c:v>
                </c:pt>
              </c:numCache>
            </c:numRef>
          </c:val>
          <c:extLst>
            <c:ext xmlns:c15="http://schemas.microsoft.com/office/drawing/2012/chart" uri="{02D57815-91ED-43cb-92C2-25804820EDAC}">
              <c15:datalabelsRange>
                <c15:f>KPI!$F$40:$F$43</c15:f>
                <c15:dlblRangeCache>
                  <c:ptCount val="4"/>
                  <c:pt idx="0">
                    <c:v>24%</c:v>
                  </c:pt>
                  <c:pt idx="1">
                    <c:v>25%</c:v>
                  </c:pt>
                  <c:pt idx="2">
                    <c:v>27%</c:v>
                  </c:pt>
                  <c:pt idx="3">
                    <c:v>23%</c:v>
                  </c:pt>
                </c15:dlblRangeCache>
              </c15:datalabelsRange>
            </c:ext>
            <c:ext xmlns:c16="http://schemas.microsoft.com/office/drawing/2014/chart" uri="{C3380CC4-5D6E-409C-BE32-E72D297353CC}">
              <c16:uniqueId val="{00000000-3CB2-465C-A588-FD56186C4A5C}"/>
            </c:ext>
          </c:extLst>
        </c:ser>
        <c:ser>
          <c:idx val="1"/>
          <c:order val="1"/>
          <c:spPr>
            <a:blipFill>
              <a:blip xmlns:r="http://schemas.openxmlformats.org/officeDocument/2006/relationships" r:embed="rId3"/>
              <a:stretch>
                <a:fillRect/>
              </a:stretch>
            </a:blipFill>
            <a:ln>
              <a:noFill/>
            </a:ln>
            <a:effectLst/>
          </c:spPr>
          <c:invertIfNegative val="0"/>
          <c:dLbls>
            <c:delete val="1"/>
          </c:dLbls>
          <c:cat>
            <c:strRef>
              <c:f>KPI!$E$40:$E$43</c:f>
              <c:strCache>
                <c:ptCount val="4"/>
                <c:pt idx="0">
                  <c:v>Critical</c:v>
                </c:pt>
                <c:pt idx="1">
                  <c:v>High</c:v>
                </c:pt>
                <c:pt idx="2">
                  <c:v>Low</c:v>
                </c:pt>
                <c:pt idx="3">
                  <c:v>Moderate</c:v>
                </c:pt>
              </c:strCache>
            </c:strRef>
          </c:cat>
          <c:val>
            <c:numRef>
              <c:f>KPI!$H$40:$H$43</c:f>
              <c:numCache>
                <c:formatCode>0%</c:formatCode>
                <c:ptCount val="4"/>
                <c:pt idx="0">
                  <c:v>1.1000000000000001</c:v>
                </c:pt>
                <c:pt idx="1">
                  <c:v>1.1000000000000001</c:v>
                </c:pt>
                <c:pt idx="2">
                  <c:v>1.1000000000000001</c:v>
                </c:pt>
                <c:pt idx="3">
                  <c:v>1.1000000000000001</c:v>
                </c:pt>
              </c:numCache>
            </c:numRef>
          </c:val>
          <c:extLst>
            <c:ext xmlns:c16="http://schemas.microsoft.com/office/drawing/2014/chart" uri="{C3380CC4-5D6E-409C-BE32-E72D297353CC}">
              <c16:uniqueId val="{00000001-3CB2-465C-A588-FD56186C4A5C}"/>
            </c:ext>
          </c:extLst>
        </c:ser>
        <c:dLbls>
          <c:dLblPos val="outEnd"/>
          <c:showLegendKey val="0"/>
          <c:showVal val="1"/>
          <c:showCatName val="0"/>
          <c:showSerName val="0"/>
          <c:showPercent val="0"/>
          <c:showBubbleSize val="0"/>
        </c:dLbls>
        <c:gapWidth val="60"/>
        <c:overlap val="100"/>
        <c:axId val="207450559"/>
        <c:axId val="133982735"/>
      </c:barChart>
      <c:catAx>
        <c:axId val="207450559"/>
        <c:scaling>
          <c:orientation val="minMax"/>
        </c:scaling>
        <c:delete val="0"/>
        <c:axPos val="b"/>
        <c:numFmt formatCode="General" sourceLinked="1"/>
        <c:majorTickMark val="out"/>
        <c:minorTickMark val="none"/>
        <c:tickLblPos val="nextTo"/>
        <c:spPr>
          <a:noFill/>
          <a:ln w="2857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3982735"/>
        <c:crosses val="autoZero"/>
        <c:auto val="1"/>
        <c:lblAlgn val="ctr"/>
        <c:lblOffset val="100"/>
        <c:noMultiLvlLbl val="0"/>
      </c:catAx>
      <c:valAx>
        <c:axId val="133982735"/>
        <c:scaling>
          <c:orientation val="minMax"/>
          <c:max val="1.1000000000000001"/>
          <c:min val="0"/>
        </c:scaling>
        <c:delete val="1"/>
        <c:axPos val="l"/>
        <c:numFmt formatCode="0%" sourceLinked="1"/>
        <c:majorTickMark val="out"/>
        <c:minorTickMark val="none"/>
        <c:tickLblPos val="nextTo"/>
        <c:crossAx val="20745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400" b="0" i="0" u="none" strike="noStrike" kern="1200" spc="0" baseline="0">
                <a:solidFill>
                  <a:sysClr val="windowText" lastClr="000000"/>
                </a:solidFill>
                <a:latin typeface="+mn-lt"/>
                <a:ea typeface="+mn-ea"/>
                <a:cs typeface="+mn-cs"/>
              </a:defRPr>
            </a:pPr>
            <a:r>
              <a:rPr lang="en-IN" sz="1400" b="0" i="0" u="none" strike="noStrike" kern="1200" spc="0" baseline="0">
                <a:solidFill>
                  <a:sysClr val="windowText" lastClr="000000"/>
                </a:solidFill>
                <a:latin typeface="+mn-lt"/>
                <a:ea typeface="+mn-ea"/>
                <a:cs typeface="+mn-cs"/>
              </a:rPr>
              <a:t>Incident by Gender</a:t>
            </a:r>
          </a:p>
        </c:rich>
      </c:tx>
      <c:layout>
        <c:manualLayout>
          <c:xMode val="edge"/>
          <c:yMode val="edge"/>
          <c:x val="5.1500227600701207E-2"/>
          <c:y val="0.10735680098811178"/>
        </c:manualLayout>
      </c:layout>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3-BCF9-4373-A759-48464698116D}"/>
              </c:ext>
            </c:extLst>
          </c:dPt>
          <c:dPt>
            <c:idx val="1"/>
            <c:invertIfNegative val="0"/>
            <c:bubble3D val="0"/>
            <c:spPr>
              <a:blipFill>
                <a:blip xmlns:r="http://schemas.openxmlformats.org/officeDocument/2006/relationships" r:embed="rId4"/>
                <a:stretch>
                  <a:fillRect/>
                </a:stretch>
              </a:blipFill>
              <a:ln>
                <a:noFill/>
              </a:ln>
              <a:effectLst/>
            </c:spPr>
            <c:pictureOptions>
              <c:pictureFormat val="stackScale"/>
            </c:pictureOptions>
            <c:extLst>
              <c:ext xmlns:c16="http://schemas.microsoft.com/office/drawing/2014/chart" uri="{C3380CC4-5D6E-409C-BE32-E72D297353CC}">
                <c16:uniqueId val="{00000005-BCF9-4373-A759-48464698116D}"/>
              </c:ext>
            </c:extLst>
          </c:dPt>
          <c:cat>
            <c:strRef>
              <c:f>KPI!$E$49:$E$50</c:f>
              <c:strCache>
                <c:ptCount val="2"/>
                <c:pt idx="0">
                  <c:v>Female</c:v>
                </c:pt>
                <c:pt idx="1">
                  <c:v>Male</c:v>
                </c:pt>
              </c:strCache>
            </c:strRef>
          </c:cat>
          <c:val>
            <c:numRef>
              <c:f>KPI!$F$49:$F$50</c:f>
              <c:numCache>
                <c:formatCode>0%</c:formatCode>
                <c:ptCount val="2"/>
                <c:pt idx="0">
                  <c:v>0.502</c:v>
                </c:pt>
                <c:pt idx="1">
                  <c:v>0.498</c:v>
                </c:pt>
              </c:numCache>
            </c:numRef>
          </c:val>
          <c:extLst>
            <c:ext xmlns:c16="http://schemas.microsoft.com/office/drawing/2014/chart" uri="{C3380CC4-5D6E-409C-BE32-E72D297353CC}">
              <c16:uniqueId val="{00000000-BCF9-4373-A759-48464698116D}"/>
            </c:ext>
          </c:extLst>
        </c:ser>
        <c:ser>
          <c:idx val="1"/>
          <c:order val="1"/>
          <c:spPr>
            <a:solidFill>
              <a:schemeClr val="accent2"/>
            </a:solidFill>
            <a:ln>
              <a:noFill/>
            </a:ln>
            <a:effectLst/>
          </c:spPr>
          <c:invertIfNegative val="0"/>
          <c:dPt>
            <c:idx val="0"/>
            <c:invertIfNegative val="0"/>
            <c:bubble3D val="0"/>
            <c:spPr>
              <a:blipFill>
                <a:blip xmlns:r="http://schemas.openxmlformats.org/officeDocument/2006/relationships" r:embed="rId5"/>
                <a:stretch>
                  <a:fillRect/>
                </a:stretch>
              </a:blipFill>
              <a:ln>
                <a:noFill/>
              </a:ln>
              <a:effectLst/>
            </c:spPr>
            <c:extLst>
              <c:ext xmlns:c16="http://schemas.microsoft.com/office/drawing/2014/chart" uri="{C3380CC4-5D6E-409C-BE32-E72D297353CC}">
                <c16:uniqueId val="{00000002-BCF9-4373-A759-48464698116D}"/>
              </c:ext>
            </c:extLst>
          </c:dPt>
          <c:dPt>
            <c:idx val="1"/>
            <c:invertIfNegative val="0"/>
            <c:bubble3D val="0"/>
            <c:spPr>
              <a:blipFill>
                <a:blip xmlns:r="http://schemas.openxmlformats.org/officeDocument/2006/relationships" r:embed="rId6"/>
                <a:stretch>
                  <a:fillRect/>
                </a:stretch>
              </a:blipFill>
              <a:ln>
                <a:noFill/>
              </a:ln>
              <a:effectLst/>
            </c:spPr>
            <c:extLst>
              <c:ext xmlns:c16="http://schemas.microsoft.com/office/drawing/2014/chart" uri="{C3380CC4-5D6E-409C-BE32-E72D297353CC}">
                <c16:uniqueId val="{00000004-BCF9-4373-A759-48464698116D}"/>
              </c:ext>
            </c:extLst>
          </c:dPt>
          <c:dLbls>
            <c:dLbl>
              <c:idx val="0"/>
              <c:layout>
                <c:manualLayout>
                  <c:x val="-4.3613642165295235E-17"/>
                  <c:y val="6.5104166666666366E-3"/>
                </c:manualLayout>
              </c:layout>
              <c:tx>
                <c:rich>
                  <a:bodyPr/>
                  <a:lstStyle/>
                  <a:p>
                    <a:r>
                      <a:rPr lang="en-US"/>
                      <a:t>49%</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BCF9-4373-A759-48464698116D}"/>
                </c:ext>
              </c:extLst>
            </c:dLbl>
            <c:dLbl>
              <c:idx val="1"/>
              <c:tx>
                <c:rich>
                  <a:bodyPr/>
                  <a:lstStyle/>
                  <a:p>
                    <a:r>
                      <a:rPr lang="en-US"/>
                      <a:t>51%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BCF9-4373-A759-48464698116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KPI!$E$49:$E$50</c:f>
              <c:strCache>
                <c:ptCount val="2"/>
                <c:pt idx="0">
                  <c:v>Female</c:v>
                </c:pt>
                <c:pt idx="1">
                  <c:v>Male</c:v>
                </c:pt>
              </c:strCache>
            </c:strRef>
          </c:cat>
          <c:val>
            <c:numRef>
              <c:f>KPI!$G$49:$G$50</c:f>
              <c:numCache>
                <c:formatCode>0%</c:formatCode>
                <c:ptCount val="2"/>
                <c:pt idx="0">
                  <c:v>1</c:v>
                </c:pt>
                <c:pt idx="1">
                  <c:v>1</c:v>
                </c:pt>
              </c:numCache>
            </c:numRef>
          </c:val>
          <c:extLst>
            <c:ext xmlns:c16="http://schemas.microsoft.com/office/drawing/2014/chart" uri="{C3380CC4-5D6E-409C-BE32-E72D297353CC}">
              <c16:uniqueId val="{00000001-BCF9-4373-A759-48464698116D}"/>
            </c:ext>
          </c:extLst>
        </c:ser>
        <c:dLbls>
          <c:showLegendKey val="0"/>
          <c:showVal val="0"/>
          <c:showCatName val="0"/>
          <c:showSerName val="0"/>
          <c:showPercent val="0"/>
          <c:showBubbleSize val="0"/>
        </c:dLbls>
        <c:gapWidth val="0"/>
        <c:overlap val="100"/>
        <c:axId val="1008679536"/>
        <c:axId val="1008672336"/>
      </c:barChart>
      <c:catAx>
        <c:axId val="1008679536"/>
        <c:scaling>
          <c:orientation val="minMax"/>
        </c:scaling>
        <c:delete val="0"/>
        <c:axPos val="b"/>
        <c:numFmt formatCode="General" sourceLinked="1"/>
        <c:majorTickMark val="out"/>
        <c:minorTickMark val="none"/>
        <c:tickLblPos val="nextTo"/>
        <c:spPr>
          <a:noFill/>
          <a:ln w="2857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8672336"/>
        <c:crosses val="autoZero"/>
        <c:auto val="1"/>
        <c:lblAlgn val="ctr"/>
        <c:lblOffset val="100"/>
        <c:noMultiLvlLbl val="0"/>
      </c:catAx>
      <c:valAx>
        <c:axId val="1008672336"/>
        <c:scaling>
          <c:orientation val="minMax"/>
        </c:scaling>
        <c:delete val="1"/>
        <c:axPos val="l"/>
        <c:numFmt formatCode="0%" sourceLinked="1"/>
        <c:majorTickMark val="none"/>
        <c:minorTickMark val="none"/>
        <c:tickLblPos val="nextTo"/>
        <c:crossAx val="10086795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Monthly</a:t>
            </a:r>
            <a:r>
              <a:rPr lang="en-IN" sz="1200" b="1" baseline="0"/>
              <a:t> LTIFR Trends</a:t>
            </a:r>
            <a:endParaRPr lang="en-IN" sz="1200" b="1"/>
          </a:p>
        </c:rich>
      </c:tx>
      <c:layout>
        <c:manualLayout>
          <c:xMode val="edge"/>
          <c:yMode val="edge"/>
          <c:x val="2.8166225280300966E-2"/>
          <c:y val="3.7707390648567117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IN"/>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KPI!$E$65:$E$76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KPI!$F$65:$F$76</c:f>
              <c:numCache>
                <c:formatCode>General</c:formatCode>
                <c:ptCount val="12"/>
                <c:pt idx="0">
                  <c:v>305770.24734038475</c:v>
                </c:pt>
                <c:pt idx="1">
                  <c:v>446045.43976845365</c:v>
                </c:pt>
                <c:pt idx="2">
                  <c:v>427041.81055395078</c:v>
                </c:pt>
                <c:pt idx="3">
                  <c:v>691368.06332762551</c:v>
                </c:pt>
                <c:pt idx="4">
                  <c:v>636569.99843186617</c:v>
                </c:pt>
                <c:pt idx="5">
                  <c:v>220580.07774683289</c:v>
                </c:pt>
                <c:pt idx="6">
                  <c:v>673253.81219850958</c:v>
                </c:pt>
                <c:pt idx="7">
                  <c:v>556063.40059456206</c:v>
                </c:pt>
                <c:pt idx="8">
                  <c:v>270399.94113545073</c:v>
                </c:pt>
                <c:pt idx="9">
                  <c:v>602223.77663999982</c:v>
                </c:pt>
                <c:pt idx="10">
                  <c:v>247392.85969743706</c:v>
                </c:pt>
                <c:pt idx="11">
                  <c:v>540458.84355382121</c:v>
                </c:pt>
              </c:numCache>
            </c:numRef>
          </c:val>
          <c:smooth val="0"/>
          <c:extLst>
            <c:ext xmlns:c16="http://schemas.microsoft.com/office/drawing/2014/chart" uri="{C3380CC4-5D6E-409C-BE32-E72D297353CC}">
              <c16:uniqueId val="{00000000-E620-474E-AEDE-8CF226FCD7A8}"/>
            </c:ext>
          </c:extLst>
        </c:ser>
        <c:dLbls>
          <c:showLegendKey val="0"/>
          <c:showVal val="0"/>
          <c:showCatName val="0"/>
          <c:showSerName val="0"/>
          <c:showPercent val="0"/>
          <c:showBubbleSize val="0"/>
        </c:dLbls>
        <c:smooth val="0"/>
        <c:axId val="1250102192"/>
        <c:axId val="1250103632"/>
      </c:lineChart>
      <c:catAx>
        <c:axId val="1250102192"/>
        <c:scaling>
          <c:orientation val="minMax"/>
        </c:scaling>
        <c:delete val="0"/>
        <c:axPos val="b"/>
        <c:numFmt formatCode="General" sourceLinked="1"/>
        <c:majorTickMark val="none"/>
        <c:minorTickMark val="none"/>
        <c:tickLblPos val="nextTo"/>
        <c:spPr>
          <a:noFill/>
          <a:ln w="2857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0103632"/>
        <c:crosses val="autoZero"/>
        <c:auto val="1"/>
        <c:lblAlgn val="ctr"/>
        <c:lblOffset val="100"/>
        <c:noMultiLvlLbl val="0"/>
      </c:catAx>
      <c:valAx>
        <c:axId val="1250103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010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[health_safety_dataset.xlsx]Kpi 2!PivotTable24</c:name>
    <c:fmtId val="6"/>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i="0" u="none" strike="noStrike" kern="1200" baseline="0">
                <a:solidFill>
                  <a:sysClr val="windowText" lastClr="000000">
                    <a:lumMod val="65000"/>
                    <a:lumOff val="35000"/>
                  </a:sysClr>
                </a:solidFill>
              </a:rPr>
              <a:t>Monthly Incident Trends</a:t>
            </a:r>
          </a:p>
        </c:rich>
      </c:tx>
      <c:layout>
        <c:manualLayout>
          <c:xMode val="edge"/>
          <c:yMode val="edge"/>
          <c:x val="3.9460044945378157E-2"/>
          <c:y val="2.2727272727272728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 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'Kpi 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 2'!$B$4:$B$16</c:f>
              <c:numCache>
                <c:formatCode>General</c:formatCode>
                <c:ptCount val="12"/>
                <c:pt idx="0">
                  <c:v>46</c:v>
                </c:pt>
                <c:pt idx="1">
                  <c:v>40</c:v>
                </c:pt>
                <c:pt idx="2">
                  <c:v>46</c:v>
                </c:pt>
                <c:pt idx="3">
                  <c:v>46</c:v>
                </c:pt>
                <c:pt idx="4">
                  <c:v>44</c:v>
                </c:pt>
                <c:pt idx="5">
                  <c:v>34</c:v>
                </c:pt>
                <c:pt idx="6">
                  <c:v>45</c:v>
                </c:pt>
                <c:pt idx="7">
                  <c:v>47</c:v>
                </c:pt>
                <c:pt idx="8">
                  <c:v>27</c:v>
                </c:pt>
                <c:pt idx="9">
                  <c:v>44</c:v>
                </c:pt>
                <c:pt idx="10">
                  <c:v>37</c:v>
                </c:pt>
                <c:pt idx="11">
                  <c:v>44</c:v>
                </c:pt>
              </c:numCache>
            </c:numRef>
          </c:val>
          <c:smooth val="0"/>
          <c:extLst>
            <c:ext xmlns:c16="http://schemas.microsoft.com/office/drawing/2014/chart" uri="{C3380CC4-5D6E-409C-BE32-E72D297353CC}">
              <c16:uniqueId val="{00000000-0E93-4C8C-B03A-6E08628D7517}"/>
            </c:ext>
          </c:extLst>
        </c:ser>
        <c:dLbls>
          <c:showLegendKey val="0"/>
          <c:showVal val="0"/>
          <c:showCatName val="0"/>
          <c:showSerName val="0"/>
          <c:showPercent val="0"/>
          <c:showBubbleSize val="0"/>
        </c:dLbls>
        <c:marker val="1"/>
        <c:smooth val="0"/>
        <c:axId val="1250127632"/>
        <c:axId val="1250111312"/>
      </c:lineChart>
      <c:catAx>
        <c:axId val="1250127632"/>
        <c:scaling>
          <c:orientation val="minMax"/>
        </c:scaling>
        <c:delete val="0"/>
        <c:axPos val="b"/>
        <c:numFmt formatCode="General" sourceLinked="1"/>
        <c:majorTickMark val="none"/>
        <c:minorTickMark val="none"/>
        <c:tickLblPos val="nextTo"/>
        <c:spPr>
          <a:noFill/>
          <a:ln w="38100"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0111312"/>
        <c:crosses val="autoZero"/>
        <c:auto val="1"/>
        <c:lblAlgn val="ctr"/>
        <c:lblOffset val="100"/>
        <c:noMultiLvlLbl val="0"/>
      </c:catAx>
      <c:valAx>
        <c:axId val="1250111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012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[health_safety_dataset.xlsx]Kpi 2!PivotTable25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Incident</a:t>
            </a:r>
            <a:r>
              <a:rPr lang="en-US" sz="1200" b="1" baseline="0"/>
              <a:t> by Department</a:t>
            </a:r>
            <a:endParaRPr lang="en-US" sz="1200" b="1"/>
          </a:p>
        </c:rich>
      </c:tx>
      <c:layout>
        <c:manualLayout>
          <c:xMode val="edge"/>
          <c:yMode val="edge"/>
          <c:x val="3.0004074429192396E-2"/>
          <c:y val="6.65101844374547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75000"/>
                </a:schemeClr>
              </a:gs>
              <a:gs pos="74000">
                <a:schemeClr val="accent6">
                  <a:lumMod val="60000"/>
                  <a:lumOff val="40000"/>
                </a:schemeClr>
              </a:gs>
              <a:gs pos="83000">
                <a:schemeClr val="accent6">
                  <a:lumMod val="60000"/>
                  <a:lumOff val="40000"/>
                </a:schemeClr>
              </a:gs>
              <a:gs pos="100000">
                <a:schemeClr val="accent6">
                  <a:lumMod val="20000"/>
                  <a:lumOff val="8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9760140124934399E-2"/>
          <c:y val="0.22620969793984702"/>
          <c:w val="0.92266334807361428"/>
          <c:h val="0.63446254409895231"/>
        </c:manualLayout>
      </c:layout>
      <c:bar3DChart>
        <c:barDir val="col"/>
        <c:grouping val="clustered"/>
        <c:varyColors val="0"/>
        <c:ser>
          <c:idx val="0"/>
          <c:order val="0"/>
          <c:tx>
            <c:strRef>
              <c:f>'Kpi 2'!$B$19</c:f>
              <c:strCache>
                <c:ptCount val="1"/>
                <c:pt idx="0">
                  <c:v>Total</c:v>
                </c:pt>
              </c:strCache>
            </c:strRef>
          </c:tx>
          <c:spPr>
            <a:gradFill>
              <a:gsLst>
                <a:gs pos="0">
                  <a:schemeClr val="accent6">
                    <a:lumMod val="75000"/>
                  </a:schemeClr>
                </a:gs>
                <a:gs pos="74000">
                  <a:schemeClr val="accent6">
                    <a:lumMod val="60000"/>
                    <a:lumOff val="40000"/>
                  </a:schemeClr>
                </a:gs>
                <a:gs pos="83000">
                  <a:schemeClr val="accent6">
                    <a:lumMod val="60000"/>
                    <a:lumOff val="40000"/>
                  </a:schemeClr>
                </a:gs>
                <a:gs pos="100000">
                  <a:schemeClr val="accent6">
                    <a:lumMod val="20000"/>
                    <a:lumOff val="80000"/>
                  </a:schemeClr>
                </a:gs>
              </a:gsLst>
              <a:lin ang="54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2'!$A$20:$A$28</c:f>
              <c:strCache>
                <c:ptCount val="8"/>
                <c:pt idx="0">
                  <c:v>Construction</c:v>
                </c:pt>
                <c:pt idx="1">
                  <c:v>Office</c:v>
                </c:pt>
                <c:pt idx="2">
                  <c:v>Transportation</c:v>
                </c:pt>
                <c:pt idx="3">
                  <c:v>Sales</c:v>
                </c:pt>
                <c:pt idx="4">
                  <c:v>IT</c:v>
                </c:pt>
                <c:pt idx="5">
                  <c:v>Maintenance</c:v>
                </c:pt>
                <c:pt idx="6">
                  <c:v>Manufacturing</c:v>
                </c:pt>
                <c:pt idx="7">
                  <c:v>Warehouse</c:v>
                </c:pt>
              </c:strCache>
            </c:strRef>
          </c:cat>
          <c:val>
            <c:numRef>
              <c:f>'Kpi 2'!$B$20:$B$28</c:f>
              <c:numCache>
                <c:formatCode>General</c:formatCode>
                <c:ptCount val="8"/>
                <c:pt idx="0">
                  <c:v>73</c:v>
                </c:pt>
                <c:pt idx="1">
                  <c:v>72</c:v>
                </c:pt>
                <c:pt idx="2">
                  <c:v>69</c:v>
                </c:pt>
                <c:pt idx="3">
                  <c:v>67</c:v>
                </c:pt>
                <c:pt idx="4">
                  <c:v>59</c:v>
                </c:pt>
                <c:pt idx="5">
                  <c:v>56</c:v>
                </c:pt>
                <c:pt idx="6">
                  <c:v>55</c:v>
                </c:pt>
                <c:pt idx="7">
                  <c:v>49</c:v>
                </c:pt>
              </c:numCache>
            </c:numRef>
          </c:val>
          <c:extLst>
            <c:ext xmlns:c16="http://schemas.microsoft.com/office/drawing/2014/chart" uri="{C3380CC4-5D6E-409C-BE32-E72D297353CC}">
              <c16:uniqueId val="{00000000-B8DE-49DC-BF51-998A69E49A05}"/>
            </c:ext>
          </c:extLst>
        </c:ser>
        <c:dLbls>
          <c:showLegendKey val="0"/>
          <c:showVal val="1"/>
          <c:showCatName val="0"/>
          <c:showSerName val="0"/>
          <c:showPercent val="0"/>
          <c:showBubbleSize val="0"/>
        </c:dLbls>
        <c:gapWidth val="150"/>
        <c:shape val="box"/>
        <c:axId val="1250052272"/>
        <c:axId val="1250060432"/>
        <c:axId val="0"/>
      </c:bar3DChart>
      <c:catAx>
        <c:axId val="1250052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250060432"/>
        <c:crosses val="autoZero"/>
        <c:auto val="1"/>
        <c:lblAlgn val="ctr"/>
        <c:lblOffset val="100"/>
        <c:noMultiLvlLbl val="0"/>
      </c:catAx>
      <c:valAx>
        <c:axId val="1250060432"/>
        <c:scaling>
          <c:orientation val="minMax"/>
        </c:scaling>
        <c:delete val="1"/>
        <c:axPos val="l"/>
        <c:numFmt formatCode="General" sourceLinked="1"/>
        <c:majorTickMark val="none"/>
        <c:minorTickMark val="none"/>
        <c:tickLblPos val="nextTo"/>
        <c:crossAx val="125005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Incident By rootcause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Incident By rootcause</a:t>
          </a:r>
        </a:p>
      </cx:txPr>
    </cx:title>
    <cx:plotArea>
      <cx:plotAreaRegion>
        <cx:series layoutId="treemap" uniqueId="{BC13C9F6-0D06-4CF8-A902-BADA05FB12F3}">
          <cx:dataLabels>
            <cx:visibility seriesName="0" categoryName="1" value="0"/>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image" Target="../media/image2.png"/><Relationship Id="rId7" Type="http://schemas.openxmlformats.org/officeDocument/2006/relationships/image" Target="../media/image4.emf"/><Relationship Id="rId2" Type="http://schemas.openxmlformats.org/officeDocument/2006/relationships/image" Target="../media/image1.png"/><Relationship Id="rId1" Type="http://schemas.openxmlformats.org/officeDocument/2006/relationships/hyperlink" Target="https://www.hse.gov.uk/humanfactors/topics/good-practice-guidelines.htm" TargetMode="External"/><Relationship Id="rId6" Type="http://schemas.openxmlformats.org/officeDocument/2006/relationships/image" Target="../media/image3.png"/><Relationship Id="rId5" Type="http://schemas.openxmlformats.org/officeDocument/2006/relationships/hyperlink" Target="#'Data Table'!A1"/><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hyperlink" Target="#'Data Table'!A1"/><Relationship Id="rId13" Type="http://schemas.openxmlformats.org/officeDocument/2006/relationships/chart" Target="../charts/chart4.xml"/><Relationship Id="rId3" Type="http://schemas.openxmlformats.org/officeDocument/2006/relationships/image" Target="../media/image6.gif"/><Relationship Id="rId7" Type="http://schemas.openxmlformats.org/officeDocument/2006/relationships/image" Target="../media/image3.png"/><Relationship Id="rId12"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hyperlink" Target="https://www.hse.gov.uk/humanfactors/topics/good-practice-guidelines.htm" TargetMode="External"/><Relationship Id="rId6" Type="http://schemas.openxmlformats.org/officeDocument/2006/relationships/image" Target="../media/image8.gif"/><Relationship Id="rId11" Type="http://schemas.microsoft.com/office/2014/relationships/chartEx" Target="../charts/chartEx1.xml"/><Relationship Id="rId5" Type="http://schemas.openxmlformats.org/officeDocument/2006/relationships/image" Target="../media/image7.gif"/><Relationship Id="rId10" Type="http://schemas.openxmlformats.org/officeDocument/2006/relationships/chart" Target="../charts/chart2.xml"/><Relationship Id="rId4" Type="http://schemas.openxmlformats.org/officeDocument/2006/relationships/image" Target="../media/image2.png"/><Relationship Id="rId9" Type="http://schemas.openxmlformats.org/officeDocument/2006/relationships/chart" Target="../charts/chart1.xml"/><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62753</xdr:colOff>
      <xdr:row>0</xdr:row>
      <xdr:rowOff>44824</xdr:rowOff>
    </xdr:from>
    <xdr:to>
      <xdr:col>23</xdr:col>
      <xdr:colOff>62753</xdr:colOff>
      <xdr:row>28</xdr:row>
      <xdr:rowOff>75304</xdr:rowOff>
    </xdr:to>
    <xdr:sp macro="" textlink="">
      <xdr:nvSpPr>
        <xdr:cNvPr id="2" name="Rectangle: Rounded Corners 1">
          <a:extLst>
            <a:ext uri="{FF2B5EF4-FFF2-40B4-BE49-F238E27FC236}">
              <a16:creationId xmlns:a16="http://schemas.microsoft.com/office/drawing/2014/main" id="{79248B19-34DA-41D3-8782-5543603746FF}"/>
            </a:ext>
          </a:extLst>
        </xdr:cNvPr>
        <xdr:cNvSpPr/>
      </xdr:nvSpPr>
      <xdr:spPr>
        <a:xfrm>
          <a:off x="62753" y="44824"/>
          <a:ext cx="14020800" cy="5151120"/>
        </a:xfrm>
        <a:custGeom>
          <a:avLst/>
          <a:gdLst>
            <a:gd name="connsiteX0" fmla="*/ 0 w 14089380"/>
            <a:gd name="connsiteY0" fmla="*/ 863617 h 5181600"/>
            <a:gd name="connsiteX1" fmla="*/ 863617 w 14089380"/>
            <a:gd name="connsiteY1" fmla="*/ 0 h 5181600"/>
            <a:gd name="connsiteX2" fmla="*/ 13225763 w 14089380"/>
            <a:gd name="connsiteY2" fmla="*/ 0 h 5181600"/>
            <a:gd name="connsiteX3" fmla="*/ 14089380 w 14089380"/>
            <a:gd name="connsiteY3" fmla="*/ 863617 h 5181600"/>
            <a:gd name="connsiteX4" fmla="*/ 14089380 w 14089380"/>
            <a:gd name="connsiteY4" fmla="*/ 4317983 h 5181600"/>
            <a:gd name="connsiteX5" fmla="*/ 13225763 w 14089380"/>
            <a:gd name="connsiteY5" fmla="*/ 5181600 h 5181600"/>
            <a:gd name="connsiteX6" fmla="*/ 863617 w 14089380"/>
            <a:gd name="connsiteY6" fmla="*/ 5181600 h 5181600"/>
            <a:gd name="connsiteX7" fmla="*/ 0 w 14089380"/>
            <a:gd name="connsiteY7" fmla="*/ 4317983 h 5181600"/>
            <a:gd name="connsiteX8" fmla="*/ 0 w 14089380"/>
            <a:gd name="connsiteY8" fmla="*/ 863617 h 5181600"/>
            <a:gd name="connsiteX0" fmla="*/ 0 w 14089380"/>
            <a:gd name="connsiteY0" fmla="*/ 863617 h 5181600"/>
            <a:gd name="connsiteX1" fmla="*/ 497857 w 14089380"/>
            <a:gd name="connsiteY1" fmla="*/ 0 h 5181600"/>
            <a:gd name="connsiteX2" fmla="*/ 13225763 w 14089380"/>
            <a:gd name="connsiteY2" fmla="*/ 0 h 5181600"/>
            <a:gd name="connsiteX3" fmla="*/ 14089380 w 14089380"/>
            <a:gd name="connsiteY3" fmla="*/ 863617 h 5181600"/>
            <a:gd name="connsiteX4" fmla="*/ 14089380 w 14089380"/>
            <a:gd name="connsiteY4" fmla="*/ 4317983 h 5181600"/>
            <a:gd name="connsiteX5" fmla="*/ 13225763 w 14089380"/>
            <a:gd name="connsiteY5" fmla="*/ 5181600 h 5181600"/>
            <a:gd name="connsiteX6" fmla="*/ 863617 w 14089380"/>
            <a:gd name="connsiteY6" fmla="*/ 5181600 h 5181600"/>
            <a:gd name="connsiteX7" fmla="*/ 0 w 14089380"/>
            <a:gd name="connsiteY7" fmla="*/ 4317983 h 5181600"/>
            <a:gd name="connsiteX8" fmla="*/ 0 w 14089380"/>
            <a:gd name="connsiteY8" fmla="*/ 863617 h 5181600"/>
            <a:gd name="connsiteX0" fmla="*/ 4763 w 14094143"/>
            <a:gd name="connsiteY0" fmla="*/ 871237 h 5189220"/>
            <a:gd name="connsiteX1" fmla="*/ 403560 w 14094143"/>
            <a:gd name="connsiteY1" fmla="*/ 0 h 5189220"/>
            <a:gd name="connsiteX2" fmla="*/ 13230526 w 14094143"/>
            <a:gd name="connsiteY2" fmla="*/ 7620 h 5189220"/>
            <a:gd name="connsiteX3" fmla="*/ 14094143 w 14094143"/>
            <a:gd name="connsiteY3" fmla="*/ 871237 h 5189220"/>
            <a:gd name="connsiteX4" fmla="*/ 14094143 w 14094143"/>
            <a:gd name="connsiteY4" fmla="*/ 4325603 h 5189220"/>
            <a:gd name="connsiteX5" fmla="*/ 13230526 w 14094143"/>
            <a:gd name="connsiteY5" fmla="*/ 5189220 h 5189220"/>
            <a:gd name="connsiteX6" fmla="*/ 868380 w 14094143"/>
            <a:gd name="connsiteY6" fmla="*/ 5189220 h 5189220"/>
            <a:gd name="connsiteX7" fmla="*/ 4763 w 14094143"/>
            <a:gd name="connsiteY7" fmla="*/ 4325603 h 5189220"/>
            <a:gd name="connsiteX8" fmla="*/ 4763 w 14094143"/>
            <a:gd name="connsiteY8" fmla="*/ 871237 h 5189220"/>
            <a:gd name="connsiteX0" fmla="*/ 6003 w 14095383"/>
            <a:gd name="connsiteY0" fmla="*/ 871237 h 5189220"/>
            <a:gd name="connsiteX1" fmla="*/ 404800 w 14095383"/>
            <a:gd name="connsiteY1" fmla="*/ 0 h 5189220"/>
            <a:gd name="connsiteX2" fmla="*/ 13231766 w 14095383"/>
            <a:gd name="connsiteY2" fmla="*/ 7620 h 5189220"/>
            <a:gd name="connsiteX3" fmla="*/ 14095383 w 14095383"/>
            <a:gd name="connsiteY3" fmla="*/ 871237 h 5189220"/>
            <a:gd name="connsiteX4" fmla="*/ 14095383 w 14095383"/>
            <a:gd name="connsiteY4" fmla="*/ 4325603 h 5189220"/>
            <a:gd name="connsiteX5" fmla="*/ 13231766 w 14095383"/>
            <a:gd name="connsiteY5" fmla="*/ 5189220 h 5189220"/>
            <a:gd name="connsiteX6" fmla="*/ 397180 w 14095383"/>
            <a:gd name="connsiteY6" fmla="*/ 5151120 h 5189220"/>
            <a:gd name="connsiteX7" fmla="*/ 6003 w 14095383"/>
            <a:gd name="connsiteY7" fmla="*/ 4325603 h 5189220"/>
            <a:gd name="connsiteX8" fmla="*/ 6003 w 14095383"/>
            <a:gd name="connsiteY8" fmla="*/ 871237 h 5189220"/>
            <a:gd name="connsiteX0" fmla="*/ 6003 w 14095383"/>
            <a:gd name="connsiteY0" fmla="*/ 871237 h 5189220"/>
            <a:gd name="connsiteX1" fmla="*/ 404800 w 14095383"/>
            <a:gd name="connsiteY1" fmla="*/ 0 h 5189220"/>
            <a:gd name="connsiteX2" fmla="*/ 13231766 w 14095383"/>
            <a:gd name="connsiteY2" fmla="*/ 7620 h 5189220"/>
            <a:gd name="connsiteX3" fmla="*/ 14087763 w 14095383"/>
            <a:gd name="connsiteY3" fmla="*/ 505477 h 5189220"/>
            <a:gd name="connsiteX4" fmla="*/ 14095383 w 14095383"/>
            <a:gd name="connsiteY4" fmla="*/ 4325603 h 5189220"/>
            <a:gd name="connsiteX5" fmla="*/ 13231766 w 14095383"/>
            <a:gd name="connsiteY5" fmla="*/ 5189220 h 5189220"/>
            <a:gd name="connsiteX6" fmla="*/ 397180 w 14095383"/>
            <a:gd name="connsiteY6" fmla="*/ 5151120 h 5189220"/>
            <a:gd name="connsiteX7" fmla="*/ 6003 w 14095383"/>
            <a:gd name="connsiteY7" fmla="*/ 4325603 h 5189220"/>
            <a:gd name="connsiteX8" fmla="*/ 6003 w 14095383"/>
            <a:gd name="connsiteY8" fmla="*/ 871237 h 5189220"/>
            <a:gd name="connsiteX0" fmla="*/ 6003 w 14095383"/>
            <a:gd name="connsiteY0" fmla="*/ 871237 h 5189220"/>
            <a:gd name="connsiteX1" fmla="*/ 404800 w 14095383"/>
            <a:gd name="connsiteY1" fmla="*/ 0 h 5189220"/>
            <a:gd name="connsiteX2" fmla="*/ 13506086 w 14095383"/>
            <a:gd name="connsiteY2" fmla="*/ 15240 h 5189220"/>
            <a:gd name="connsiteX3" fmla="*/ 14087763 w 14095383"/>
            <a:gd name="connsiteY3" fmla="*/ 505477 h 5189220"/>
            <a:gd name="connsiteX4" fmla="*/ 14095383 w 14095383"/>
            <a:gd name="connsiteY4" fmla="*/ 4325603 h 5189220"/>
            <a:gd name="connsiteX5" fmla="*/ 13231766 w 14095383"/>
            <a:gd name="connsiteY5" fmla="*/ 5189220 h 5189220"/>
            <a:gd name="connsiteX6" fmla="*/ 397180 w 14095383"/>
            <a:gd name="connsiteY6" fmla="*/ 5151120 h 5189220"/>
            <a:gd name="connsiteX7" fmla="*/ 6003 w 14095383"/>
            <a:gd name="connsiteY7" fmla="*/ 4325603 h 5189220"/>
            <a:gd name="connsiteX8" fmla="*/ 6003 w 14095383"/>
            <a:gd name="connsiteY8" fmla="*/ 871237 h 5189220"/>
            <a:gd name="connsiteX0" fmla="*/ 6003 w 14095383"/>
            <a:gd name="connsiteY0" fmla="*/ 871237 h 5173980"/>
            <a:gd name="connsiteX1" fmla="*/ 404800 w 14095383"/>
            <a:gd name="connsiteY1" fmla="*/ 0 h 5173980"/>
            <a:gd name="connsiteX2" fmla="*/ 13506086 w 14095383"/>
            <a:gd name="connsiteY2" fmla="*/ 15240 h 5173980"/>
            <a:gd name="connsiteX3" fmla="*/ 14087763 w 14095383"/>
            <a:gd name="connsiteY3" fmla="*/ 505477 h 5173980"/>
            <a:gd name="connsiteX4" fmla="*/ 14095383 w 14095383"/>
            <a:gd name="connsiteY4" fmla="*/ 4325603 h 5173980"/>
            <a:gd name="connsiteX5" fmla="*/ 13224146 w 14095383"/>
            <a:gd name="connsiteY5" fmla="*/ 5173980 h 5173980"/>
            <a:gd name="connsiteX6" fmla="*/ 397180 w 14095383"/>
            <a:gd name="connsiteY6" fmla="*/ 5151120 h 5173980"/>
            <a:gd name="connsiteX7" fmla="*/ 6003 w 14095383"/>
            <a:gd name="connsiteY7" fmla="*/ 4325603 h 5173980"/>
            <a:gd name="connsiteX8" fmla="*/ 6003 w 14095383"/>
            <a:gd name="connsiteY8" fmla="*/ 871237 h 5173980"/>
            <a:gd name="connsiteX0" fmla="*/ 6003 w 14095383"/>
            <a:gd name="connsiteY0" fmla="*/ 871237 h 5173980"/>
            <a:gd name="connsiteX1" fmla="*/ 404800 w 14095383"/>
            <a:gd name="connsiteY1" fmla="*/ 0 h 5173980"/>
            <a:gd name="connsiteX2" fmla="*/ 13506086 w 14095383"/>
            <a:gd name="connsiteY2" fmla="*/ 15240 h 5173980"/>
            <a:gd name="connsiteX3" fmla="*/ 14087763 w 14095383"/>
            <a:gd name="connsiteY3" fmla="*/ 505477 h 5173980"/>
            <a:gd name="connsiteX4" fmla="*/ 14095383 w 14095383"/>
            <a:gd name="connsiteY4" fmla="*/ 4554203 h 5173980"/>
            <a:gd name="connsiteX5" fmla="*/ 13224146 w 14095383"/>
            <a:gd name="connsiteY5" fmla="*/ 5173980 h 5173980"/>
            <a:gd name="connsiteX6" fmla="*/ 397180 w 14095383"/>
            <a:gd name="connsiteY6" fmla="*/ 5151120 h 5173980"/>
            <a:gd name="connsiteX7" fmla="*/ 6003 w 14095383"/>
            <a:gd name="connsiteY7" fmla="*/ 4325603 h 5173980"/>
            <a:gd name="connsiteX8" fmla="*/ 6003 w 14095383"/>
            <a:gd name="connsiteY8" fmla="*/ 871237 h 5173980"/>
            <a:gd name="connsiteX0" fmla="*/ 6003 w 14095383"/>
            <a:gd name="connsiteY0" fmla="*/ 871237 h 5158740"/>
            <a:gd name="connsiteX1" fmla="*/ 404800 w 14095383"/>
            <a:gd name="connsiteY1" fmla="*/ 0 h 5158740"/>
            <a:gd name="connsiteX2" fmla="*/ 13506086 w 14095383"/>
            <a:gd name="connsiteY2" fmla="*/ 15240 h 5158740"/>
            <a:gd name="connsiteX3" fmla="*/ 14087763 w 14095383"/>
            <a:gd name="connsiteY3" fmla="*/ 505477 h 5158740"/>
            <a:gd name="connsiteX4" fmla="*/ 14095383 w 14095383"/>
            <a:gd name="connsiteY4" fmla="*/ 4554203 h 5158740"/>
            <a:gd name="connsiteX5" fmla="*/ 13506086 w 14095383"/>
            <a:gd name="connsiteY5" fmla="*/ 5158740 h 5158740"/>
            <a:gd name="connsiteX6" fmla="*/ 397180 w 14095383"/>
            <a:gd name="connsiteY6" fmla="*/ 5151120 h 5158740"/>
            <a:gd name="connsiteX7" fmla="*/ 6003 w 14095383"/>
            <a:gd name="connsiteY7" fmla="*/ 4325603 h 5158740"/>
            <a:gd name="connsiteX8" fmla="*/ 6003 w 14095383"/>
            <a:gd name="connsiteY8" fmla="*/ 871237 h 5158740"/>
            <a:gd name="connsiteX0" fmla="*/ 6003 w 14095603"/>
            <a:gd name="connsiteY0" fmla="*/ 871237 h 5151120"/>
            <a:gd name="connsiteX1" fmla="*/ 404800 w 14095603"/>
            <a:gd name="connsiteY1" fmla="*/ 0 h 5151120"/>
            <a:gd name="connsiteX2" fmla="*/ 13506086 w 14095603"/>
            <a:gd name="connsiteY2" fmla="*/ 15240 h 5151120"/>
            <a:gd name="connsiteX3" fmla="*/ 14087763 w 14095603"/>
            <a:gd name="connsiteY3" fmla="*/ 505477 h 5151120"/>
            <a:gd name="connsiteX4" fmla="*/ 14095383 w 14095603"/>
            <a:gd name="connsiteY4" fmla="*/ 4554203 h 5151120"/>
            <a:gd name="connsiteX5" fmla="*/ 13643246 w 14095603"/>
            <a:gd name="connsiteY5" fmla="*/ 5105400 h 5151120"/>
            <a:gd name="connsiteX6" fmla="*/ 397180 w 14095603"/>
            <a:gd name="connsiteY6" fmla="*/ 5151120 h 5151120"/>
            <a:gd name="connsiteX7" fmla="*/ 6003 w 14095603"/>
            <a:gd name="connsiteY7" fmla="*/ 4325603 h 5151120"/>
            <a:gd name="connsiteX8" fmla="*/ 6003 w 14095603"/>
            <a:gd name="connsiteY8" fmla="*/ 871237 h 51511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4095603" h="5151120">
              <a:moveTo>
                <a:pt x="6003" y="871237"/>
              </a:moveTo>
              <a:cubicBezTo>
                <a:pt x="6003" y="394275"/>
                <a:pt x="-72162" y="0"/>
                <a:pt x="404800" y="0"/>
              </a:cubicBezTo>
              <a:lnTo>
                <a:pt x="13506086" y="15240"/>
              </a:lnTo>
              <a:cubicBezTo>
                <a:pt x="13983048" y="15240"/>
                <a:pt x="14087763" y="28515"/>
                <a:pt x="14087763" y="505477"/>
              </a:cubicBezTo>
              <a:lnTo>
                <a:pt x="14095383" y="4554203"/>
              </a:lnTo>
              <a:cubicBezTo>
                <a:pt x="14095383" y="5031165"/>
                <a:pt x="14120208" y="5105400"/>
                <a:pt x="13643246" y="5105400"/>
              </a:cubicBezTo>
              <a:lnTo>
                <a:pt x="397180" y="5151120"/>
              </a:lnTo>
              <a:cubicBezTo>
                <a:pt x="-79782" y="5151120"/>
                <a:pt x="6003" y="4802565"/>
                <a:pt x="6003" y="4325603"/>
              </a:cubicBezTo>
              <a:lnTo>
                <a:pt x="6003" y="871237"/>
              </a:lnTo>
              <a:close/>
            </a:path>
          </a:pathLst>
        </a:custGeom>
        <a:solidFill>
          <a:schemeClr val="accent1">
            <a:lumMod val="20000"/>
            <a:lumOff val="8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0</xdr:col>
      <xdr:colOff>137160</xdr:colOff>
      <xdr:row>0</xdr:row>
      <xdr:rowOff>106680</xdr:rowOff>
    </xdr:from>
    <xdr:to>
      <xdr:col>2</xdr:col>
      <xdr:colOff>213360</xdr:colOff>
      <xdr:row>27</xdr:row>
      <xdr:rowOff>106680</xdr:rowOff>
    </xdr:to>
    <xdr:sp macro="" textlink="">
      <xdr:nvSpPr>
        <xdr:cNvPr id="3" name="Rectangle: Rounded Corners 2">
          <a:extLst>
            <a:ext uri="{FF2B5EF4-FFF2-40B4-BE49-F238E27FC236}">
              <a16:creationId xmlns:a16="http://schemas.microsoft.com/office/drawing/2014/main" id="{3819392D-55B1-4CC8-BE8A-94A92F846941}"/>
            </a:ext>
          </a:extLst>
        </xdr:cNvPr>
        <xdr:cNvSpPr/>
      </xdr:nvSpPr>
      <xdr:spPr>
        <a:xfrm>
          <a:off x="137160" y="106680"/>
          <a:ext cx="1295400" cy="4937760"/>
        </a:xfrm>
        <a:prstGeom prst="roundRect">
          <a:avLst/>
        </a:prstGeom>
        <a:gradFill>
          <a:gsLst>
            <a:gs pos="100000">
              <a:srgbClr val="7030A0">
                <a:alpha val="80000"/>
              </a:srgbClr>
            </a:gs>
            <a:gs pos="44000">
              <a:srgbClr val="7030A0"/>
            </a:gs>
            <a:gs pos="48000">
              <a:srgbClr val="7030A0"/>
            </a:gs>
            <a:gs pos="100000">
              <a:srgbClr val="7030A0"/>
            </a:gs>
          </a:gsLst>
          <a:lin ang="5400000" scaled="1"/>
        </a:gra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274321</xdr:colOff>
      <xdr:row>0</xdr:row>
      <xdr:rowOff>144780</xdr:rowOff>
    </xdr:from>
    <xdr:to>
      <xdr:col>1</xdr:col>
      <xdr:colOff>441960</xdr:colOff>
      <xdr:row>5</xdr:row>
      <xdr:rowOff>7619</xdr:rowOff>
    </xdr:to>
    <xdr:pic>
      <xdr:nvPicPr>
        <xdr:cNvPr id="7" name="Picture 6">
          <a:hlinkClick xmlns:r="http://schemas.openxmlformats.org/officeDocument/2006/relationships" r:id="rId1"/>
          <a:extLst>
            <a:ext uri="{FF2B5EF4-FFF2-40B4-BE49-F238E27FC236}">
              <a16:creationId xmlns:a16="http://schemas.microsoft.com/office/drawing/2014/main" id="{33FD644D-590A-41CC-AABD-2E8E34E4430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4321" y="144780"/>
          <a:ext cx="777239" cy="777239"/>
        </a:xfrm>
        <a:prstGeom prst="rect">
          <a:avLst/>
        </a:prstGeom>
      </xdr:spPr>
    </xdr:pic>
    <xdr:clientData/>
  </xdr:twoCellAnchor>
  <xdr:twoCellAnchor editAs="oneCell">
    <xdr:from>
      <xdr:col>0</xdr:col>
      <xdr:colOff>236220</xdr:colOff>
      <xdr:row>5</xdr:row>
      <xdr:rowOff>163063</xdr:rowOff>
    </xdr:from>
    <xdr:to>
      <xdr:col>1</xdr:col>
      <xdr:colOff>12197</xdr:colOff>
      <xdr:row>8</xdr:row>
      <xdr:rowOff>0</xdr:rowOff>
    </xdr:to>
    <xdr:pic>
      <xdr:nvPicPr>
        <xdr:cNvPr id="9" name="Picture 8">
          <a:extLst>
            <a:ext uri="{FF2B5EF4-FFF2-40B4-BE49-F238E27FC236}">
              <a16:creationId xmlns:a16="http://schemas.microsoft.com/office/drawing/2014/main" id="{BBEBB6DE-2E6C-4AD7-89C9-2862E273316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6220" y="1077463"/>
          <a:ext cx="385577" cy="385577"/>
        </a:xfrm>
        <a:prstGeom prst="rect">
          <a:avLst/>
        </a:prstGeom>
      </xdr:spPr>
    </xdr:pic>
    <xdr:clientData/>
  </xdr:twoCellAnchor>
  <xdr:twoCellAnchor>
    <xdr:from>
      <xdr:col>1</xdr:col>
      <xdr:colOff>15240</xdr:colOff>
      <xdr:row>6</xdr:row>
      <xdr:rowOff>15240</xdr:rowOff>
    </xdr:from>
    <xdr:to>
      <xdr:col>2</xdr:col>
      <xdr:colOff>259080</xdr:colOff>
      <xdr:row>7</xdr:row>
      <xdr:rowOff>76200</xdr:rowOff>
    </xdr:to>
    <xdr:sp macro="" textlink="">
      <xdr:nvSpPr>
        <xdr:cNvPr id="10" name="TextBox 9">
          <a:hlinkClick xmlns:r="http://schemas.openxmlformats.org/officeDocument/2006/relationships" r:id="rId4"/>
          <a:extLst>
            <a:ext uri="{FF2B5EF4-FFF2-40B4-BE49-F238E27FC236}">
              <a16:creationId xmlns:a16="http://schemas.microsoft.com/office/drawing/2014/main" id="{36F458C1-641C-44DD-8DA8-3315DB85CE2F}"/>
            </a:ext>
          </a:extLst>
        </xdr:cNvPr>
        <xdr:cNvSpPr txBox="1"/>
      </xdr:nvSpPr>
      <xdr:spPr>
        <a:xfrm>
          <a:off x="624840" y="1112520"/>
          <a:ext cx="8534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bg1"/>
              </a:solidFill>
            </a:rPr>
            <a:t>Dashboad</a:t>
          </a:r>
        </a:p>
      </xdr:txBody>
    </xdr:sp>
    <xdr:clientData/>
  </xdr:twoCellAnchor>
  <xdr:twoCellAnchor>
    <xdr:from>
      <xdr:col>2</xdr:col>
      <xdr:colOff>114300</xdr:colOff>
      <xdr:row>10</xdr:row>
      <xdr:rowOff>60960</xdr:rowOff>
    </xdr:from>
    <xdr:to>
      <xdr:col>3</xdr:col>
      <xdr:colOff>480060</xdr:colOff>
      <xdr:row>15</xdr:row>
      <xdr:rowOff>7620</xdr:rowOff>
    </xdr:to>
    <xdr:sp macro="" textlink="">
      <xdr:nvSpPr>
        <xdr:cNvPr id="11" name="Plaque 10">
          <a:extLst>
            <a:ext uri="{FF2B5EF4-FFF2-40B4-BE49-F238E27FC236}">
              <a16:creationId xmlns:a16="http://schemas.microsoft.com/office/drawing/2014/main" id="{45F1E1C3-E9AD-4272-9474-8D677F239145}"/>
            </a:ext>
          </a:extLst>
        </xdr:cNvPr>
        <xdr:cNvSpPr/>
      </xdr:nvSpPr>
      <xdr:spPr>
        <a:xfrm>
          <a:off x="1333500" y="1889760"/>
          <a:ext cx="975360" cy="861060"/>
        </a:xfrm>
        <a:prstGeom prst="plaque">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190500</xdr:colOff>
      <xdr:row>11</xdr:row>
      <xdr:rowOff>38100</xdr:rowOff>
    </xdr:from>
    <xdr:to>
      <xdr:col>3</xdr:col>
      <xdr:colOff>68580</xdr:colOff>
      <xdr:row>14</xdr:row>
      <xdr:rowOff>60960</xdr:rowOff>
    </xdr:to>
    <xdr:sp macro="" textlink="">
      <xdr:nvSpPr>
        <xdr:cNvPr id="12" name="Flowchart: Terminator 11">
          <a:hlinkClick xmlns:r="http://schemas.openxmlformats.org/officeDocument/2006/relationships" r:id="rId5"/>
          <a:extLst>
            <a:ext uri="{FF2B5EF4-FFF2-40B4-BE49-F238E27FC236}">
              <a16:creationId xmlns:a16="http://schemas.microsoft.com/office/drawing/2014/main" id="{225E889D-34DE-4580-A616-C2C4DAEA11D9}"/>
            </a:ext>
          </a:extLst>
        </xdr:cNvPr>
        <xdr:cNvSpPr/>
      </xdr:nvSpPr>
      <xdr:spPr>
        <a:xfrm>
          <a:off x="190500" y="2049780"/>
          <a:ext cx="1706880" cy="571500"/>
        </a:xfrm>
        <a:prstGeom prst="flowChartTerminator">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213360</xdr:colOff>
      <xdr:row>5</xdr:row>
      <xdr:rowOff>163063</xdr:rowOff>
    </xdr:from>
    <xdr:to>
      <xdr:col>0</xdr:col>
      <xdr:colOff>598937</xdr:colOff>
      <xdr:row>8</xdr:row>
      <xdr:rowOff>0</xdr:rowOff>
    </xdr:to>
    <xdr:pic>
      <xdr:nvPicPr>
        <xdr:cNvPr id="20" name="Picture 19">
          <a:extLst>
            <a:ext uri="{FF2B5EF4-FFF2-40B4-BE49-F238E27FC236}">
              <a16:creationId xmlns:a16="http://schemas.microsoft.com/office/drawing/2014/main" id="{36CABFF8-B0E3-4C68-AED4-7804A625763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13360" y="1077463"/>
          <a:ext cx="385577" cy="385577"/>
        </a:xfrm>
        <a:prstGeom prst="rect">
          <a:avLst/>
        </a:prstGeom>
      </xdr:spPr>
    </xdr:pic>
    <xdr:clientData/>
  </xdr:twoCellAnchor>
  <xdr:twoCellAnchor>
    <xdr:from>
      <xdr:col>0</xdr:col>
      <xdr:colOff>243840</xdr:colOff>
      <xdr:row>11</xdr:row>
      <xdr:rowOff>99060</xdr:rowOff>
    </xdr:from>
    <xdr:to>
      <xdr:col>2</xdr:col>
      <xdr:colOff>320040</xdr:colOff>
      <xdr:row>13</xdr:row>
      <xdr:rowOff>175260</xdr:rowOff>
    </xdr:to>
    <xdr:grpSp>
      <xdr:nvGrpSpPr>
        <xdr:cNvPr id="58" name="Group 57">
          <a:extLst>
            <a:ext uri="{FF2B5EF4-FFF2-40B4-BE49-F238E27FC236}">
              <a16:creationId xmlns:a16="http://schemas.microsoft.com/office/drawing/2014/main" id="{F0291D96-4F9A-4484-819A-B60817351EAD}"/>
            </a:ext>
          </a:extLst>
        </xdr:cNvPr>
        <xdr:cNvGrpSpPr/>
      </xdr:nvGrpSpPr>
      <xdr:grpSpPr>
        <a:xfrm>
          <a:off x="243840" y="2110740"/>
          <a:ext cx="1295400" cy="441960"/>
          <a:chOff x="243840" y="2110740"/>
          <a:chExt cx="1295400" cy="441960"/>
        </a:xfrm>
      </xdr:grpSpPr>
      <xdr:pic>
        <xdr:nvPicPr>
          <xdr:cNvPr id="55" name="Picture 54">
            <a:extLst>
              <a:ext uri="{FF2B5EF4-FFF2-40B4-BE49-F238E27FC236}">
                <a16:creationId xmlns:a16="http://schemas.microsoft.com/office/drawing/2014/main" id="{749FF344-1189-44C9-AB54-AE32905154D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43840" y="2110740"/>
            <a:ext cx="441960" cy="441960"/>
          </a:xfrm>
          <a:prstGeom prst="rect">
            <a:avLst/>
          </a:prstGeom>
        </xdr:spPr>
      </xdr:pic>
      <xdr:sp macro="" textlink="">
        <xdr:nvSpPr>
          <xdr:cNvPr id="56" name="TextBox 55">
            <a:extLst>
              <a:ext uri="{FF2B5EF4-FFF2-40B4-BE49-F238E27FC236}">
                <a16:creationId xmlns:a16="http://schemas.microsoft.com/office/drawing/2014/main" id="{FE22D3B4-2839-4065-B669-2182D0ADE9A1}"/>
              </a:ext>
            </a:extLst>
          </xdr:cNvPr>
          <xdr:cNvSpPr txBox="1"/>
        </xdr:nvSpPr>
        <xdr:spPr>
          <a:xfrm>
            <a:off x="685800" y="2194560"/>
            <a:ext cx="8534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tx1"/>
                </a:solidFill>
              </a:rPr>
              <a:t>Data</a:t>
            </a:r>
            <a:r>
              <a:rPr lang="en-IN" sz="1100" b="1" baseline="0">
                <a:solidFill>
                  <a:schemeClr val="tx1"/>
                </a:solidFill>
              </a:rPr>
              <a:t> Table</a:t>
            </a:r>
            <a:endParaRPr lang="en-IN" sz="1100" b="1">
              <a:solidFill>
                <a:schemeClr val="tx1"/>
              </a:solidFill>
            </a:endParaRPr>
          </a:p>
        </xdr:txBody>
      </xdr:sp>
    </xdr:grpSp>
    <xdr:clientData/>
  </xdr:twoCellAnchor>
  <xdr:twoCellAnchor editAs="oneCell">
    <xdr:from>
      <xdr:col>2</xdr:col>
      <xdr:colOff>586740</xdr:colOff>
      <xdr:row>2</xdr:row>
      <xdr:rowOff>7620</xdr:rowOff>
    </xdr:from>
    <xdr:to>
      <xdr:col>17</xdr:col>
      <xdr:colOff>441960</xdr:colOff>
      <xdr:row>12</xdr:row>
      <xdr:rowOff>15240</xdr:rowOff>
    </xdr:to>
    <xdr:pic>
      <xdr:nvPicPr>
        <xdr:cNvPr id="61" name="Picture 60">
          <a:extLst>
            <a:ext uri="{FF2B5EF4-FFF2-40B4-BE49-F238E27FC236}">
              <a16:creationId xmlns:a16="http://schemas.microsoft.com/office/drawing/2014/main" id="{F7C06235-A0D0-5BA5-B598-8A92A843D00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805940" y="373380"/>
          <a:ext cx="8999220" cy="1836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525780</xdr:colOff>
      <xdr:row>14</xdr:row>
      <xdr:rowOff>60960</xdr:rowOff>
    </xdr:from>
    <xdr:to>
      <xdr:col>17</xdr:col>
      <xdr:colOff>502920</xdr:colOff>
      <xdr:row>27</xdr:row>
      <xdr:rowOff>0</xdr:rowOff>
    </xdr:to>
    <xdr:pic>
      <xdr:nvPicPr>
        <xdr:cNvPr id="62" name="Picture 61">
          <a:extLst>
            <a:ext uri="{FF2B5EF4-FFF2-40B4-BE49-F238E27FC236}">
              <a16:creationId xmlns:a16="http://schemas.microsoft.com/office/drawing/2014/main" id="{C72C571B-C8B4-EBB3-9C3D-1714A050DCB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44980" y="2621280"/>
          <a:ext cx="9121140" cy="2316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7620</xdr:colOff>
      <xdr:row>0</xdr:row>
      <xdr:rowOff>121920</xdr:rowOff>
    </xdr:from>
    <xdr:to>
      <xdr:col>4</xdr:col>
      <xdr:colOff>419100</xdr:colOff>
      <xdr:row>1</xdr:row>
      <xdr:rowOff>121920</xdr:rowOff>
    </xdr:to>
    <xdr:sp macro="" textlink="">
      <xdr:nvSpPr>
        <xdr:cNvPr id="63" name="TextBox 62">
          <a:extLst>
            <a:ext uri="{FF2B5EF4-FFF2-40B4-BE49-F238E27FC236}">
              <a16:creationId xmlns:a16="http://schemas.microsoft.com/office/drawing/2014/main" id="{69B6621F-B9C9-C4F1-4265-E77508194081}"/>
            </a:ext>
          </a:extLst>
        </xdr:cNvPr>
        <xdr:cNvSpPr txBox="1"/>
      </xdr:nvSpPr>
      <xdr:spPr>
        <a:xfrm>
          <a:off x="1836420" y="121920"/>
          <a:ext cx="1021080" cy="182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t>Illness</a:t>
          </a:r>
        </a:p>
      </xdr:txBody>
    </xdr:sp>
    <xdr:clientData/>
  </xdr:twoCellAnchor>
  <xdr:twoCellAnchor>
    <xdr:from>
      <xdr:col>2</xdr:col>
      <xdr:colOff>558052</xdr:colOff>
      <xdr:row>12</xdr:row>
      <xdr:rowOff>143884</xdr:rowOff>
    </xdr:from>
    <xdr:to>
      <xdr:col>5</xdr:col>
      <xdr:colOff>53339</xdr:colOff>
      <xdr:row>13</xdr:row>
      <xdr:rowOff>121920</xdr:rowOff>
    </xdr:to>
    <xdr:sp macro="" textlink="">
      <xdr:nvSpPr>
        <xdr:cNvPr id="64" name="TextBox 63">
          <a:extLst>
            <a:ext uri="{FF2B5EF4-FFF2-40B4-BE49-F238E27FC236}">
              <a16:creationId xmlns:a16="http://schemas.microsoft.com/office/drawing/2014/main" id="{5F92D1D1-5CFF-4606-AD9F-FBA13C080D28}"/>
            </a:ext>
          </a:extLst>
        </xdr:cNvPr>
        <xdr:cNvSpPr txBox="1"/>
      </xdr:nvSpPr>
      <xdr:spPr>
        <a:xfrm>
          <a:off x="1777252" y="2338444"/>
          <a:ext cx="1324087" cy="1609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t>Near</a:t>
          </a:r>
          <a:r>
            <a:rPr lang="en-IN" sz="1600" b="1" baseline="0"/>
            <a:t> Miss</a:t>
          </a:r>
          <a:endParaRPr lang="en-IN" sz="16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62753</xdr:colOff>
      <xdr:row>0</xdr:row>
      <xdr:rowOff>44824</xdr:rowOff>
    </xdr:from>
    <xdr:to>
      <xdr:col>23</xdr:col>
      <xdr:colOff>62753</xdr:colOff>
      <xdr:row>28</xdr:row>
      <xdr:rowOff>75304</xdr:rowOff>
    </xdr:to>
    <xdr:sp macro="" textlink="">
      <xdr:nvSpPr>
        <xdr:cNvPr id="2" name="Rectangle: Rounded Corners 1">
          <a:extLst>
            <a:ext uri="{FF2B5EF4-FFF2-40B4-BE49-F238E27FC236}">
              <a16:creationId xmlns:a16="http://schemas.microsoft.com/office/drawing/2014/main" id="{F1F9D2D5-C2C7-E426-7B17-B16D1530F15F}"/>
            </a:ext>
          </a:extLst>
        </xdr:cNvPr>
        <xdr:cNvSpPr/>
      </xdr:nvSpPr>
      <xdr:spPr>
        <a:xfrm>
          <a:off x="62753" y="44824"/>
          <a:ext cx="14020800" cy="5212080"/>
        </a:xfrm>
        <a:custGeom>
          <a:avLst/>
          <a:gdLst>
            <a:gd name="connsiteX0" fmla="*/ 0 w 14089380"/>
            <a:gd name="connsiteY0" fmla="*/ 863617 h 5181600"/>
            <a:gd name="connsiteX1" fmla="*/ 863617 w 14089380"/>
            <a:gd name="connsiteY1" fmla="*/ 0 h 5181600"/>
            <a:gd name="connsiteX2" fmla="*/ 13225763 w 14089380"/>
            <a:gd name="connsiteY2" fmla="*/ 0 h 5181600"/>
            <a:gd name="connsiteX3" fmla="*/ 14089380 w 14089380"/>
            <a:gd name="connsiteY3" fmla="*/ 863617 h 5181600"/>
            <a:gd name="connsiteX4" fmla="*/ 14089380 w 14089380"/>
            <a:gd name="connsiteY4" fmla="*/ 4317983 h 5181600"/>
            <a:gd name="connsiteX5" fmla="*/ 13225763 w 14089380"/>
            <a:gd name="connsiteY5" fmla="*/ 5181600 h 5181600"/>
            <a:gd name="connsiteX6" fmla="*/ 863617 w 14089380"/>
            <a:gd name="connsiteY6" fmla="*/ 5181600 h 5181600"/>
            <a:gd name="connsiteX7" fmla="*/ 0 w 14089380"/>
            <a:gd name="connsiteY7" fmla="*/ 4317983 h 5181600"/>
            <a:gd name="connsiteX8" fmla="*/ 0 w 14089380"/>
            <a:gd name="connsiteY8" fmla="*/ 863617 h 5181600"/>
            <a:gd name="connsiteX0" fmla="*/ 0 w 14089380"/>
            <a:gd name="connsiteY0" fmla="*/ 863617 h 5181600"/>
            <a:gd name="connsiteX1" fmla="*/ 497857 w 14089380"/>
            <a:gd name="connsiteY1" fmla="*/ 0 h 5181600"/>
            <a:gd name="connsiteX2" fmla="*/ 13225763 w 14089380"/>
            <a:gd name="connsiteY2" fmla="*/ 0 h 5181600"/>
            <a:gd name="connsiteX3" fmla="*/ 14089380 w 14089380"/>
            <a:gd name="connsiteY3" fmla="*/ 863617 h 5181600"/>
            <a:gd name="connsiteX4" fmla="*/ 14089380 w 14089380"/>
            <a:gd name="connsiteY4" fmla="*/ 4317983 h 5181600"/>
            <a:gd name="connsiteX5" fmla="*/ 13225763 w 14089380"/>
            <a:gd name="connsiteY5" fmla="*/ 5181600 h 5181600"/>
            <a:gd name="connsiteX6" fmla="*/ 863617 w 14089380"/>
            <a:gd name="connsiteY6" fmla="*/ 5181600 h 5181600"/>
            <a:gd name="connsiteX7" fmla="*/ 0 w 14089380"/>
            <a:gd name="connsiteY7" fmla="*/ 4317983 h 5181600"/>
            <a:gd name="connsiteX8" fmla="*/ 0 w 14089380"/>
            <a:gd name="connsiteY8" fmla="*/ 863617 h 5181600"/>
            <a:gd name="connsiteX0" fmla="*/ 4763 w 14094143"/>
            <a:gd name="connsiteY0" fmla="*/ 871237 h 5189220"/>
            <a:gd name="connsiteX1" fmla="*/ 403560 w 14094143"/>
            <a:gd name="connsiteY1" fmla="*/ 0 h 5189220"/>
            <a:gd name="connsiteX2" fmla="*/ 13230526 w 14094143"/>
            <a:gd name="connsiteY2" fmla="*/ 7620 h 5189220"/>
            <a:gd name="connsiteX3" fmla="*/ 14094143 w 14094143"/>
            <a:gd name="connsiteY3" fmla="*/ 871237 h 5189220"/>
            <a:gd name="connsiteX4" fmla="*/ 14094143 w 14094143"/>
            <a:gd name="connsiteY4" fmla="*/ 4325603 h 5189220"/>
            <a:gd name="connsiteX5" fmla="*/ 13230526 w 14094143"/>
            <a:gd name="connsiteY5" fmla="*/ 5189220 h 5189220"/>
            <a:gd name="connsiteX6" fmla="*/ 868380 w 14094143"/>
            <a:gd name="connsiteY6" fmla="*/ 5189220 h 5189220"/>
            <a:gd name="connsiteX7" fmla="*/ 4763 w 14094143"/>
            <a:gd name="connsiteY7" fmla="*/ 4325603 h 5189220"/>
            <a:gd name="connsiteX8" fmla="*/ 4763 w 14094143"/>
            <a:gd name="connsiteY8" fmla="*/ 871237 h 5189220"/>
            <a:gd name="connsiteX0" fmla="*/ 6003 w 14095383"/>
            <a:gd name="connsiteY0" fmla="*/ 871237 h 5189220"/>
            <a:gd name="connsiteX1" fmla="*/ 404800 w 14095383"/>
            <a:gd name="connsiteY1" fmla="*/ 0 h 5189220"/>
            <a:gd name="connsiteX2" fmla="*/ 13231766 w 14095383"/>
            <a:gd name="connsiteY2" fmla="*/ 7620 h 5189220"/>
            <a:gd name="connsiteX3" fmla="*/ 14095383 w 14095383"/>
            <a:gd name="connsiteY3" fmla="*/ 871237 h 5189220"/>
            <a:gd name="connsiteX4" fmla="*/ 14095383 w 14095383"/>
            <a:gd name="connsiteY4" fmla="*/ 4325603 h 5189220"/>
            <a:gd name="connsiteX5" fmla="*/ 13231766 w 14095383"/>
            <a:gd name="connsiteY5" fmla="*/ 5189220 h 5189220"/>
            <a:gd name="connsiteX6" fmla="*/ 397180 w 14095383"/>
            <a:gd name="connsiteY6" fmla="*/ 5151120 h 5189220"/>
            <a:gd name="connsiteX7" fmla="*/ 6003 w 14095383"/>
            <a:gd name="connsiteY7" fmla="*/ 4325603 h 5189220"/>
            <a:gd name="connsiteX8" fmla="*/ 6003 w 14095383"/>
            <a:gd name="connsiteY8" fmla="*/ 871237 h 5189220"/>
            <a:gd name="connsiteX0" fmla="*/ 6003 w 14095383"/>
            <a:gd name="connsiteY0" fmla="*/ 871237 h 5189220"/>
            <a:gd name="connsiteX1" fmla="*/ 404800 w 14095383"/>
            <a:gd name="connsiteY1" fmla="*/ 0 h 5189220"/>
            <a:gd name="connsiteX2" fmla="*/ 13231766 w 14095383"/>
            <a:gd name="connsiteY2" fmla="*/ 7620 h 5189220"/>
            <a:gd name="connsiteX3" fmla="*/ 14087763 w 14095383"/>
            <a:gd name="connsiteY3" fmla="*/ 505477 h 5189220"/>
            <a:gd name="connsiteX4" fmla="*/ 14095383 w 14095383"/>
            <a:gd name="connsiteY4" fmla="*/ 4325603 h 5189220"/>
            <a:gd name="connsiteX5" fmla="*/ 13231766 w 14095383"/>
            <a:gd name="connsiteY5" fmla="*/ 5189220 h 5189220"/>
            <a:gd name="connsiteX6" fmla="*/ 397180 w 14095383"/>
            <a:gd name="connsiteY6" fmla="*/ 5151120 h 5189220"/>
            <a:gd name="connsiteX7" fmla="*/ 6003 w 14095383"/>
            <a:gd name="connsiteY7" fmla="*/ 4325603 h 5189220"/>
            <a:gd name="connsiteX8" fmla="*/ 6003 w 14095383"/>
            <a:gd name="connsiteY8" fmla="*/ 871237 h 5189220"/>
            <a:gd name="connsiteX0" fmla="*/ 6003 w 14095383"/>
            <a:gd name="connsiteY0" fmla="*/ 871237 h 5189220"/>
            <a:gd name="connsiteX1" fmla="*/ 404800 w 14095383"/>
            <a:gd name="connsiteY1" fmla="*/ 0 h 5189220"/>
            <a:gd name="connsiteX2" fmla="*/ 13506086 w 14095383"/>
            <a:gd name="connsiteY2" fmla="*/ 15240 h 5189220"/>
            <a:gd name="connsiteX3" fmla="*/ 14087763 w 14095383"/>
            <a:gd name="connsiteY3" fmla="*/ 505477 h 5189220"/>
            <a:gd name="connsiteX4" fmla="*/ 14095383 w 14095383"/>
            <a:gd name="connsiteY4" fmla="*/ 4325603 h 5189220"/>
            <a:gd name="connsiteX5" fmla="*/ 13231766 w 14095383"/>
            <a:gd name="connsiteY5" fmla="*/ 5189220 h 5189220"/>
            <a:gd name="connsiteX6" fmla="*/ 397180 w 14095383"/>
            <a:gd name="connsiteY6" fmla="*/ 5151120 h 5189220"/>
            <a:gd name="connsiteX7" fmla="*/ 6003 w 14095383"/>
            <a:gd name="connsiteY7" fmla="*/ 4325603 h 5189220"/>
            <a:gd name="connsiteX8" fmla="*/ 6003 w 14095383"/>
            <a:gd name="connsiteY8" fmla="*/ 871237 h 5189220"/>
            <a:gd name="connsiteX0" fmla="*/ 6003 w 14095383"/>
            <a:gd name="connsiteY0" fmla="*/ 871237 h 5173980"/>
            <a:gd name="connsiteX1" fmla="*/ 404800 w 14095383"/>
            <a:gd name="connsiteY1" fmla="*/ 0 h 5173980"/>
            <a:gd name="connsiteX2" fmla="*/ 13506086 w 14095383"/>
            <a:gd name="connsiteY2" fmla="*/ 15240 h 5173980"/>
            <a:gd name="connsiteX3" fmla="*/ 14087763 w 14095383"/>
            <a:gd name="connsiteY3" fmla="*/ 505477 h 5173980"/>
            <a:gd name="connsiteX4" fmla="*/ 14095383 w 14095383"/>
            <a:gd name="connsiteY4" fmla="*/ 4325603 h 5173980"/>
            <a:gd name="connsiteX5" fmla="*/ 13224146 w 14095383"/>
            <a:gd name="connsiteY5" fmla="*/ 5173980 h 5173980"/>
            <a:gd name="connsiteX6" fmla="*/ 397180 w 14095383"/>
            <a:gd name="connsiteY6" fmla="*/ 5151120 h 5173980"/>
            <a:gd name="connsiteX7" fmla="*/ 6003 w 14095383"/>
            <a:gd name="connsiteY7" fmla="*/ 4325603 h 5173980"/>
            <a:gd name="connsiteX8" fmla="*/ 6003 w 14095383"/>
            <a:gd name="connsiteY8" fmla="*/ 871237 h 5173980"/>
            <a:gd name="connsiteX0" fmla="*/ 6003 w 14095383"/>
            <a:gd name="connsiteY0" fmla="*/ 871237 h 5173980"/>
            <a:gd name="connsiteX1" fmla="*/ 404800 w 14095383"/>
            <a:gd name="connsiteY1" fmla="*/ 0 h 5173980"/>
            <a:gd name="connsiteX2" fmla="*/ 13506086 w 14095383"/>
            <a:gd name="connsiteY2" fmla="*/ 15240 h 5173980"/>
            <a:gd name="connsiteX3" fmla="*/ 14087763 w 14095383"/>
            <a:gd name="connsiteY3" fmla="*/ 505477 h 5173980"/>
            <a:gd name="connsiteX4" fmla="*/ 14095383 w 14095383"/>
            <a:gd name="connsiteY4" fmla="*/ 4554203 h 5173980"/>
            <a:gd name="connsiteX5" fmla="*/ 13224146 w 14095383"/>
            <a:gd name="connsiteY5" fmla="*/ 5173980 h 5173980"/>
            <a:gd name="connsiteX6" fmla="*/ 397180 w 14095383"/>
            <a:gd name="connsiteY6" fmla="*/ 5151120 h 5173980"/>
            <a:gd name="connsiteX7" fmla="*/ 6003 w 14095383"/>
            <a:gd name="connsiteY7" fmla="*/ 4325603 h 5173980"/>
            <a:gd name="connsiteX8" fmla="*/ 6003 w 14095383"/>
            <a:gd name="connsiteY8" fmla="*/ 871237 h 5173980"/>
            <a:gd name="connsiteX0" fmla="*/ 6003 w 14095383"/>
            <a:gd name="connsiteY0" fmla="*/ 871237 h 5158740"/>
            <a:gd name="connsiteX1" fmla="*/ 404800 w 14095383"/>
            <a:gd name="connsiteY1" fmla="*/ 0 h 5158740"/>
            <a:gd name="connsiteX2" fmla="*/ 13506086 w 14095383"/>
            <a:gd name="connsiteY2" fmla="*/ 15240 h 5158740"/>
            <a:gd name="connsiteX3" fmla="*/ 14087763 w 14095383"/>
            <a:gd name="connsiteY3" fmla="*/ 505477 h 5158740"/>
            <a:gd name="connsiteX4" fmla="*/ 14095383 w 14095383"/>
            <a:gd name="connsiteY4" fmla="*/ 4554203 h 5158740"/>
            <a:gd name="connsiteX5" fmla="*/ 13506086 w 14095383"/>
            <a:gd name="connsiteY5" fmla="*/ 5158740 h 5158740"/>
            <a:gd name="connsiteX6" fmla="*/ 397180 w 14095383"/>
            <a:gd name="connsiteY6" fmla="*/ 5151120 h 5158740"/>
            <a:gd name="connsiteX7" fmla="*/ 6003 w 14095383"/>
            <a:gd name="connsiteY7" fmla="*/ 4325603 h 5158740"/>
            <a:gd name="connsiteX8" fmla="*/ 6003 w 14095383"/>
            <a:gd name="connsiteY8" fmla="*/ 871237 h 5158740"/>
            <a:gd name="connsiteX0" fmla="*/ 6003 w 14095603"/>
            <a:gd name="connsiteY0" fmla="*/ 871237 h 5151120"/>
            <a:gd name="connsiteX1" fmla="*/ 404800 w 14095603"/>
            <a:gd name="connsiteY1" fmla="*/ 0 h 5151120"/>
            <a:gd name="connsiteX2" fmla="*/ 13506086 w 14095603"/>
            <a:gd name="connsiteY2" fmla="*/ 15240 h 5151120"/>
            <a:gd name="connsiteX3" fmla="*/ 14087763 w 14095603"/>
            <a:gd name="connsiteY3" fmla="*/ 505477 h 5151120"/>
            <a:gd name="connsiteX4" fmla="*/ 14095383 w 14095603"/>
            <a:gd name="connsiteY4" fmla="*/ 4554203 h 5151120"/>
            <a:gd name="connsiteX5" fmla="*/ 13643246 w 14095603"/>
            <a:gd name="connsiteY5" fmla="*/ 5105400 h 5151120"/>
            <a:gd name="connsiteX6" fmla="*/ 397180 w 14095603"/>
            <a:gd name="connsiteY6" fmla="*/ 5151120 h 5151120"/>
            <a:gd name="connsiteX7" fmla="*/ 6003 w 14095603"/>
            <a:gd name="connsiteY7" fmla="*/ 4325603 h 5151120"/>
            <a:gd name="connsiteX8" fmla="*/ 6003 w 14095603"/>
            <a:gd name="connsiteY8" fmla="*/ 871237 h 51511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4095603" h="5151120">
              <a:moveTo>
                <a:pt x="6003" y="871237"/>
              </a:moveTo>
              <a:cubicBezTo>
                <a:pt x="6003" y="394275"/>
                <a:pt x="-72162" y="0"/>
                <a:pt x="404800" y="0"/>
              </a:cubicBezTo>
              <a:lnTo>
                <a:pt x="13506086" y="15240"/>
              </a:lnTo>
              <a:cubicBezTo>
                <a:pt x="13983048" y="15240"/>
                <a:pt x="14087763" y="28515"/>
                <a:pt x="14087763" y="505477"/>
              </a:cubicBezTo>
              <a:lnTo>
                <a:pt x="14095383" y="4554203"/>
              </a:lnTo>
              <a:cubicBezTo>
                <a:pt x="14095383" y="5031165"/>
                <a:pt x="14120208" y="5105400"/>
                <a:pt x="13643246" y="5105400"/>
              </a:cubicBezTo>
              <a:lnTo>
                <a:pt x="397180" y="5151120"/>
              </a:lnTo>
              <a:cubicBezTo>
                <a:pt x="-79782" y="5151120"/>
                <a:pt x="6003" y="4802565"/>
                <a:pt x="6003" y="4325603"/>
              </a:cubicBezTo>
              <a:lnTo>
                <a:pt x="6003" y="871237"/>
              </a:lnTo>
              <a:close/>
            </a:path>
          </a:pathLst>
        </a:custGeom>
        <a:solidFill>
          <a:schemeClr val="accent1">
            <a:lumMod val="20000"/>
            <a:lumOff val="8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0</xdr:col>
      <xdr:colOff>137160</xdr:colOff>
      <xdr:row>0</xdr:row>
      <xdr:rowOff>106680</xdr:rowOff>
    </xdr:from>
    <xdr:to>
      <xdr:col>2</xdr:col>
      <xdr:colOff>213360</xdr:colOff>
      <xdr:row>27</xdr:row>
      <xdr:rowOff>106680</xdr:rowOff>
    </xdr:to>
    <xdr:sp macro="" textlink="">
      <xdr:nvSpPr>
        <xdr:cNvPr id="3" name="Rectangle: Rounded Corners 2">
          <a:extLst>
            <a:ext uri="{FF2B5EF4-FFF2-40B4-BE49-F238E27FC236}">
              <a16:creationId xmlns:a16="http://schemas.microsoft.com/office/drawing/2014/main" id="{1ECCCD1C-A389-4B94-BD16-59ECFF33A509}"/>
            </a:ext>
          </a:extLst>
        </xdr:cNvPr>
        <xdr:cNvSpPr/>
      </xdr:nvSpPr>
      <xdr:spPr>
        <a:xfrm>
          <a:off x="137160" y="106680"/>
          <a:ext cx="1295400" cy="4996543"/>
        </a:xfrm>
        <a:prstGeom prst="roundRect">
          <a:avLst/>
        </a:prstGeom>
        <a:gradFill>
          <a:gsLst>
            <a:gs pos="100000">
              <a:srgbClr val="7030A0">
                <a:alpha val="80000"/>
              </a:srgbClr>
            </a:gs>
            <a:gs pos="44000">
              <a:srgbClr val="7030A0"/>
            </a:gs>
            <a:gs pos="48000">
              <a:srgbClr val="7030A0"/>
            </a:gs>
            <a:gs pos="100000">
              <a:srgbClr val="7030A0"/>
            </a:gs>
          </a:gsLst>
          <a:lin ang="5400000" scaled="1"/>
        </a:gra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53340</xdr:colOff>
      <xdr:row>4</xdr:row>
      <xdr:rowOff>99060</xdr:rowOff>
    </xdr:from>
    <xdr:to>
      <xdr:col>3</xdr:col>
      <xdr:colOff>419100</xdr:colOff>
      <xdr:row>9</xdr:row>
      <xdr:rowOff>45720</xdr:rowOff>
    </xdr:to>
    <xdr:sp macro="" textlink="">
      <xdr:nvSpPr>
        <xdr:cNvPr id="17" name="Plaque 16">
          <a:extLst>
            <a:ext uri="{FF2B5EF4-FFF2-40B4-BE49-F238E27FC236}">
              <a16:creationId xmlns:a16="http://schemas.microsoft.com/office/drawing/2014/main" id="{72640D70-B6A9-3FCE-72A0-A504BCDF0549}"/>
            </a:ext>
          </a:extLst>
        </xdr:cNvPr>
        <xdr:cNvSpPr/>
      </xdr:nvSpPr>
      <xdr:spPr>
        <a:xfrm>
          <a:off x="1272540" y="839289"/>
          <a:ext cx="975360" cy="871945"/>
        </a:xfrm>
        <a:prstGeom prst="plaque">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167640</xdr:colOff>
      <xdr:row>5</xdr:row>
      <xdr:rowOff>60960</xdr:rowOff>
    </xdr:from>
    <xdr:to>
      <xdr:col>3</xdr:col>
      <xdr:colOff>45720</xdr:colOff>
      <xdr:row>8</xdr:row>
      <xdr:rowOff>83820</xdr:rowOff>
    </xdr:to>
    <xdr:sp macro="" textlink="">
      <xdr:nvSpPr>
        <xdr:cNvPr id="16" name="Flowchart: Terminator 15">
          <a:extLst>
            <a:ext uri="{FF2B5EF4-FFF2-40B4-BE49-F238E27FC236}">
              <a16:creationId xmlns:a16="http://schemas.microsoft.com/office/drawing/2014/main" id="{4143D533-9DEB-32AA-6B4B-75A4458713A4}"/>
            </a:ext>
          </a:extLst>
        </xdr:cNvPr>
        <xdr:cNvSpPr/>
      </xdr:nvSpPr>
      <xdr:spPr>
        <a:xfrm>
          <a:off x="167640" y="986246"/>
          <a:ext cx="1706880" cy="578031"/>
        </a:xfrm>
        <a:prstGeom prst="flowChartTerminator">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330708</xdr:colOff>
      <xdr:row>3</xdr:row>
      <xdr:rowOff>95475</xdr:rowOff>
    </xdr:from>
    <xdr:to>
      <xdr:col>14</xdr:col>
      <xdr:colOff>330708</xdr:colOff>
      <xdr:row>9</xdr:row>
      <xdr:rowOff>19275</xdr:rowOff>
    </xdr:to>
    <xdr:sp macro="" textlink="">
      <xdr:nvSpPr>
        <xdr:cNvPr id="22" name="Rectangle: Rounded Corners 21">
          <a:extLst>
            <a:ext uri="{FF2B5EF4-FFF2-40B4-BE49-F238E27FC236}">
              <a16:creationId xmlns:a16="http://schemas.microsoft.com/office/drawing/2014/main" id="{DA6DC887-0294-40CA-81A8-3BDF4CD0A823}"/>
            </a:ext>
          </a:extLst>
        </xdr:cNvPr>
        <xdr:cNvSpPr/>
      </xdr:nvSpPr>
      <xdr:spPr>
        <a:xfrm>
          <a:off x="5817108" y="650646"/>
          <a:ext cx="3048000" cy="1034143"/>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274321</xdr:colOff>
      <xdr:row>0</xdr:row>
      <xdr:rowOff>144780</xdr:rowOff>
    </xdr:from>
    <xdr:to>
      <xdr:col>1</xdr:col>
      <xdr:colOff>441960</xdr:colOff>
      <xdr:row>5</xdr:row>
      <xdr:rowOff>7619</xdr:rowOff>
    </xdr:to>
    <xdr:pic>
      <xdr:nvPicPr>
        <xdr:cNvPr id="32" name="Picture 31">
          <a:hlinkClick xmlns:r="http://schemas.openxmlformats.org/officeDocument/2006/relationships" r:id="rId1"/>
          <a:extLst>
            <a:ext uri="{FF2B5EF4-FFF2-40B4-BE49-F238E27FC236}">
              <a16:creationId xmlns:a16="http://schemas.microsoft.com/office/drawing/2014/main" id="{79F6C8A0-2ABC-56DB-CEF7-B3A3435FB4C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4321" y="144780"/>
          <a:ext cx="777239" cy="788125"/>
        </a:xfrm>
        <a:prstGeom prst="rect">
          <a:avLst/>
        </a:prstGeom>
      </xdr:spPr>
    </xdr:pic>
    <xdr:clientData/>
  </xdr:twoCellAnchor>
  <xdr:twoCellAnchor editAs="oneCell">
    <xdr:from>
      <xdr:col>14</xdr:col>
      <xdr:colOff>277141</xdr:colOff>
      <xdr:row>5</xdr:row>
      <xdr:rowOff>9597</xdr:rowOff>
    </xdr:from>
    <xdr:to>
      <xdr:col>15</xdr:col>
      <xdr:colOff>137160</xdr:colOff>
      <xdr:row>7</xdr:row>
      <xdr:rowOff>113456</xdr:rowOff>
    </xdr:to>
    <xdr:pic>
      <xdr:nvPicPr>
        <xdr:cNvPr id="36" name="Picture 35">
          <a:extLst>
            <a:ext uri="{FF2B5EF4-FFF2-40B4-BE49-F238E27FC236}">
              <a16:creationId xmlns:a16="http://schemas.microsoft.com/office/drawing/2014/main" id="{67E81B79-C171-EE8C-23E1-C1D83170CE4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11541" y="934883"/>
          <a:ext cx="469619" cy="473973"/>
        </a:xfrm>
        <a:prstGeom prst="rect">
          <a:avLst/>
        </a:prstGeom>
      </xdr:spPr>
    </xdr:pic>
    <xdr:clientData/>
  </xdr:twoCellAnchor>
  <xdr:twoCellAnchor editAs="oneCell">
    <xdr:from>
      <xdr:col>0</xdr:col>
      <xdr:colOff>236220</xdr:colOff>
      <xdr:row>5</xdr:row>
      <xdr:rowOff>163063</xdr:rowOff>
    </xdr:from>
    <xdr:to>
      <xdr:col>1</xdr:col>
      <xdr:colOff>12197</xdr:colOff>
      <xdr:row>8</xdr:row>
      <xdr:rowOff>0</xdr:rowOff>
    </xdr:to>
    <xdr:pic>
      <xdr:nvPicPr>
        <xdr:cNvPr id="38" name="Picture 37">
          <a:extLst>
            <a:ext uri="{FF2B5EF4-FFF2-40B4-BE49-F238E27FC236}">
              <a16:creationId xmlns:a16="http://schemas.microsoft.com/office/drawing/2014/main" id="{C8A4B3DA-1EA4-747E-E0F8-17A14721545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6220" y="1088349"/>
          <a:ext cx="385577" cy="392108"/>
        </a:xfrm>
        <a:prstGeom prst="rect">
          <a:avLst/>
        </a:prstGeom>
      </xdr:spPr>
    </xdr:pic>
    <xdr:clientData/>
  </xdr:twoCellAnchor>
  <xdr:twoCellAnchor>
    <xdr:from>
      <xdr:col>1</xdr:col>
      <xdr:colOff>15240</xdr:colOff>
      <xdr:row>6</xdr:row>
      <xdr:rowOff>15240</xdr:rowOff>
    </xdr:from>
    <xdr:to>
      <xdr:col>2</xdr:col>
      <xdr:colOff>259080</xdr:colOff>
      <xdr:row>7</xdr:row>
      <xdr:rowOff>76200</xdr:rowOff>
    </xdr:to>
    <xdr:sp macro="" textlink="">
      <xdr:nvSpPr>
        <xdr:cNvPr id="45" name="TextBox 44">
          <a:extLst>
            <a:ext uri="{FF2B5EF4-FFF2-40B4-BE49-F238E27FC236}">
              <a16:creationId xmlns:a16="http://schemas.microsoft.com/office/drawing/2014/main" id="{BC5E0DB0-134D-3CF5-4396-92EEE53D4DBB}"/>
            </a:ext>
          </a:extLst>
        </xdr:cNvPr>
        <xdr:cNvSpPr txBox="1"/>
      </xdr:nvSpPr>
      <xdr:spPr>
        <a:xfrm>
          <a:off x="624840" y="1125583"/>
          <a:ext cx="853440" cy="246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Dashboard</a:t>
          </a:r>
        </a:p>
      </xdr:txBody>
    </xdr:sp>
    <xdr:clientData/>
  </xdr:twoCellAnchor>
  <xdr:twoCellAnchor>
    <xdr:from>
      <xdr:col>2</xdr:col>
      <xdr:colOff>30480</xdr:colOff>
      <xdr:row>4</xdr:row>
      <xdr:rowOff>99060</xdr:rowOff>
    </xdr:from>
    <xdr:to>
      <xdr:col>3</xdr:col>
      <xdr:colOff>396240</xdr:colOff>
      <xdr:row>9</xdr:row>
      <xdr:rowOff>45720</xdr:rowOff>
    </xdr:to>
    <xdr:sp macro="" textlink="">
      <xdr:nvSpPr>
        <xdr:cNvPr id="57" name="Plaque 56">
          <a:extLst>
            <a:ext uri="{FF2B5EF4-FFF2-40B4-BE49-F238E27FC236}">
              <a16:creationId xmlns:a16="http://schemas.microsoft.com/office/drawing/2014/main" id="{315896F4-E4ED-B2E9-7907-29DE58ABA35E}"/>
            </a:ext>
          </a:extLst>
        </xdr:cNvPr>
        <xdr:cNvSpPr/>
      </xdr:nvSpPr>
      <xdr:spPr>
        <a:xfrm>
          <a:off x="1249680" y="839289"/>
          <a:ext cx="975360" cy="871945"/>
        </a:xfrm>
        <a:prstGeom prst="plaque">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144780</xdr:colOff>
      <xdr:row>5</xdr:row>
      <xdr:rowOff>60960</xdr:rowOff>
    </xdr:from>
    <xdr:to>
      <xdr:col>3</xdr:col>
      <xdr:colOff>22860</xdr:colOff>
      <xdr:row>8</xdr:row>
      <xdr:rowOff>83820</xdr:rowOff>
    </xdr:to>
    <xdr:sp macro="" textlink="">
      <xdr:nvSpPr>
        <xdr:cNvPr id="58" name="Flowchart: Terminator 57">
          <a:extLst>
            <a:ext uri="{FF2B5EF4-FFF2-40B4-BE49-F238E27FC236}">
              <a16:creationId xmlns:a16="http://schemas.microsoft.com/office/drawing/2014/main" id="{E85E516A-0BD5-0FB6-D985-948D715EFCBD}"/>
            </a:ext>
          </a:extLst>
        </xdr:cNvPr>
        <xdr:cNvSpPr/>
      </xdr:nvSpPr>
      <xdr:spPr>
        <a:xfrm>
          <a:off x="144780" y="986246"/>
          <a:ext cx="1706880" cy="578031"/>
        </a:xfrm>
        <a:prstGeom prst="flowChartTerminator">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435237</xdr:colOff>
      <xdr:row>3</xdr:row>
      <xdr:rowOff>95475</xdr:rowOff>
    </xdr:from>
    <xdr:to>
      <xdr:col>7</xdr:col>
      <xdr:colOff>435237</xdr:colOff>
      <xdr:row>9</xdr:row>
      <xdr:rowOff>19275</xdr:rowOff>
    </xdr:to>
    <xdr:sp macro="" textlink="">
      <xdr:nvSpPr>
        <xdr:cNvPr id="59" name="Rectangle: Rounded Corners 58">
          <a:extLst>
            <a:ext uri="{FF2B5EF4-FFF2-40B4-BE49-F238E27FC236}">
              <a16:creationId xmlns:a16="http://schemas.microsoft.com/office/drawing/2014/main" id="{B189A641-F9CF-2BE3-5C4F-5509E6D669FE}"/>
            </a:ext>
          </a:extLst>
        </xdr:cNvPr>
        <xdr:cNvSpPr/>
      </xdr:nvSpPr>
      <xdr:spPr>
        <a:xfrm>
          <a:off x="1654437" y="650646"/>
          <a:ext cx="3048000" cy="1034143"/>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116721</xdr:colOff>
      <xdr:row>4</xdr:row>
      <xdr:rowOff>87855</xdr:rowOff>
    </xdr:from>
    <xdr:to>
      <xdr:col>8</xdr:col>
      <xdr:colOff>368181</xdr:colOff>
      <xdr:row>8</xdr:row>
      <xdr:rowOff>26895</xdr:rowOff>
    </xdr:to>
    <xdr:sp macro="" textlink="">
      <xdr:nvSpPr>
        <xdr:cNvPr id="60" name="Hexagon 59">
          <a:extLst>
            <a:ext uri="{FF2B5EF4-FFF2-40B4-BE49-F238E27FC236}">
              <a16:creationId xmlns:a16="http://schemas.microsoft.com/office/drawing/2014/main" id="{7C5428A0-DC65-99C2-BAB9-3A4CBFAECD96}"/>
            </a:ext>
          </a:extLst>
        </xdr:cNvPr>
        <xdr:cNvSpPr/>
      </xdr:nvSpPr>
      <xdr:spPr>
        <a:xfrm>
          <a:off x="4383921" y="828084"/>
          <a:ext cx="861060" cy="679268"/>
        </a:xfrm>
        <a:prstGeom prst="hexagon">
          <a:avLst/>
        </a:prstGeom>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592836</xdr:colOff>
      <xdr:row>3</xdr:row>
      <xdr:rowOff>95475</xdr:rowOff>
    </xdr:from>
    <xdr:to>
      <xdr:col>20</xdr:col>
      <xdr:colOff>592836</xdr:colOff>
      <xdr:row>9</xdr:row>
      <xdr:rowOff>19275</xdr:rowOff>
    </xdr:to>
    <xdr:sp macro="" textlink="">
      <xdr:nvSpPr>
        <xdr:cNvPr id="62" name="Rectangle: Rounded Corners 61">
          <a:extLst>
            <a:ext uri="{FF2B5EF4-FFF2-40B4-BE49-F238E27FC236}">
              <a16:creationId xmlns:a16="http://schemas.microsoft.com/office/drawing/2014/main" id="{8780F95B-B3E2-D3E9-1B0E-EF345C08E684}"/>
            </a:ext>
          </a:extLst>
        </xdr:cNvPr>
        <xdr:cNvSpPr/>
      </xdr:nvSpPr>
      <xdr:spPr>
        <a:xfrm>
          <a:off x="9736836" y="650646"/>
          <a:ext cx="3048000" cy="1034143"/>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19812</xdr:colOff>
      <xdr:row>4</xdr:row>
      <xdr:rowOff>87855</xdr:rowOff>
    </xdr:from>
    <xdr:to>
      <xdr:col>15</xdr:col>
      <xdr:colOff>271272</xdr:colOff>
      <xdr:row>8</xdr:row>
      <xdr:rowOff>26895</xdr:rowOff>
    </xdr:to>
    <xdr:sp macro="" textlink="">
      <xdr:nvSpPr>
        <xdr:cNvPr id="63" name="Hexagon 62">
          <a:extLst>
            <a:ext uri="{FF2B5EF4-FFF2-40B4-BE49-F238E27FC236}">
              <a16:creationId xmlns:a16="http://schemas.microsoft.com/office/drawing/2014/main" id="{9EC7FDE1-1E01-6D91-80BA-9789C6EE3446}"/>
            </a:ext>
          </a:extLst>
        </xdr:cNvPr>
        <xdr:cNvSpPr/>
      </xdr:nvSpPr>
      <xdr:spPr>
        <a:xfrm>
          <a:off x="8554212" y="828084"/>
          <a:ext cx="861060" cy="679268"/>
        </a:xfrm>
        <a:prstGeom prst="hexagon">
          <a:avLst/>
        </a:prstGeom>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20</xdr:col>
      <xdr:colOff>406998</xdr:colOff>
      <xdr:row>4</xdr:row>
      <xdr:rowOff>123714</xdr:rowOff>
    </xdr:from>
    <xdr:to>
      <xdr:col>22</xdr:col>
      <xdr:colOff>48858</xdr:colOff>
      <xdr:row>8</xdr:row>
      <xdr:rowOff>62754</xdr:rowOff>
    </xdr:to>
    <xdr:sp macro="" textlink="">
      <xdr:nvSpPr>
        <xdr:cNvPr id="64" name="Hexagon 63">
          <a:extLst>
            <a:ext uri="{FF2B5EF4-FFF2-40B4-BE49-F238E27FC236}">
              <a16:creationId xmlns:a16="http://schemas.microsoft.com/office/drawing/2014/main" id="{6A4788CA-7C48-2341-05C3-7EF9A0CB58EE}"/>
            </a:ext>
          </a:extLst>
        </xdr:cNvPr>
        <xdr:cNvSpPr/>
      </xdr:nvSpPr>
      <xdr:spPr>
        <a:xfrm>
          <a:off x="12598998" y="863943"/>
          <a:ext cx="861060" cy="679268"/>
        </a:xfrm>
        <a:prstGeom prst="hexagon">
          <a:avLst/>
        </a:prstGeom>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335280</xdr:colOff>
      <xdr:row>1</xdr:row>
      <xdr:rowOff>0</xdr:rowOff>
    </xdr:from>
    <xdr:to>
      <xdr:col>11</xdr:col>
      <xdr:colOff>213360</xdr:colOff>
      <xdr:row>3</xdr:row>
      <xdr:rowOff>53340</xdr:rowOff>
    </xdr:to>
    <xdr:sp macro="" textlink="">
      <xdr:nvSpPr>
        <xdr:cNvPr id="65" name="TextBox 64">
          <a:extLst>
            <a:ext uri="{FF2B5EF4-FFF2-40B4-BE49-F238E27FC236}">
              <a16:creationId xmlns:a16="http://schemas.microsoft.com/office/drawing/2014/main" id="{92E6FC2B-9AA8-BCD3-7DE8-D8C014E5FB03}"/>
            </a:ext>
          </a:extLst>
        </xdr:cNvPr>
        <xdr:cNvSpPr txBox="1"/>
      </xdr:nvSpPr>
      <xdr:spPr>
        <a:xfrm>
          <a:off x="1554480" y="185057"/>
          <a:ext cx="5364480" cy="4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t>Health &amp; Safety Dashboard</a:t>
          </a:r>
        </a:p>
      </xdr:txBody>
    </xdr:sp>
    <xdr:clientData/>
  </xdr:twoCellAnchor>
  <xdr:twoCellAnchor editAs="oneCell">
    <xdr:from>
      <xdr:col>14</xdr:col>
      <xdr:colOff>245317</xdr:colOff>
      <xdr:row>5</xdr:row>
      <xdr:rowOff>5445</xdr:rowOff>
    </xdr:from>
    <xdr:to>
      <xdr:col>15</xdr:col>
      <xdr:colOff>105336</xdr:colOff>
      <xdr:row>7</xdr:row>
      <xdr:rowOff>109304</xdr:rowOff>
    </xdr:to>
    <xdr:pic>
      <xdr:nvPicPr>
        <xdr:cNvPr id="68" name="Picture 67">
          <a:extLst>
            <a:ext uri="{FF2B5EF4-FFF2-40B4-BE49-F238E27FC236}">
              <a16:creationId xmlns:a16="http://schemas.microsoft.com/office/drawing/2014/main" id="{7747B6D5-33D3-AA48-9129-F4E78951BC0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779717" y="930731"/>
          <a:ext cx="469619" cy="473973"/>
        </a:xfrm>
        <a:prstGeom prst="rect">
          <a:avLst/>
        </a:prstGeom>
      </xdr:spPr>
    </xdr:pic>
    <xdr:clientData/>
  </xdr:twoCellAnchor>
  <xdr:twoCellAnchor editAs="oneCell">
    <xdr:from>
      <xdr:col>0</xdr:col>
      <xdr:colOff>213360</xdr:colOff>
      <xdr:row>5</xdr:row>
      <xdr:rowOff>163063</xdr:rowOff>
    </xdr:from>
    <xdr:to>
      <xdr:col>0</xdr:col>
      <xdr:colOff>598937</xdr:colOff>
      <xdr:row>8</xdr:row>
      <xdr:rowOff>0</xdr:rowOff>
    </xdr:to>
    <xdr:pic>
      <xdr:nvPicPr>
        <xdr:cNvPr id="69" name="Picture 68">
          <a:extLst>
            <a:ext uri="{FF2B5EF4-FFF2-40B4-BE49-F238E27FC236}">
              <a16:creationId xmlns:a16="http://schemas.microsoft.com/office/drawing/2014/main" id="{D5D5EB22-D12B-3C3E-4F49-5957C531326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13360" y="1088349"/>
          <a:ext cx="385577" cy="392108"/>
        </a:xfrm>
        <a:prstGeom prst="rect">
          <a:avLst/>
        </a:prstGeom>
      </xdr:spPr>
    </xdr:pic>
    <xdr:clientData/>
  </xdr:twoCellAnchor>
  <xdr:twoCellAnchor editAs="oneCell">
    <xdr:from>
      <xdr:col>20</xdr:col>
      <xdr:colOff>602932</xdr:colOff>
      <xdr:row>5</xdr:row>
      <xdr:rowOff>41936</xdr:rowOff>
    </xdr:from>
    <xdr:to>
      <xdr:col>21</xdr:col>
      <xdr:colOff>443755</xdr:colOff>
      <xdr:row>7</xdr:row>
      <xdr:rowOff>126599</xdr:rowOff>
    </xdr:to>
    <xdr:pic>
      <xdr:nvPicPr>
        <xdr:cNvPr id="70" name="Picture 69">
          <a:extLst>
            <a:ext uri="{FF2B5EF4-FFF2-40B4-BE49-F238E27FC236}">
              <a16:creationId xmlns:a16="http://schemas.microsoft.com/office/drawing/2014/main" id="{CC685693-1480-161D-493E-DDA9F2EED9A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794932" y="967222"/>
          <a:ext cx="450423" cy="454777"/>
        </a:xfrm>
        <a:prstGeom prst="rect">
          <a:avLst/>
        </a:prstGeom>
      </xdr:spPr>
    </xdr:pic>
    <xdr:clientData/>
  </xdr:twoCellAnchor>
  <xdr:twoCellAnchor editAs="oneCell">
    <xdr:from>
      <xdr:col>7</xdr:col>
      <xdr:colOff>352258</xdr:colOff>
      <xdr:row>5</xdr:row>
      <xdr:rowOff>4455</xdr:rowOff>
    </xdr:from>
    <xdr:to>
      <xdr:col>8</xdr:col>
      <xdr:colOff>214257</xdr:colOff>
      <xdr:row>7</xdr:row>
      <xdr:rowOff>110294</xdr:rowOff>
    </xdr:to>
    <xdr:pic>
      <xdr:nvPicPr>
        <xdr:cNvPr id="71" name="Picture 70">
          <a:extLst>
            <a:ext uri="{FF2B5EF4-FFF2-40B4-BE49-F238E27FC236}">
              <a16:creationId xmlns:a16="http://schemas.microsoft.com/office/drawing/2014/main" id="{E47F89DD-988B-541C-8C99-438225B1013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619458" y="929741"/>
          <a:ext cx="471599" cy="475953"/>
        </a:xfrm>
        <a:prstGeom prst="rect">
          <a:avLst/>
        </a:prstGeom>
      </xdr:spPr>
    </xdr:pic>
    <xdr:clientData/>
  </xdr:twoCellAnchor>
  <xdr:twoCellAnchor>
    <xdr:from>
      <xdr:col>0</xdr:col>
      <xdr:colOff>601980</xdr:colOff>
      <xdr:row>6</xdr:row>
      <xdr:rowOff>15240</xdr:rowOff>
    </xdr:from>
    <xdr:to>
      <xdr:col>2</xdr:col>
      <xdr:colOff>236220</xdr:colOff>
      <xdr:row>7</xdr:row>
      <xdr:rowOff>76200</xdr:rowOff>
    </xdr:to>
    <xdr:sp macro="" textlink="">
      <xdr:nvSpPr>
        <xdr:cNvPr id="72" name="TextBox 71">
          <a:extLst>
            <a:ext uri="{FF2B5EF4-FFF2-40B4-BE49-F238E27FC236}">
              <a16:creationId xmlns:a16="http://schemas.microsoft.com/office/drawing/2014/main" id="{52DCCC39-44CA-55BF-3110-B93F07853BF4}"/>
            </a:ext>
          </a:extLst>
        </xdr:cNvPr>
        <xdr:cNvSpPr txBox="1"/>
      </xdr:nvSpPr>
      <xdr:spPr>
        <a:xfrm>
          <a:off x="601980" y="1125583"/>
          <a:ext cx="853440" cy="246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Dashboard</a:t>
          </a:r>
        </a:p>
      </xdr:txBody>
    </xdr:sp>
    <xdr:clientData/>
  </xdr:twoCellAnchor>
  <xdr:twoCellAnchor>
    <xdr:from>
      <xdr:col>3</xdr:col>
      <xdr:colOff>381897</xdr:colOff>
      <xdr:row>3</xdr:row>
      <xdr:rowOff>38549</xdr:rowOff>
    </xdr:from>
    <xdr:to>
      <xdr:col>6</xdr:col>
      <xdr:colOff>183777</xdr:colOff>
      <xdr:row>4</xdr:row>
      <xdr:rowOff>126404</xdr:rowOff>
    </xdr:to>
    <xdr:sp macro="" textlink="">
      <xdr:nvSpPr>
        <xdr:cNvPr id="73" name="TextBox 72">
          <a:extLst>
            <a:ext uri="{FF2B5EF4-FFF2-40B4-BE49-F238E27FC236}">
              <a16:creationId xmlns:a16="http://schemas.microsoft.com/office/drawing/2014/main" id="{A0FCC111-08D9-49A8-B560-907289EA9FCC}"/>
            </a:ext>
          </a:extLst>
        </xdr:cNvPr>
        <xdr:cNvSpPr txBox="1"/>
      </xdr:nvSpPr>
      <xdr:spPr>
        <a:xfrm>
          <a:off x="2210697" y="593720"/>
          <a:ext cx="1630680" cy="272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Total</a:t>
          </a:r>
          <a:r>
            <a:rPr lang="en-IN" sz="1600" b="1" baseline="0"/>
            <a:t> Incidents</a:t>
          </a:r>
        </a:p>
        <a:p>
          <a:pPr algn="ctr"/>
          <a:endParaRPr lang="en-IN" sz="1600" b="1"/>
        </a:p>
      </xdr:txBody>
    </xdr:sp>
    <xdr:clientData/>
  </xdr:twoCellAnchor>
  <xdr:twoCellAnchor>
    <xdr:from>
      <xdr:col>4</xdr:col>
      <xdr:colOff>54237</xdr:colOff>
      <xdr:row>4</xdr:row>
      <xdr:rowOff>111164</xdr:rowOff>
    </xdr:from>
    <xdr:to>
      <xdr:col>5</xdr:col>
      <xdr:colOff>397137</xdr:colOff>
      <xdr:row>6</xdr:row>
      <xdr:rowOff>30929</xdr:rowOff>
    </xdr:to>
    <xdr:sp macro="" textlink="KPI!A8">
      <xdr:nvSpPr>
        <xdr:cNvPr id="74" name="TextBox 73">
          <a:extLst>
            <a:ext uri="{FF2B5EF4-FFF2-40B4-BE49-F238E27FC236}">
              <a16:creationId xmlns:a16="http://schemas.microsoft.com/office/drawing/2014/main" id="{F70D0B27-F631-493C-910E-F37EBEBCCC62}"/>
            </a:ext>
          </a:extLst>
        </xdr:cNvPr>
        <xdr:cNvSpPr txBox="1"/>
      </xdr:nvSpPr>
      <xdr:spPr>
        <a:xfrm>
          <a:off x="2492637" y="851393"/>
          <a:ext cx="952500" cy="289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889751-49B3-4C6E-BB52-E0FFC7A9A0F1}" type="TxLink">
            <a:rPr lang="en-US" sz="2000" b="1" i="0" u="none" strike="noStrike">
              <a:solidFill>
                <a:schemeClr val="accent4">
                  <a:lumMod val="75000"/>
                </a:schemeClr>
              </a:solidFill>
              <a:latin typeface="Calibri"/>
              <a:ea typeface="Calibri"/>
              <a:cs typeface="Calibri"/>
            </a:rPr>
            <a:pPr algn="ctr"/>
            <a:t>500</a:t>
          </a:fld>
          <a:endParaRPr lang="en-IN" sz="2000" b="1">
            <a:solidFill>
              <a:schemeClr val="accent4">
                <a:lumMod val="75000"/>
              </a:schemeClr>
            </a:solidFill>
          </a:endParaRPr>
        </a:p>
      </xdr:txBody>
    </xdr:sp>
    <xdr:clientData/>
  </xdr:twoCellAnchor>
  <xdr:twoCellAnchor>
    <xdr:from>
      <xdr:col>2</xdr:col>
      <xdr:colOff>366657</xdr:colOff>
      <xdr:row>5</xdr:row>
      <xdr:rowOff>118783</xdr:rowOff>
    </xdr:from>
    <xdr:to>
      <xdr:col>4</xdr:col>
      <xdr:colOff>897</xdr:colOff>
      <xdr:row>7</xdr:row>
      <xdr:rowOff>449</xdr:rowOff>
    </xdr:to>
    <xdr:sp macro="" textlink="">
      <xdr:nvSpPr>
        <xdr:cNvPr id="75" name="TextBox 74">
          <a:extLst>
            <a:ext uri="{FF2B5EF4-FFF2-40B4-BE49-F238E27FC236}">
              <a16:creationId xmlns:a16="http://schemas.microsoft.com/office/drawing/2014/main" id="{330377E7-7DBB-4A5A-8EE8-4F65C221DC85}"/>
            </a:ext>
          </a:extLst>
        </xdr:cNvPr>
        <xdr:cNvSpPr txBox="1"/>
      </xdr:nvSpPr>
      <xdr:spPr>
        <a:xfrm>
          <a:off x="1585857" y="1044069"/>
          <a:ext cx="853440" cy="251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Accidents</a:t>
          </a:r>
        </a:p>
      </xdr:txBody>
    </xdr:sp>
    <xdr:clientData/>
  </xdr:twoCellAnchor>
  <xdr:twoCellAnchor>
    <xdr:from>
      <xdr:col>2</xdr:col>
      <xdr:colOff>374277</xdr:colOff>
      <xdr:row>7</xdr:row>
      <xdr:rowOff>23309</xdr:rowOff>
    </xdr:from>
    <xdr:to>
      <xdr:col>3</xdr:col>
      <xdr:colOff>465717</xdr:colOff>
      <xdr:row>8</xdr:row>
      <xdr:rowOff>118783</xdr:rowOff>
    </xdr:to>
    <xdr:sp macro="" textlink="">
      <xdr:nvSpPr>
        <xdr:cNvPr id="76" name="TextBox 75">
          <a:extLst>
            <a:ext uri="{FF2B5EF4-FFF2-40B4-BE49-F238E27FC236}">
              <a16:creationId xmlns:a16="http://schemas.microsoft.com/office/drawing/2014/main" id="{13B2497E-CE4D-4811-ADAA-A63D53C5AA82}"/>
            </a:ext>
          </a:extLst>
        </xdr:cNvPr>
        <xdr:cNvSpPr txBox="1"/>
      </xdr:nvSpPr>
      <xdr:spPr>
        <a:xfrm>
          <a:off x="1593477" y="1318709"/>
          <a:ext cx="701040" cy="28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Illness</a:t>
          </a:r>
        </a:p>
      </xdr:txBody>
    </xdr:sp>
    <xdr:clientData/>
  </xdr:twoCellAnchor>
  <xdr:twoCellAnchor>
    <xdr:from>
      <xdr:col>4</xdr:col>
      <xdr:colOff>259977</xdr:colOff>
      <xdr:row>7</xdr:row>
      <xdr:rowOff>30929</xdr:rowOff>
    </xdr:from>
    <xdr:to>
      <xdr:col>6</xdr:col>
      <xdr:colOff>336177</xdr:colOff>
      <xdr:row>8</xdr:row>
      <xdr:rowOff>88303</xdr:rowOff>
    </xdr:to>
    <xdr:sp macro="" textlink="">
      <xdr:nvSpPr>
        <xdr:cNvPr id="77" name="TextBox 76">
          <a:extLst>
            <a:ext uri="{FF2B5EF4-FFF2-40B4-BE49-F238E27FC236}">
              <a16:creationId xmlns:a16="http://schemas.microsoft.com/office/drawing/2014/main" id="{C86233B7-5422-434E-80B2-567010F706B9}"/>
            </a:ext>
          </a:extLst>
        </xdr:cNvPr>
        <xdr:cNvSpPr txBox="1"/>
      </xdr:nvSpPr>
      <xdr:spPr>
        <a:xfrm>
          <a:off x="2698377" y="1326329"/>
          <a:ext cx="1295400" cy="242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Property</a:t>
          </a:r>
          <a:r>
            <a:rPr lang="en-IN" sz="1100" b="1" baseline="0"/>
            <a:t> Damage</a:t>
          </a:r>
          <a:endParaRPr lang="en-IN" sz="1100" b="1"/>
        </a:p>
      </xdr:txBody>
    </xdr:sp>
    <xdr:clientData/>
  </xdr:twoCellAnchor>
  <xdr:twoCellAnchor>
    <xdr:from>
      <xdr:col>5</xdr:col>
      <xdr:colOff>8517</xdr:colOff>
      <xdr:row>5</xdr:row>
      <xdr:rowOff>118783</xdr:rowOff>
    </xdr:from>
    <xdr:to>
      <xdr:col>6</xdr:col>
      <xdr:colOff>252357</xdr:colOff>
      <xdr:row>7</xdr:row>
      <xdr:rowOff>449</xdr:rowOff>
    </xdr:to>
    <xdr:sp macro="" textlink="">
      <xdr:nvSpPr>
        <xdr:cNvPr id="78" name="TextBox 77">
          <a:extLst>
            <a:ext uri="{FF2B5EF4-FFF2-40B4-BE49-F238E27FC236}">
              <a16:creationId xmlns:a16="http://schemas.microsoft.com/office/drawing/2014/main" id="{55F6C1D6-AEC0-4012-8C49-B6E8D52A5AEF}"/>
            </a:ext>
          </a:extLst>
        </xdr:cNvPr>
        <xdr:cNvSpPr txBox="1"/>
      </xdr:nvSpPr>
      <xdr:spPr>
        <a:xfrm>
          <a:off x="3056517" y="1044069"/>
          <a:ext cx="853440" cy="251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Near</a:t>
          </a:r>
          <a:r>
            <a:rPr lang="en-IN" sz="1100" b="1" baseline="0"/>
            <a:t> Miss</a:t>
          </a:r>
          <a:endParaRPr lang="en-IN" sz="1100" b="1"/>
        </a:p>
      </xdr:txBody>
    </xdr:sp>
    <xdr:clientData/>
  </xdr:twoCellAnchor>
  <xdr:twoCellAnchor>
    <xdr:from>
      <xdr:col>3</xdr:col>
      <xdr:colOff>381897</xdr:colOff>
      <xdr:row>5</xdr:row>
      <xdr:rowOff>118783</xdr:rowOff>
    </xdr:from>
    <xdr:to>
      <xdr:col>4</xdr:col>
      <xdr:colOff>412377</xdr:colOff>
      <xdr:row>6</xdr:row>
      <xdr:rowOff>156883</xdr:rowOff>
    </xdr:to>
    <xdr:sp macro="" textlink="KPI!C8">
      <xdr:nvSpPr>
        <xdr:cNvPr id="79" name="TextBox 78">
          <a:extLst>
            <a:ext uri="{FF2B5EF4-FFF2-40B4-BE49-F238E27FC236}">
              <a16:creationId xmlns:a16="http://schemas.microsoft.com/office/drawing/2014/main" id="{AC9AEC16-D50A-49A5-9CF7-CF3736E818E4}"/>
            </a:ext>
          </a:extLst>
        </xdr:cNvPr>
        <xdr:cNvSpPr txBox="1"/>
      </xdr:nvSpPr>
      <xdr:spPr>
        <a:xfrm>
          <a:off x="2210697" y="1044069"/>
          <a:ext cx="640080" cy="223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832B4C0-9823-496F-B258-C0B562F79886}" type="TxLink">
            <a:rPr lang="en-US" sz="1100" b="1" i="0" u="none" strike="noStrike">
              <a:solidFill>
                <a:srgbClr val="00B050"/>
              </a:solidFill>
              <a:latin typeface="Calibri"/>
              <a:ea typeface="Calibri"/>
              <a:cs typeface="Calibri"/>
            </a:rPr>
            <a:pPr algn="ctr"/>
            <a:t>500</a:t>
          </a:fld>
          <a:endParaRPr lang="en-IN" sz="1100" b="1">
            <a:solidFill>
              <a:srgbClr val="00B050"/>
            </a:solidFill>
          </a:endParaRPr>
        </a:p>
      </xdr:txBody>
    </xdr:sp>
    <xdr:clientData/>
  </xdr:twoCellAnchor>
  <xdr:twoCellAnchor>
    <xdr:from>
      <xdr:col>3</xdr:col>
      <xdr:colOff>389517</xdr:colOff>
      <xdr:row>7</xdr:row>
      <xdr:rowOff>30929</xdr:rowOff>
    </xdr:from>
    <xdr:to>
      <xdr:col>4</xdr:col>
      <xdr:colOff>419997</xdr:colOff>
      <xdr:row>8</xdr:row>
      <xdr:rowOff>69029</xdr:rowOff>
    </xdr:to>
    <xdr:sp macro="" textlink="KPI!H8">
      <xdr:nvSpPr>
        <xdr:cNvPr id="80" name="TextBox 79">
          <a:extLst>
            <a:ext uri="{FF2B5EF4-FFF2-40B4-BE49-F238E27FC236}">
              <a16:creationId xmlns:a16="http://schemas.microsoft.com/office/drawing/2014/main" id="{9EB92102-BAC7-4E31-91B3-716831858EDA}"/>
            </a:ext>
          </a:extLst>
        </xdr:cNvPr>
        <xdr:cNvSpPr txBox="1"/>
      </xdr:nvSpPr>
      <xdr:spPr>
        <a:xfrm>
          <a:off x="2218317" y="1326329"/>
          <a:ext cx="640080" cy="223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5898835-0A7C-4163-BE22-CCF0DCFE6C79}" type="TxLink">
            <a:rPr lang="en-US" sz="1100" b="1" i="0" u="none" strike="noStrike">
              <a:solidFill>
                <a:srgbClr val="00B050"/>
              </a:solidFill>
              <a:latin typeface="Calibri"/>
              <a:ea typeface="Calibri"/>
              <a:cs typeface="Calibri"/>
            </a:rPr>
            <a:pPr algn="ctr"/>
            <a:t>124</a:t>
          </a:fld>
          <a:endParaRPr lang="en-IN" sz="1100" b="1">
            <a:solidFill>
              <a:srgbClr val="00B050"/>
            </a:solidFill>
          </a:endParaRPr>
        </a:p>
      </xdr:txBody>
    </xdr:sp>
    <xdr:clientData/>
  </xdr:twoCellAnchor>
  <xdr:twoCellAnchor>
    <xdr:from>
      <xdr:col>6</xdr:col>
      <xdr:colOff>77097</xdr:colOff>
      <xdr:row>7</xdr:row>
      <xdr:rowOff>46169</xdr:rowOff>
    </xdr:from>
    <xdr:to>
      <xdr:col>7</xdr:col>
      <xdr:colOff>107577</xdr:colOff>
      <xdr:row>8</xdr:row>
      <xdr:rowOff>61409</xdr:rowOff>
    </xdr:to>
    <xdr:sp macro="" textlink="KPI!R8">
      <xdr:nvSpPr>
        <xdr:cNvPr id="81" name="TextBox 80">
          <a:extLst>
            <a:ext uri="{FF2B5EF4-FFF2-40B4-BE49-F238E27FC236}">
              <a16:creationId xmlns:a16="http://schemas.microsoft.com/office/drawing/2014/main" id="{E1D18262-6638-4561-9DE3-614A8018BC56}"/>
            </a:ext>
          </a:extLst>
        </xdr:cNvPr>
        <xdr:cNvSpPr txBox="1"/>
      </xdr:nvSpPr>
      <xdr:spPr>
        <a:xfrm>
          <a:off x="3734697" y="1341569"/>
          <a:ext cx="640080" cy="200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821088D-514C-429D-A675-54E1C96FF25A}" type="TxLink">
            <a:rPr lang="en-US" sz="1100" b="1" i="0" u="none" strike="noStrike">
              <a:solidFill>
                <a:srgbClr val="00B050"/>
              </a:solidFill>
              <a:latin typeface="Calibri"/>
              <a:ea typeface="Calibri"/>
              <a:cs typeface="Calibri"/>
            </a:rPr>
            <a:pPr algn="ctr"/>
            <a:t>106</a:t>
          </a:fld>
          <a:endParaRPr lang="en-IN" sz="1100" b="1">
            <a:solidFill>
              <a:srgbClr val="00B050"/>
            </a:solidFill>
          </a:endParaRPr>
        </a:p>
      </xdr:txBody>
    </xdr:sp>
    <xdr:clientData/>
  </xdr:twoCellAnchor>
  <xdr:twoCellAnchor>
    <xdr:from>
      <xdr:col>6</xdr:col>
      <xdr:colOff>77097</xdr:colOff>
      <xdr:row>5</xdr:row>
      <xdr:rowOff>95923</xdr:rowOff>
    </xdr:from>
    <xdr:to>
      <xdr:col>7</xdr:col>
      <xdr:colOff>107577</xdr:colOff>
      <xdr:row>6</xdr:row>
      <xdr:rowOff>134023</xdr:rowOff>
    </xdr:to>
    <xdr:sp macro="" textlink="KPI!M8">
      <xdr:nvSpPr>
        <xdr:cNvPr id="82" name="TextBox 81">
          <a:extLst>
            <a:ext uri="{FF2B5EF4-FFF2-40B4-BE49-F238E27FC236}">
              <a16:creationId xmlns:a16="http://schemas.microsoft.com/office/drawing/2014/main" id="{1FA10322-671B-4455-87CC-DB13F14F24C2}"/>
            </a:ext>
          </a:extLst>
        </xdr:cNvPr>
        <xdr:cNvSpPr txBox="1"/>
      </xdr:nvSpPr>
      <xdr:spPr>
        <a:xfrm>
          <a:off x="3734697" y="1021209"/>
          <a:ext cx="640080" cy="223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4F50C3B-FADA-41C2-A759-912F06CA880A}" type="TxLink">
            <a:rPr lang="en-US" sz="1100" b="1" i="0" u="none" strike="noStrike">
              <a:solidFill>
                <a:srgbClr val="00B050"/>
              </a:solidFill>
              <a:latin typeface="Calibri"/>
              <a:ea typeface="Calibri"/>
              <a:cs typeface="Calibri"/>
            </a:rPr>
            <a:pPr algn="ctr"/>
            <a:t>133</a:t>
          </a:fld>
          <a:endParaRPr lang="en-IN" sz="1100" b="1">
            <a:solidFill>
              <a:srgbClr val="00B050"/>
            </a:solidFill>
          </a:endParaRPr>
        </a:p>
      </xdr:txBody>
    </xdr:sp>
    <xdr:clientData/>
  </xdr:twoCellAnchor>
  <xdr:twoCellAnchor>
    <xdr:from>
      <xdr:col>10</xdr:col>
      <xdr:colOff>7620</xdr:colOff>
      <xdr:row>3</xdr:row>
      <xdr:rowOff>99060</xdr:rowOff>
    </xdr:from>
    <xdr:to>
      <xdr:col>14</xdr:col>
      <xdr:colOff>22860</xdr:colOff>
      <xdr:row>5</xdr:row>
      <xdr:rowOff>7620</xdr:rowOff>
    </xdr:to>
    <xdr:sp macro="" textlink="">
      <xdr:nvSpPr>
        <xdr:cNvPr id="83" name="TextBox 82">
          <a:extLst>
            <a:ext uri="{FF2B5EF4-FFF2-40B4-BE49-F238E27FC236}">
              <a16:creationId xmlns:a16="http://schemas.microsoft.com/office/drawing/2014/main" id="{17DCED34-99A2-4065-B5E1-3F9B1AB27DC4}"/>
            </a:ext>
          </a:extLst>
        </xdr:cNvPr>
        <xdr:cNvSpPr txBox="1"/>
      </xdr:nvSpPr>
      <xdr:spPr>
        <a:xfrm>
          <a:off x="6103620" y="654231"/>
          <a:ext cx="2453640" cy="278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baseline="0"/>
            <a:t>Lost Time Frequency Rate</a:t>
          </a:r>
        </a:p>
        <a:p>
          <a:pPr algn="ctr"/>
          <a:endParaRPr lang="en-IN" sz="1600" b="1"/>
        </a:p>
      </xdr:txBody>
    </xdr:sp>
    <xdr:clientData/>
  </xdr:twoCellAnchor>
  <xdr:twoCellAnchor>
    <xdr:from>
      <xdr:col>16</xdr:col>
      <xdr:colOff>53340</xdr:colOff>
      <xdr:row>3</xdr:row>
      <xdr:rowOff>114300</xdr:rowOff>
    </xdr:from>
    <xdr:to>
      <xdr:col>20</xdr:col>
      <xdr:colOff>541020</xdr:colOff>
      <xdr:row>6</xdr:row>
      <xdr:rowOff>38100</xdr:rowOff>
    </xdr:to>
    <xdr:sp macro="" textlink="">
      <xdr:nvSpPr>
        <xdr:cNvPr id="84" name="TextBox 83">
          <a:extLst>
            <a:ext uri="{FF2B5EF4-FFF2-40B4-BE49-F238E27FC236}">
              <a16:creationId xmlns:a16="http://schemas.microsoft.com/office/drawing/2014/main" id="{80C2C964-56E2-4084-BEF8-9815980F10CA}"/>
            </a:ext>
          </a:extLst>
        </xdr:cNvPr>
        <xdr:cNvSpPr txBox="1"/>
      </xdr:nvSpPr>
      <xdr:spPr>
        <a:xfrm>
          <a:off x="9806940" y="669471"/>
          <a:ext cx="2926080"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baseline="0"/>
            <a:t>Safety Compliance Effectiveness</a:t>
          </a:r>
        </a:p>
        <a:p>
          <a:pPr algn="ctr"/>
          <a:endParaRPr lang="en-IN" sz="1600" b="1"/>
        </a:p>
      </xdr:txBody>
    </xdr:sp>
    <xdr:clientData/>
  </xdr:twoCellAnchor>
  <xdr:twoCellAnchor>
    <xdr:from>
      <xdr:col>9</xdr:col>
      <xdr:colOff>505968</xdr:colOff>
      <xdr:row>5</xdr:row>
      <xdr:rowOff>22860</xdr:rowOff>
    </xdr:from>
    <xdr:to>
      <xdr:col>11</xdr:col>
      <xdr:colOff>571500</xdr:colOff>
      <xdr:row>6</xdr:row>
      <xdr:rowOff>121920</xdr:rowOff>
    </xdr:to>
    <xdr:sp macro="" textlink="KPI!C17">
      <xdr:nvSpPr>
        <xdr:cNvPr id="5" name="TextBox 4">
          <a:extLst>
            <a:ext uri="{FF2B5EF4-FFF2-40B4-BE49-F238E27FC236}">
              <a16:creationId xmlns:a16="http://schemas.microsoft.com/office/drawing/2014/main" id="{06F521B4-4B8E-40A8-92B4-4D2C9DBFCA36}"/>
            </a:ext>
          </a:extLst>
        </xdr:cNvPr>
        <xdr:cNvSpPr txBox="1"/>
      </xdr:nvSpPr>
      <xdr:spPr>
        <a:xfrm>
          <a:off x="5992368" y="948146"/>
          <a:ext cx="1284732" cy="28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A2000B9-2733-4D3E-A349-34F8655B99A5}" type="TxLink">
            <a:rPr lang="en-US" sz="2000" b="1" i="0" u="none" strike="noStrike">
              <a:solidFill>
                <a:schemeClr val="accent4">
                  <a:lumMod val="75000"/>
                </a:schemeClr>
              </a:solidFill>
              <a:latin typeface="Calibri"/>
              <a:ea typeface="Calibri"/>
              <a:cs typeface="Calibri"/>
            </a:rPr>
            <a:pPr marL="0" indent="0" algn="ctr"/>
            <a:t>5617168</a:t>
          </a:fld>
          <a:endParaRPr lang="en-IN" sz="2000" b="1" i="0" u="none" strike="noStrike">
            <a:solidFill>
              <a:schemeClr val="accent4">
                <a:lumMod val="75000"/>
              </a:schemeClr>
            </a:solidFill>
            <a:latin typeface="Calibri"/>
            <a:ea typeface="Calibri"/>
            <a:cs typeface="Calibri"/>
          </a:endParaRPr>
        </a:p>
      </xdr:txBody>
    </xdr:sp>
    <xdr:clientData/>
  </xdr:twoCellAnchor>
  <xdr:twoCellAnchor>
    <xdr:from>
      <xdr:col>11</xdr:col>
      <xdr:colOff>376428</xdr:colOff>
      <xdr:row>5</xdr:row>
      <xdr:rowOff>38100</xdr:rowOff>
    </xdr:from>
    <xdr:to>
      <xdr:col>13</xdr:col>
      <xdr:colOff>144780</xdr:colOff>
      <xdr:row>6</xdr:row>
      <xdr:rowOff>83820</xdr:rowOff>
    </xdr:to>
    <xdr:sp macro="" textlink="">
      <xdr:nvSpPr>
        <xdr:cNvPr id="6" name="TextBox 5">
          <a:extLst>
            <a:ext uri="{FF2B5EF4-FFF2-40B4-BE49-F238E27FC236}">
              <a16:creationId xmlns:a16="http://schemas.microsoft.com/office/drawing/2014/main" id="{E44AF672-4D84-462E-AF0B-534E0E4BC8A6}"/>
            </a:ext>
          </a:extLst>
        </xdr:cNvPr>
        <xdr:cNvSpPr txBox="1"/>
      </xdr:nvSpPr>
      <xdr:spPr>
        <a:xfrm>
          <a:off x="7082028" y="963386"/>
          <a:ext cx="987552" cy="230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Per</a:t>
          </a:r>
          <a:r>
            <a:rPr lang="en-IN" sz="1100" b="1" baseline="0"/>
            <a:t> 1M Hour</a:t>
          </a:r>
          <a:endParaRPr lang="en-IN" sz="1100" b="1"/>
        </a:p>
      </xdr:txBody>
    </xdr:sp>
    <xdr:clientData/>
  </xdr:twoCellAnchor>
  <xdr:twoCellAnchor>
    <xdr:from>
      <xdr:col>9</xdr:col>
      <xdr:colOff>528828</xdr:colOff>
      <xdr:row>6</xdr:row>
      <xdr:rowOff>106680</xdr:rowOff>
    </xdr:from>
    <xdr:to>
      <xdr:col>11</xdr:col>
      <xdr:colOff>426720</xdr:colOff>
      <xdr:row>7</xdr:row>
      <xdr:rowOff>167640</xdr:rowOff>
    </xdr:to>
    <xdr:sp macro="" textlink="">
      <xdr:nvSpPr>
        <xdr:cNvPr id="7" name="TextBox 6">
          <a:extLst>
            <a:ext uri="{FF2B5EF4-FFF2-40B4-BE49-F238E27FC236}">
              <a16:creationId xmlns:a16="http://schemas.microsoft.com/office/drawing/2014/main" id="{CDFC52E8-C92E-4C6A-B3C4-64046B0E5081}"/>
            </a:ext>
          </a:extLst>
        </xdr:cNvPr>
        <xdr:cNvSpPr txBox="1"/>
      </xdr:nvSpPr>
      <xdr:spPr>
        <a:xfrm>
          <a:off x="6015228" y="1217023"/>
          <a:ext cx="1117092" cy="246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100" b="1">
              <a:solidFill>
                <a:schemeClr val="dk1"/>
              </a:solidFill>
              <a:latin typeface="+mn-lt"/>
              <a:ea typeface="+mn-ea"/>
              <a:cs typeface="+mn-cs"/>
            </a:rPr>
            <a:t>Lost Time Injury</a:t>
          </a:r>
        </a:p>
        <a:p>
          <a:pPr marL="0" indent="0" algn="ctr"/>
          <a:endParaRPr lang="en-IN" sz="1100" b="1">
            <a:solidFill>
              <a:schemeClr val="dk1"/>
            </a:solidFill>
            <a:latin typeface="+mn-lt"/>
            <a:ea typeface="+mn-ea"/>
            <a:cs typeface="+mn-cs"/>
          </a:endParaRPr>
        </a:p>
      </xdr:txBody>
    </xdr:sp>
    <xdr:clientData/>
  </xdr:twoCellAnchor>
  <xdr:twoCellAnchor>
    <xdr:from>
      <xdr:col>9</xdr:col>
      <xdr:colOff>521208</xdr:colOff>
      <xdr:row>7</xdr:row>
      <xdr:rowOff>144780</xdr:rowOff>
    </xdr:from>
    <xdr:to>
      <xdr:col>11</xdr:col>
      <xdr:colOff>419100</xdr:colOff>
      <xdr:row>9</xdr:row>
      <xdr:rowOff>22860</xdr:rowOff>
    </xdr:to>
    <xdr:sp macro="" textlink="">
      <xdr:nvSpPr>
        <xdr:cNvPr id="8" name="TextBox 7">
          <a:extLst>
            <a:ext uri="{FF2B5EF4-FFF2-40B4-BE49-F238E27FC236}">
              <a16:creationId xmlns:a16="http://schemas.microsoft.com/office/drawing/2014/main" id="{CB28E850-2E43-49EF-848F-284773A26E50}"/>
            </a:ext>
          </a:extLst>
        </xdr:cNvPr>
        <xdr:cNvSpPr txBox="1"/>
      </xdr:nvSpPr>
      <xdr:spPr>
        <a:xfrm>
          <a:off x="6007608" y="1440180"/>
          <a:ext cx="1117092"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baseline="0"/>
            <a:t>Hours </a:t>
          </a:r>
          <a:r>
            <a:rPr lang="en-IN" sz="1100" b="1" baseline="0">
              <a:solidFill>
                <a:schemeClr val="dk1"/>
              </a:solidFill>
              <a:latin typeface="+mn-lt"/>
              <a:ea typeface="+mn-ea"/>
              <a:cs typeface="+mn-cs"/>
            </a:rPr>
            <a:t>Worked</a:t>
          </a:r>
        </a:p>
        <a:p>
          <a:pPr algn="l"/>
          <a:endParaRPr lang="en-IN" sz="1100" b="1"/>
        </a:p>
      </xdr:txBody>
    </xdr:sp>
    <xdr:clientData/>
  </xdr:twoCellAnchor>
  <xdr:twoCellAnchor>
    <xdr:from>
      <xdr:col>11</xdr:col>
      <xdr:colOff>483108</xdr:colOff>
      <xdr:row>6</xdr:row>
      <xdr:rowOff>114300</xdr:rowOff>
    </xdr:from>
    <xdr:to>
      <xdr:col>13</xdr:col>
      <xdr:colOff>381000</xdr:colOff>
      <xdr:row>7</xdr:row>
      <xdr:rowOff>175260</xdr:rowOff>
    </xdr:to>
    <xdr:sp macro="" textlink="KPI!E17">
      <xdr:nvSpPr>
        <xdr:cNvPr id="9" name="TextBox 8">
          <a:extLst>
            <a:ext uri="{FF2B5EF4-FFF2-40B4-BE49-F238E27FC236}">
              <a16:creationId xmlns:a16="http://schemas.microsoft.com/office/drawing/2014/main" id="{9B5F594B-145E-48CF-9A5C-0CECACB18BAF}"/>
            </a:ext>
          </a:extLst>
        </xdr:cNvPr>
        <xdr:cNvSpPr txBox="1"/>
      </xdr:nvSpPr>
      <xdr:spPr>
        <a:xfrm>
          <a:off x="7188708" y="1224643"/>
          <a:ext cx="1117092" cy="246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64DAE98-1C3D-4152-BBD2-6E70774479C5}" type="TxLink">
            <a:rPr lang="en-US" sz="1100" b="1" i="0" u="none" strike="noStrike">
              <a:solidFill>
                <a:srgbClr val="00B050"/>
              </a:solidFill>
              <a:latin typeface="Calibri"/>
              <a:ea typeface="Calibri"/>
              <a:cs typeface="Calibri"/>
            </a:rPr>
            <a:pPr marL="0" indent="0" algn="ctr"/>
            <a:t>381</a:t>
          </a:fld>
          <a:endParaRPr lang="en-US" sz="1100" b="1" i="0" u="none" strike="noStrike">
            <a:solidFill>
              <a:srgbClr val="00B050"/>
            </a:solidFill>
            <a:latin typeface="Calibri"/>
            <a:ea typeface="Calibri"/>
            <a:cs typeface="Calibri"/>
          </a:endParaRPr>
        </a:p>
      </xdr:txBody>
    </xdr:sp>
    <xdr:clientData/>
  </xdr:twoCellAnchor>
  <xdr:twoCellAnchor>
    <xdr:from>
      <xdr:col>11</xdr:col>
      <xdr:colOff>475488</xdr:colOff>
      <xdr:row>7</xdr:row>
      <xdr:rowOff>137160</xdr:rowOff>
    </xdr:from>
    <xdr:to>
      <xdr:col>13</xdr:col>
      <xdr:colOff>373380</xdr:colOff>
      <xdr:row>9</xdr:row>
      <xdr:rowOff>15240</xdr:rowOff>
    </xdr:to>
    <xdr:sp macro="" textlink="KPI!H17">
      <xdr:nvSpPr>
        <xdr:cNvPr id="10" name="TextBox 9">
          <a:extLst>
            <a:ext uri="{FF2B5EF4-FFF2-40B4-BE49-F238E27FC236}">
              <a16:creationId xmlns:a16="http://schemas.microsoft.com/office/drawing/2014/main" id="{9674A69F-543E-439B-9B2D-11B39729589B}"/>
            </a:ext>
          </a:extLst>
        </xdr:cNvPr>
        <xdr:cNvSpPr txBox="1"/>
      </xdr:nvSpPr>
      <xdr:spPr>
        <a:xfrm>
          <a:off x="7181088" y="1432560"/>
          <a:ext cx="1117092"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866781E-4438-41BB-9700-AB829AB39FAA}" type="TxLink">
            <a:rPr lang="en-US" sz="1100" b="1" i="0" u="none" strike="noStrike">
              <a:solidFill>
                <a:srgbClr val="00B050"/>
              </a:solidFill>
              <a:latin typeface="Calibri"/>
              <a:ea typeface="Calibri"/>
              <a:cs typeface="Calibri"/>
            </a:rPr>
            <a:pPr marL="0" indent="0" algn="ctr"/>
            <a:t>517670</a:t>
          </a:fld>
          <a:endParaRPr lang="en-US" sz="1100" b="1" i="0" u="none" strike="noStrike">
            <a:solidFill>
              <a:srgbClr val="00B050"/>
            </a:solidFill>
            <a:latin typeface="Calibri"/>
            <a:ea typeface="Calibri"/>
            <a:cs typeface="Calibri"/>
          </a:endParaRPr>
        </a:p>
      </xdr:txBody>
    </xdr:sp>
    <xdr:clientData/>
  </xdr:twoCellAnchor>
  <xdr:twoCellAnchor>
    <xdr:from>
      <xdr:col>17</xdr:col>
      <xdr:colOff>356616</xdr:colOff>
      <xdr:row>5</xdr:row>
      <xdr:rowOff>0</xdr:rowOff>
    </xdr:from>
    <xdr:to>
      <xdr:col>19</xdr:col>
      <xdr:colOff>89916</xdr:colOff>
      <xdr:row>6</xdr:row>
      <xdr:rowOff>99060</xdr:rowOff>
    </xdr:to>
    <xdr:sp macro="" textlink="KPI!H28">
      <xdr:nvSpPr>
        <xdr:cNvPr id="11" name="TextBox 10">
          <a:extLst>
            <a:ext uri="{FF2B5EF4-FFF2-40B4-BE49-F238E27FC236}">
              <a16:creationId xmlns:a16="http://schemas.microsoft.com/office/drawing/2014/main" id="{12728605-64CC-452F-8B6E-4BF58FFFC996}"/>
            </a:ext>
          </a:extLst>
        </xdr:cNvPr>
        <xdr:cNvSpPr txBox="1"/>
      </xdr:nvSpPr>
      <xdr:spPr>
        <a:xfrm>
          <a:off x="10719816" y="925286"/>
          <a:ext cx="952500" cy="28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B9339A1-4177-40CB-9898-10A542747A73}" type="TxLink">
            <a:rPr lang="en-US" sz="2000" b="1" i="0" u="none" strike="noStrike">
              <a:solidFill>
                <a:schemeClr val="accent4">
                  <a:lumMod val="75000"/>
                </a:schemeClr>
              </a:solidFill>
              <a:latin typeface="Calibri"/>
              <a:ea typeface="Calibri"/>
              <a:cs typeface="Calibri"/>
            </a:rPr>
            <a:pPr marL="0" indent="0" algn="ctr"/>
            <a:t>48%</a:t>
          </a:fld>
          <a:endParaRPr lang="en-IN" sz="2000" b="1" i="0" u="none" strike="noStrike">
            <a:solidFill>
              <a:schemeClr val="accent4">
                <a:lumMod val="75000"/>
              </a:schemeClr>
            </a:solidFill>
            <a:latin typeface="Calibri"/>
            <a:ea typeface="Calibri"/>
            <a:cs typeface="Calibri"/>
          </a:endParaRPr>
        </a:p>
      </xdr:txBody>
    </xdr:sp>
    <xdr:clientData/>
  </xdr:twoCellAnchor>
  <xdr:twoCellAnchor>
    <xdr:from>
      <xdr:col>16</xdr:col>
      <xdr:colOff>13716</xdr:colOff>
      <xdr:row>6</xdr:row>
      <xdr:rowOff>99060</xdr:rowOff>
    </xdr:from>
    <xdr:to>
      <xdr:col>19</xdr:col>
      <xdr:colOff>205740</xdr:colOff>
      <xdr:row>8</xdr:row>
      <xdr:rowOff>0</xdr:rowOff>
    </xdr:to>
    <xdr:sp macro="" textlink="">
      <xdr:nvSpPr>
        <xdr:cNvPr id="12" name="TextBox 11">
          <a:extLst>
            <a:ext uri="{FF2B5EF4-FFF2-40B4-BE49-F238E27FC236}">
              <a16:creationId xmlns:a16="http://schemas.microsoft.com/office/drawing/2014/main" id="{6A0B2767-9E5D-4606-89E2-B31C19AA84F8}"/>
            </a:ext>
          </a:extLst>
        </xdr:cNvPr>
        <xdr:cNvSpPr txBox="1"/>
      </xdr:nvSpPr>
      <xdr:spPr>
        <a:xfrm>
          <a:off x="9767316" y="1209403"/>
          <a:ext cx="2020824" cy="271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a:t>Inducted</a:t>
          </a:r>
          <a:r>
            <a:rPr lang="en-IN" sz="1100" b="1" baseline="0"/>
            <a:t> Employee Incidents</a:t>
          </a:r>
        </a:p>
        <a:p>
          <a:pPr algn="l"/>
          <a:endParaRPr lang="en-IN" sz="1100" b="1"/>
        </a:p>
      </xdr:txBody>
    </xdr:sp>
    <xdr:clientData/>
  </xdr:twoCellAnchor>
  <xdr:twoCellAnchor>
    <xdr:from>
      <xdr:col>16</xdr:col>
      <xdr:colOff>51816</xdr:colOff>
      <xdr:row>7</xdr:row>
      <xdr:rowOff>160020</xdr:rowOff>
    </xdr:from>
    <xdr:to>
      <xdr:col>19</xdr:col>
      <xdr:colOff>243840</xdr:colOff>
      <xdr:row>9</xdr:row>
      <xdr:rowOff>60960</xdr:rowOff>
    </xdr:to>
    <xdr:sp macro="" textlink="">
      <xdr:nvSpPr>
        <xdr:cNvPr id="13" name="TextBox 12">
          <a:extLst>
            <a:ext uri="{FF2B5EF4-FFF2-40B4-BE49-F238E27FC236}">
              <a16:creationId xmlns:a16="http://schemas.microsoft.com/office/drawing/2014/main" id="{9910FF3E-EE29-4795-8E0C-7F004BB6358F}"/>
            </a:ext>
          </a:extLst>
        </xdr:cNvPr>
        <xdr:cNvSpPr txBox="1"/>
      </xdr:nvSpPr>
      <xdr:spPr>
        <a:xfrm>
          <a:off x="9805416" y="1455420"/>
          <a:ext cx="2020824" cy="271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a:t>PPE</a:t>
          </a:r>
          <a:r>
            <a:rPr lang="en-IN" sz="1100" b="1" baseline="0"/>
            <a:t> Worn Incidents</a:t>
          </a:r>
        </a:p>
        <a:p>
          <a:pPr algn="l"/>
          <a:endParaRPr lang="en-IN" sz="1100" b="1"/>
        </a:p>
      </xdr:txBody>
    </xdr:sp>
    <xdr:clientData/>
  </xdr:twoCellAnchor>
  <xdr:twoCellAnchor>
    <xdr:from>
      <xdr:col>18</xdr:col>
      <xdr:colOff>452090</xdr:colOff>
      <xdr:row>6</xdr:row>
      <xdr:rowOff>99060</xdr:rowOff>
    </xdr:from>
    <xdr:to>
      <xdr:col>20</xdr:col>
      <xdr:colOff>349982</xdr:colOff>
      <xdr:row>7</xdr:row>
      <xdr:rowOff>160020</xdr:rowOff>
    </xdr:to>
    <xdr:sp macro="" textlink="KPI!H24">
      <xdr:nvSpPr>
        <xdr:cNvPr id="14" name="TextBox 13">
          <a:extLst>
            <a:ext uri="{FF2B5EF4-FFF2-40B4-BE49-F238E27FC236}">
              <a16:creationId xmlns:a16="http://schemas.microsoft.com/office/drawing/2014/main" id="{065BFBAA-6A22-4418-9790-6260831A9339}"/>
            </a:ext>
          </a:extLst>
        </xdr:cNvPr>
        <xdr:cNvSpPr txBox="1"/>
      </xdr:nvSpPr>
      <xdr:spPr>
        <a:xfrm>
          <a:off x="11424890" y="1209403"/>
          <a:ext cx="1117092" cy="246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0552AEF-9069-4946-8165-F60C7F7E5EC9}" type="TxLink">
            <a:rPr lang="en-US" sz="1100" b="1" i="0" u="none" strike="noStrike">
              <a:solidFill>
                <a:srgbClr val="00B050"/>
              </a:solidFill>
              <a:latin typeface="Calibri"/>
              <a:ea typeface="Calibri"/>
              <a:cs typeface="Calibri"/>
            </a:rPr>
            <a:pPr marL="0" indent="0" algn="ctr"/>
            <a:t>51%</a:t>
          </a:fld>
          <a:endParaRPr lang="en-US" sz="1100" b="1" i="0" u="none" strike="noStrike">
            <a:solidFill>
              <a:srgbClr val="00B050"/>
            </a:solidFill>
            <a:latin typeface="Calibri"/>
            <a:ea typeface="Calibri"/>
            <a:cs typeface="Calibri"/>
          </a:endParaRPr>
        </a:p>
      </xdr:txBody>
    </xdr:sp>
    <xdr:clientData/>
  </xdr:twoCellAnchor>
  <xdr:twoCellAnchor>
    <xdr:from>
      <xdr:col>18</xdr:col>
      <xdr:colOff>432816</xdr:colOff>
      <xdr:row>7</xdr:row>
      <xdr:rowOff>121920</xdr:rowOff>
    </xdr:from>
    <xdr:to>
      <xdr:col>20</xdr:col>
      <xdr:colOff>330708</xdr:colOff>
      <xdr:row>9</xdr:row>
      <xdr:rowOff>0</xdr:rowOff>
    </xdr:to>
    <xdr:sp macro="" textlink="KPI!H33">
      <xdr:nvSpPr>
        <xdr:cNvPr id="15" name="TextBox 14">
          <a:extLst>
            <a:ext uri="{FF2B5EF4-FFF2-40B4-BE49-F238E27FC236}">
              <a16:creationId xmlns:a16="http://schemas.microsoft.com/office/drawing/2014/main" id="{EE5F1FE7-CB4B-40F2-95DA-1194150F805D}"/>
            </a:ext>
          </a:extLst>
        </xdr:cNvPr>
        <xdr:cNvSpPr txBox="1"/>
      </xdr:nvSpPr>
      <xdr:spPr>
        <a:xfrm>
          <a:off x="11405616" y="1417320"/>
          <a:ext cx="1117092"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8917ABF-1C99-44DB-9AF3-0CFE087756CE}" type="TxLink">
            <a:rPr lang="en-US" sz="1100" b="1" i="0" u="none" strike="noStrike">
              <a:solidFill>
                <a:srgbClr val="00B050"/>
              </a:solidFill>
              <a:latin typeface="Calibri"/>
              <a:ea typeface="Calibri"/>
              <a:cs typeface="Calibri"/>
            </a:rPr>
            <a:pPr marL="0" indent="0" algn="ctr"/>
            <a:t>53%</a:t>
          </a:fld>
          <a:endParaRPr lang="en-US" sz="1100" b="1" i="0" u="none" strike="noStrike">
            <a:solidFill>
              <a:srgbClr val="00B050"/>
            </a:solidFill>
            <a:latin typeface="Calibri"/>
            <a:ea typeface="Calibri"/>
            <a:cs typeface="Calibri"/>
          </a:endParaRPr>
        </a:p>
      </xdr:txBody>
    </xdr:sp>
    <xdr:clientData/>
  </xdr:twoCellAnchor>
  <xdr:twoCellAnchor editAs="oneCell">
    <xdr:from>
      <xdr:col>20</xdr:col>
      <xdr:colOff>23948</xdr:colOff>
      <xdr:row>20</xdr:row>
      <xdr:rowOff>60833</xdr:rowOff>
    </xdr:from>
    <xdr:to>
      <xdr:col>23</xdr:col>
      <xdr:colOff>9604</xdr:colOff>
      <xdr:row>27</xdr:row>
      <xdr:rowOff>27214</xdr:rowOff>
    </xdr:to>
    <mc:AlternateContent xmlns:mc="http://schemas.openxmlformats.org/markup-compatibility/2006">
      <mc:Choice xmlns:tsle="http://schemas.microsoft.com/office/drawing/2012/timeslicer" Requires="tsle">
        <xdr:graphicFrame macro="">
          <xdr:nvGraphicFramePr>
            <xdr:cNvPr id="86" name="Incident Date">
              <a:extLst>
                <a:ext uri="{FF2B5EF4-FFF2-40B4-BE49-F238E27FC236}">
                  <a16:creationId xmlns:a16="http://schemas.microsoft.com/office/drawing/2014/main" id="{248ED471-BAD3-40D3-AFD1-1867F346A1AC}"/>
                </a:ext>
              </a:extLst>
            </xdr:cNvPr>
            <xdr:cNvGraphicFramePr/>
          </xdr:nvGraphicFramePr>
          <xdr:xfrm>
            <a:off x="0" y="0"/>
            <a:ext cx="0" cy="0"/>
          </xdr:xfrm>
          <a:graphic>
            <a:graphicData uri="http://schemas.microsoft.com/office/drawing/2012/timeslicer">
              <tsle:timeslicer xmlns:tsle="http://schemas.microsoft.com/office/drawing/2012/timeslicer" name="Incident Date"/>
            </a:graphicData>
          </a:graphic>
        </xdr:graphicFrame>
      </mc:Choice>
      <mc:Fallback>
        <xdr:sp macro="" textlink="">
          <xdr:nvSpPr>
            <xdr:cNvPr id="0" name=""/>
            <xdr:cNvSpPr>
              <a:spLocks noTextEdit="1"/>
            </xdr:cNvSpPr>
          </xdr:nvSpPr>
          <xdr:spPr>
            <a:xfrm>
              <a:off x="12215948" y="3718433"/>
              <a:ext cx="1814456" cy="124654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167640</xdr:colOff>
      <xdr:row>11</xdr:row>
      <xdr:rowOff>83820</xdr:rowOff>
    </xdr:from>
    <xdr:to>
      <xdr:col>1</xdr:col>
      <xdr:colOff>0</xdr:colOff>
      <xdr:row>13</xdr:row>
      <xdr:rowOff>160020</xdr:rowOff>
    </xdr:to>
    <xdr:pic>
      <xdr:nvPicPr>
        <xdr:cNvPr id="23" name="Picture 22">
          <a:extLst>
            <a:ext uri="{FF2B5EF4-FFF2-40B4-BE49-F238E27FC236}">
              <a16:creationId xmlns:a16="http://schemas.microsoft.com/office/drawing/2014/main" id="{2B7110B6-0989-E953-CB17-A7238D8DC87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67640" y="2119449"/>
          <a:ext cx="441960" cy="446314"/>
        </a:xfrm>
        <a:prstGeom prst="rect">
          <a:avLst/>
        </a:prstGeom>
      </xdr:spPr>
    </xdr:pic>
    <xdr:clientData/>
  </xdr:twoCellAnchor>
  <xdr:twoCellAnchor>
    <xdr:from>
      <xdr:col>0</xdr:col>
      <xdr:colOff>594360</xdr:colOff>
      <xdr:row>11</xdr:row>
      <xdr:rowOff>167640</xdr:rowOff>
    </xdr:from>
    <xdr:to>
      <xdr:col>2</xdr:col>
      <xdr:colOff>228600</xdr:colOff>
      <xdr:row>13</xdr:row>
      <xdr:rowOff>45720</xdr:rowOff>
    </xdr:to>
    <xdr:sp macro="" textlink="">
      <xdr:nvSpPr>
        <xdr:cNvPr id="24" name="TextBox 23">
          <a:hlinkClick xmlns:r="http://schemas.openxmlformats.org/officeDocument/2006/relationships" r:id="rId8"/>
          <a:extLst>
            <a:ext uri="{FF2B5EF4-FFF2-40B4-BE49-F238E27FC236}">
              <a16:creationId xmlns:a16="http://schemas.microsoft.com/office/drawing/2014/main" id="{E18467E9-1B0F-40A3-B009-407E5FE099CF}"/>
            </a:ext>
          </a:extLst>
        </xdr:cNvPr>
        <xdr:cNvSpPr txBox="1"/>
      </xdr:nvSpPr>
      <xdr:spPr>
        <a:xfrm>
          <a:off x="594360" y="2203269"/>
          <a:ext cx="853440"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bg1"/>
              </a:solidFill>
            </a:rPr>
            <a:t>Data</a:t>
          </a:r>
          <a:r>
            <a:rPr lang="en-IN" sz="1100" b="1" baseline="0">
              <a:solidFill>
                <a:schemeClr val="bg1"/>
              </a:solidFill>
            </a:rPr>
            <a:t> Table</a:t>
          </a:r>
          <a:endParaRPr lang="en-IN" sz="1100" b="1">
            <a:solidFill>
              <a:schemeClr val="bg1"/>
            </a:solidFill>
          </a:endParaRPr>
        </a:p>
      </xdr:txBody>
    </xdr:sp>
    <xdr:clientData/>
  </xdr:twoCellAnchor>
  <xdr:twoCellAnchor>
    <xdr:from>
      <xdr:col>2</xdr:col>
      <xdr:colOff>388620</xdr:colOff>
      <xdr:row>9</xdr:row>
      <xdr:rowOff>167640</xdr:rowOff>
    </xdr:from>
    <xdr:to>
      <xdr:col>8</xdr:col>
      <xdr:colOff>53340</xdr:colOff>
      <xdr:row>18</xdr:row>
      <xdr:rowOff>137160</xdr:rowOff>
    </xdr:to>
    <xdr:sp macro="" textlink="">
      <xdr:nvSpPr>
        <xdr:cNvPr id="25" name="Rectangle: Rounded Corners 24">
          <a:extLst>
            <a:ext uri="{FF2B5EF4-FFF2-40B4-BE49-F238E27FC236}">
              <a16:creationId xmlns:a16="http://schemas.microsoft.com/office/drawing/2014/main" id="{5880978D-C0E4-B880-2F56-26C37893F13B}"/>
            </a:ext>
          </a:extLst>
        </xdr:cNvPr>
        <xdr:cNvSpPr/>
      </xdr:nvSpPr>
      <xdr:spPr>
        <a:xfrm>
          <a:off x="1607820" y="1833154"/>
          <a:ext cx="3322320" cy="1635035"/>
        </a:xfrm>
        <a:prstGeom prst="roundRect">
          <a:avLst/>
        </a:prstGeom>
        <a:ln>
          <a:solidFill>
            <a:schemeClr val="bg1"/>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448237</xdr:colOff>
      <xdr:row>9</xdr:row>
      <xdr:rowOff>100404</xdr:rowOff>
    </xdr:from>
    <xdr:to>
      <xdr:col>8</xdr:col>
      <xdr:colOff>71718</xdr:colOff>
      <xdr:row>19</xdr:row>
      <xdr:rowOff>19723</xdr:rowOff>
    </xdr:to>
    <xdr:graphicFrame macro="">
      <xdr:nvGraphicFramePr>
        <xdr:cNvPr id="21" name="Chart 20">
          <a:extLst>
            <a:ext uri="{FF2B5EF4-FFF2-40B4-BE49-F238E27FC236}">
              <a16:creationId xmlns:a16="http://schemas.microsoft.com/office/drawing/2014/main" id="{34910151-7E2C-47BE-891D-522212DC0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182880</xdr:colOff>
      <xdr:row>10</xdr:row>
      <xdr:rowOff>7620</xdr:rowOff>
    </xdr:from>
    <xdr:to>
      <xdr:col>13</xdr:col>
      <xdr:colOff>266700</xdr:colOff>
      <xdr:row>18</xdr:row>
      <xdr:rowOff>129540</xdr:rowOff>
    </xdr:to>
    <xdr:sp macro="" textlink="">
      <xdr:nvSpPr>
        <xdr:cNvPr id="26" name="Rectangle: Rounded Corners 25">
          <a:extLst>
            <a:ext uri="{FF2B5EF4-FFF2-40B4-BE49-F238E27FC236}">
              <a16:creationId xmlns:a16="http://schemas.microsoft.com/office/drawing/2014/main" id="{273240D5-A3F6-424F-B69C-329562C57D6B}"/>
            </a:ext>
          </a:extLst>
        </xdr:cNvPr>
        <xdr:cNvSpPr/>
      </xdr:nvSpPr>
      <xdr:spPr>
        <a:xfrm>
          <a:off x="5059680" y="1858191"/>
          <a:ext cx="3131820" cy="1602378"/>
        </a:xfrm>
        <a:prstGeom prst="roundRect">
          <a:avLst/>
        </a:prstGeom>
        <a:ln>
          <a:solidFill>
            <a:schemeClr val="bg1"/>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253701</xdr:colOff>
      <xdr:row>8</xdr:row>
      <xdr:rowOff>175484</xdr:rowOff>
    </xdr:from>
    <xdr:to>
      <xdr:col>13</xdr:col>
      <xdr:colOff>215601</xdr:colOff>
      <xdr:row>19</xdr:row>
      <xdr:rowOff>51324</xdr:rowOff>
    </xdr:to>
    <xdr:graphicFrame macro="">
      <xdr:nvGraphicFramePr>
        <xdr:cNvPr id="51" name="Chart 50">
          <a:extLst>
            <a:ext uri="{FF2B5EF4-FFF2-40B4-BE49-F238E27FC236}">
              <a16:creationId xmlns:a16="http://schemas.microsoft.com/office/drawing/2014/main" id="{34D3C7B5-A8C3-414E-ADDE-129877C97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375172</xdr:colOff>
      <xdr:row>10</xdr:row>
      <xdr:rowOff>6724</xdr:rowOff>
    </xdr:from>
    <xdr:to>
      <xdr:col>19</xdr:col>
      <xdr:colOff>358139</xdr:colOff>
      <xdr:row>18</xdr:row>
      <xdr:rowOff>160020</xdr:rowOff>
    </xdr:to>
    <xdr:sp macro="" textlink="">
      <xdr:nvSpPr>
        <xdr:cNvPr id="27" name="Rectangle: Rounded Corners 26">
          <a:extLst>
            <a:ext uri="{FF2B5EF4-FFF2-40B4-BE49-F238E27FC236}">
              <a16:creationId xmlns:a16="http://schemas.microsoft.com/office/drawing/2014/main" id="{163CB81D-2576-452A-B1FF-82C3B2EC63CE}"/>
            </a:ext>
          </a:extLst>
        </xdr:cNvPr>
        <xdr:cNvSpPr/>
      </xdr:nvSpPr>
      <xdr:spPr>
        <a:xfrm>
          <a:off x="8299972" y="1857295"/>
          <a:ext cx="3640567" cy="1633754"/>
        </a:xfrm>
        <a:prstGeom prst="roundRect">
          <a:avLst/>
        </a:prstGeom>
        <a:ln>
          <a:solidFill>
            <a:schemeClr val="bg1"/>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540125</xdr:colOff>
      <xdr:row>9</xdr:row>
      <xdr:rowOff>135368</xdr:rowOff>
    </xdr:from>
    <xdr:to>
      <xdr:col>19</xdr:col>
      <xdr:colOff>259080</xdr:colOff>
      <xdr:row>18</xdr:row>
      <xdr:rowOff>83820</xdr:rowOff>
    </xdr:to>
    <mc:AlternateContent xmlns:mc="http://schemas.openxmlformats.org/markup-compatibility/2006">
      <mc:Choice xmlns:cx1="http://schemas.microsoft.com/office/drawing/2015/9/8/chartex" Requires="cx1">
        <xdr:graphicFrame macro="">
          <xdr:nvGraphicFramePr>
            <xdr:cNvPr id="52" name="Chart 51">
              <a:extLst>
                <a:ext uri="{FF2B5EF4-FFF2-40B4-BE49-F238E27FC236}">
                  <a16:creationId xmlns:a16="http://schemas.microsoft.com/office/drawing/2014/main" id="{638E1CDC-7958-411E-AEA4-D0154065A3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8464925" y="1800882"/>
              <a:ext cx="3376555" cy="161396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510539</xdr:colOff>
      <xdr:row>9</xdr:row>
      <xdr:rowOff>67684</xdr:rowOff>
    </xdr:from>
    <xdr:to>
      <xdr:col>22</xdr:col>
      <xdr:colOff>342900</xdr:colOff>
      <xdr:row>18</xdr:row>
      <xdr:rowOff>129540</xdr:rowOff>
    </xdr:to>
    <xdr:sp macro="" textlink="">
      <xdr:nvSpPr>
        <xdr:cNvPr id="28" name="Rectangle: Rounded Corners 27">
          <a:extLst>
            <a:ext uri="{FF2B5EF4-FFF2-40B4-BE49-F238E27FC236}">
              <a16:creationId xmlns:a16="http://schemas.microsoft.com/office/drawing/2014/main" id="{3571046D-09F4-D24B-CA69-607413DF0B2A}"/>
            </a:ext>
          </a:extLst>
        </xdr:cNvPr>
        <xdr:cNvSpPr/>
      </xdr:nvSpPr>
      <xdr:spPr>
        <a:xfrm>
          <a:off x="12092939" y="1733198"/>
          <a:ext cx="1661161" cy="1727371"/>
        </a:xfrm>
        <a:prstGeom prst="roundRect">
          <a:avLst/>
        </a:prstGeom>
        <a:ln>
          <a:solidFill>
            <a:schemeClr val="bg1"/>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endParaRPr lang="en-IN" sz="1100"/>
        </a:p>
      </xdr:txBody>
    </xdr:sp>
    <xdr:clientData/>
  </xdr:twoCellAnchor>
  <xdr:twoCellAnchor editAs="oneCell">
    <xdr:from>
      <xdr:col>19</xdr:col>
      <xdr:colOff>556260</xdr:colOff>
      <xdr:row>10</xdr:row>
      <xdr:rowOff>80235</xdr:rowOff>
    </xdr:from>
    <xdr:to>
      <xdr:col>22</xdr:col>
      <xdr:colOff>282390</xdr:colOff>
      <xdr:row>18</xdr:row>
      <xdr:rowOff>22860</xdr:rowOff>
    </xdr:to>
    <mc:AlternateContent xmlns:mc="http://schemas.openxmlformats.org/markup-compatibility/2006">
      <mc:Choice xmlns:a14="http://schemas.microsoft.com/office/drawing/2010/main" Requires="a14">
        <xdr:graphicFrame macro="">
          <xdr:nvGraphicFramePr>
            <xdr:cNvPr id="40" name="Department">
              <a:extLst>
                <a:ext uri="{FF2B5EF4-FFF2-40B4-BE49-F238E27FC236}">
                  <a16:creationId xmlns:a16="http://schemas.microsoft.com/office/drawing/2014/main" id="{767A0454-D1FB-4770-AF14-AE68FFA0B76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2138660" y="1909035"/>
              <a:ext cx="1554930" cy="14056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365760</xdr:colOff>
      <xdr:row>19</xdr:row>
      <xdr:rowOff>60960</xdr:rowOff>
    </xdr:from>
    <xdr:to>
      <xdr:col>8</xdr:col>
      <xdr:colOff>144780</xdr:colOff>
      <xdr:row>28</xdr:row>
      <xdr:rowOff>7620</xdr:rowOff>
    </xdr:to>
    <xdr:sp macro="" textlink="">
      <xdr:nvSpPr>
        <xdr:cNvPr id="29" name="Rectangle: Rounded Corners 28">
          <a:extLst>
            <a:ext uri="{FF2B5EF4-FFF2-40B4-BE49-F238E27FC236}">
              <a16:creationId xmlns:a16="http://schemas.microsoft.com/office/drawing/2014/main" id="{2624E29C-7D1D-B216-B179-0ECF5068D859}"/>
            </a:ext>
          </a:extLst>
        </xdr:cNvPr>
        <xdr:cNvSpPr/>
      </xdr:nvSpPr>
      <xdr:spPr>
        <a:xfrm>
          <a:off x="1584960" y="3577046"/>
          <a:ext cx="3436620" cy="1612174"/>
        </a:xfrm>
        <a:prstGeom prst="roundRect">
          <a:avLst/>
        </a:prstGeom>
        <a:ln>
          <a:solidFill>
            <a:schemeClr val="bg1"/>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endParaRPr lang="en-IN" sz="1100"/>
        </a:p>
      </xdr:txBody>
    </xdr:sp>
    <xdr:clientData/>
  </xdr:twoCellAnchor>
  <xdr:twoCellAnchor>
    <xdr:from>
      <xdr:col>2</xdr:col>
      <xdr:colOff>424479</xdr:colOff>
      <xdr:row>19</xdr:row>
      <xdr:rowOff>53340</xdr:rowOff>
    </xdr:from>
    <xdr:to>
      <xdr:col>8</xdr:col>
      <xdr:colOff>129540</xdr:colOff>
      <xdr:row>28</xdr:row>
      <xdr:rowOff>83820</xdr:rowOff>
    </xdr:to>
    <xdr:graphicFrame macro="">
      <xdr:nvGraphicFramePr>
        <xdr:cNvPr id="56" name="Chart 55">
          <a:extLst>
            <a:ext uri="{FF2B5EF4-FFF2-40B4-BE49-F238E27FC236}">
              <a16:creationId xmlns:a16="http://schemas.microsoft.com/office/drawing/2014/main" id="{8099D02E-E4FF-425A-AF1F-D292A1509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306592</xdr:colOff>
      <xdr:row>19</xdr:row>
      <xdr:rowOff>82924</xdr:rowOff>
    </xdr:from>
    <xdr:to>
      <xdr:col>14</xdr:col>
      <xdr:colOff>261257</xdr:colOff>
      <xdr:row>27</xdr:row>
      <xdr:rowOff>163286</xdr:rowOff>
    </xdr:to>
    <xdr:sp macro="" textlink="">
      <xdr:nvSpPr>
        <xdr:cNvPr id="30" name="Rectangle: Rounded Corners 29">
          <a:extLst>
            <a:ext uri="{FF2B5EF4-FFF2-40B4-BE49-F238E27FC236}">
              <a16:creationId xmlns:a16="http://schemas.microsoft.com/office/drawing/2014/main" id="{2624E29C-7D1D-B216-B179-0ECF5068D859}"/>
            </a:ext>
          </a:extLst>
        </xdr:cNvPr>
        <xdr:cNvSpPr/>
      </xdr:nvSpPr>
      <xdr:spPr>
        <a:xfrm>
          <a:off x="5183392" y="3599010"/>
          <a:ext cx="3612265" cy="1560819"/>
        </a:xfrm>
        <a:prstGeom prst="roundRect">
          <a:avLst/>
        </a:prstGeom>
        <a:ln>
          <a:solidFill>
            <a:schemeClr val="bg1"/>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endParaRPr lang="en-IN" sz="1100"/>
        </a:p>
      </xdr:txBody>
    </xdr:sp>
    <xdr:clientData/>
  </xdr:twoCellAnchor>
  <xdr:twoCellAnchor>
    <xdr:from>
      <xdr:col>8</xdr:col>
      <xdr:colOff>378760</xdr:colOff>
      <xdr:row>18</xdr:row>
      <xdr:rowOff>175261</xdr:rowOff>
    </xdr:from>
    <xdr:to>
      <xdr:col>14</xdr:col>
      <xdr:colOff>43544</xdr:colOff>
      <xdr:row>27</xdr:row>
      <xdr:rowOff>65315</xdr:rowOff>
    </xdr:to>
    <xdr:graphicFrame macro="">
      <xdr:nvGraphicFramePr>
        <xdr:cNvPr id="66" name="Chart 65">
          <a:extLst>
            <a:ext uri="{FF2B5EF4-FFF2-40B4-BE49-F238E27FC236}">
              <a16:creationId xmlns:a16="http://schemas.microsoft.com/office/drawing/2014/main" id="{F73A5A5C-74D1-48B6-B713-51DD1CDF7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381000</xdr:colOff>
      <xdr:row>19</xdr:row>
      <xdr:rowOff>68581</xdr:rowOff>
    </xdr:from>
    <xdr:to>
      <xdr:col>19</xdr:col>
      <xdr:colOff>533400</xdr:colOff>
      <xdr:row>27</xdr:row>
      <xdr:rowOff>108858</xdr:rowOff>
    </xdr:to>
    <xdr:sp macro="" textlink="">
      <xdr:nvSpPr>
        <xdr:cNvPr id="31" name="Rectangle: Rounded Corners 30">
          <a:extLst>
            <a:ext uri="{FF2B5EF4-FFF2-40B4-BE49-F238E27FC236}">
              <a16:creationId xmlns:a16="http://schemas.microsoft.com/office/drawing/2014/main" id="{2624E29C-7D1D-B216-B179-0ECF5068D859}"/>
            </a:ext>
          </a:extLst>
        </xdr:cNvPr>
        <xdr:cNvSpPr/>
      </xdr:nvSpPr>
      <xdr:spPr>
        <a:xfrm>
          <a:off x="8915400" y="3584667"/>
          <a:ext cx="3200400" cy="1520734"/>
        </a:xfrm>
        <a:prstGeom prst="roundRect">
          <a:avLst/>
        </a:prstGeom>
        <a:ln>
          <a:solidFill>
            <a:schemeClr val="bg1"/>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endParaRPr lang="en-IN" sz="1100"/>
        </a:p>
      </xdr:txBody>
    </xdr:sp>
    <xdr:clientData/>
  </xdr:twoCellAnchor>
  <xdr:twoCellAnchor>
    <xdr:from>
      <xdr:col>14</xdr:col>
      <xdr:colOff>522514</xdr:colOff>
      <xdr:row>19</xdr:row>
      <xdr:rowOff>141514</xdr:rowOff>
    </xdr:from>
    <xdr:to>
      <xdr:col>19</xdr:col>
      <xdr:colOff>380999</xdr:colOff>
      <xdr:row>26</xdr:row>
      <xdr:rowOff>174172</xdr:rowOff>
    </xdr:to>
    <xdr:graphicFrame macro="">
      <xdr:nvGraphicFramePr>
        <xdr:cNvPr id="85" name="Chart 84">
          <a:extLst>
            <a:ext uri="{FF2B5EF4-FFF2-40B4-BE49-F238E27FC236}">
              <a16:creationId xmlns:a16="http://schemas.microsoft.com/office/drawing/2014/main" id="{080EF4BF-9243-4DE3-84E8-5F454461A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LEHA" refreshedDate="45728.561552662039" createdVersion="8" refreshedVersion="8" minRefreshableVersion="3" recordCount="500" xr:uid="{7262FDBB-B0C5-4407-85C2-CB0E3A5FAE8F}">
  <cacheSource type="worksheet">
    <worksheetSource name="Table1"/>
  </cacheSource>
  <cacheFields count="20">
    <cacheField name="Incident ID" numFmtId="0">
      <sharedItems containsSemiMixedTypes="0" containsString="0" containsNumber="1" containsInteger="1" minValue="1" maxValue="500"/>
    </cacheField>
    <cacheField name="Incident Type" numFmtId="0">
      <sharedItems count="4">
        <s v="Accident"/>
        <s v="Illness"/>
        <s v="Property Damage"/>
        <s v="Near Miss"/>
      </sharedItems>
    </cacheField>
    <cacheField name="Illness Type" numFmtId="0">
      <sharedItems containsBlank="1" count="8">
        <m/>
        <s v="Heat Stress or Exhaustion"/>
        <s v="Mental Health"/>
        <s v="Respiratory Illness"/>
        <s v="Infectious Diseases"/>
        <s v="Other"/>
        <s v="Musculoskeletal Disorders"/>
        <s v="Skin Issues"/>
      </sharedItems>
    </cacheField>
    <cacheField name="Potential Hazard" numFmtId="0">
      <sharedItems containsBlank="1" count="8">
        <m/>
        <s v="Hazardous Material Exposure"/>
        <s v="Electrical Hazard"/>
        <s v="Slip, Trip, or Fall"/>
        <s v="Transport Hazard"/>
        <s v="Manual Handling Hazard"/>
        <s v="Other"/>
        <s v="Equipment Hazard"/>
      </sharedItems>
    </cacheField>
    <cacheField name="Department" numFmtId="0">
      <sharedItems count="8">
        <s v="Office"/>
        <s v="Maintenance"/>
        <s v="Transportation"/>
        <s v="Construction"/>
        <s v="Warehouse"/>
        <s v="IT"/>
        <s v="Sales"/>
        <s v="Manufacturing"/>
      </sharedItems>
    </cacheField>
    <cacheField name="Incident Date" numFmtId="14">
      <sharedItems containsSemiMixedTypes="0" containsNonDate="0" containsDate="1" containsString="0" minDate="2023-02-05T00:00:00" maxDate="2025-02-03T00:00:00" count="365">
        <d v="2024-04-24T00:00:00"/>
        <d v="2023-02-14T00:00:00"/>
        <d v="2023-09-16T00:00:00"/>
        <d v="2024-09-21T00:00:00"/>
        <d v="2024-01-26T00:00:00"/>
        <d v="2023-04-02T00:00:00"/>
        <d v="2024-11-20T00:00:00"/>
        <d v="2023-09-18T00:00:00"/>
        <d v="2023-10-14T00:00:00"/>
        <d v="2024-07-16T00:00:00"/>
        <d v="2024-02-02T00:00:00"/>
        <d v="2024-09-12T00:00:00"/>
        <d v="2023-10-05T00:00:00"/>
        <d v="2024-07-09T00:00:00"/>
        <d v="2024-05-03T00:00:00"/>
        <d v="2023-11-16T00:00:00"/>
        <d v="2024-05-26T00:00:00"/>
        <d v="2023-04-25T00:00:00"/>
        <d v="2023-11-01T00:00:00"/>
        <d v="2023-09-13T00:00:00"/>
        <d v="2023-03-16T00:00:00"/>
        <d v="2023-05-28T00:00:00"/>
        <d v="2024-03-17T00:00:00"/>
        <d v="2024-05-09T00:00:00"/>
        <d v="2024-02-08T00:00:00"/>
        <d v="2023-03-14T00:00:00"/>
        <d v="2023-08-28T00:00:00"/>
        <d v="2023-03-04T00:00:00"/>
        <d v="2024-07-18T00:00:00"/>
        <d v="2024-08-12T00:00:00"/>
        <d v="2023-04-06T00:00:00"/>
        <d v="2023-06-12T00:00:00"/>
        <d v="2024-01-10T00:00:00"/>
        <d v="2024-06-05T00:00:00"/>
        <d v="2025-01-28T00:00:00"/>
        <d v="2023-12-23T00:00:00"/>
        <d v="2023-07-30T00:00:00"/>
        <d v="2024-11-29T00:00:00"/>
        <d v="2025-01-04T00:00:00"/>
        <d v="2023-10-29T00:00:00"/>
        <d v="2024-02-24T00:00:00"/>
        <d v="2024-04-28T00:00:00"/>
        <d v="2023-10-04T00:00:00"/>
        <d v="2023-03-22T00:00:00"/>
        <d v="2023-02-28T00:00:00"/>
        <d v="2024-01-05T00:00:00"/>
        <d v="2023-08-24T00:00:00"/>
        <d v="2023-04-13T00:00:00"/>
        <d v="2023-12-11T00:00:00"/>
        <d v="2023-08-30T00:00:00"/>
        <d v="2023-07-10T00:00:00"/>
        <d v="2024-04-13T00:00:00"/>
        <d v="2025-02-02T00:00:00"/>
        <d v="2024-05-31T00:00:00"/>
        <d v="2023-10-22T00:00:00"/>
        <d v="2023-03-03T00:00:00"/>
        <d v="2024-06-04T00:00:00"/>
        <d v="2024-02-26T00:00:00"/>
        <d v="2024-06-25T00:00:00"/>
        <d v="2024-03-09T00:00:00"/>
        <d v="2023-12-06T00:00:00"/>
        <d v="2023-06-10T00:00:00"/>
        <d v="2024-07-15T00:00:00"/>
        <d v="2024-08-18T00:00:00"/>
        <d v="2024-05-21T00:00:00"/>
        <d v="2024-02-09T00:00:00"/>
        <d v="2024-01-15T00:00:00"/>
        <d v="2024-09-01T00:00:00"/>
        <d v="2023-10-01T00:00:00"/>
        <d v="2024-07-28T00:00:00"/>
        <d v="2024-07-07T00:00:00"/>
        <d v="2024-03-06T00:00:00"/>
        <d v="2024-05-15T00:00:00"/>
        <d v="2023-06-03T00:00:00"/>
        <d v="2023-11-29T00:00:00"/>
        <d v="2023-10-12T00:00:00"/>
        <d v="2024-03-20T00:00:00"/>
        <d v="2024-12-31T00:00:00"/>
        <d v="2023-12-02T00:00:00"/>
        <d v="2024-10-03T00:00:00"/>
        <d v="2023-02-09T00:00:00"/>
        <d v="2025-01-24T00:00:00"/>
        <d v="2023-07-16T00:00:00"/>
        <d v="2024-05-27T00:00:00"/>
        <d v="2024-08-20T00:00:00"/>
        <d v="2024-08-16T00:00:00"/>
        <d v="2024-08-28T00:00:00"/>
        <d v="2023-10-16T00:00:00"/>
        <d v="2023-08-14T00:00:00"/>
        <d v="2024-02-13T00:00:00"/>
        <d v="2023-04-23T00:00:00"/>
        <d v="2024-08-29T00:00:00"/>
        <d v="2023-04-05T00:00:00"/>
        <d v="2023-05-20T00:00:00"/>
        <d v="2025-01-31T00:00:00"/>
        <d v="2025-01-16T00:00:00"/>
        <d v="2024-03-14T00:00:00"/>
        <d v="2024-06-18T00:00:00"/>
        <d v="2024-04-23T00:00:00"/>
        <d v="2025-01-09T00:00:00"/>
        <d v="2024-04-14T00:00:00"/>
        <d v="2024-05-11T00:00:00"/>
        <d v="2023-10-10T00:00:00"/>
        <d v="2024-11-03T00:00:00"/>
        <d v="2024-08-25T00:00:00"/>
        <d v="2024-08-09T00:00:00"/>
        <d v="2023-10-31T00:00:00"/>
        <d v="2024-01-19T00:00:00"/>
        <d v="2024-04-19T00:00:00"/>
        <d v="2024-08-30T00:00:00"/>
        <d v="2025-01-12T00:00:00"/>
        <d v="2024-01-13T00:00:00"/>
        <d v="2023-08-10T00:00:00"/>
        <d v="2023-06-05T00:00:00"/>
        <d v="2023-07-25T00:00:00"/>
        <d v="2024-06-28T00:00:00"/>
        <d v="2023-02-08T00:00:00"/>
        <d v="2024-09-10T00:00:00"/>
        <d v="2024-03-10T00:00:00"/>
        <d v="2024-07-03T00:00:00"/>
        <d v="2024-03-24T00:00:00"/>
        <d v="2023-10-19T00:00:00"/>
        <d v="2023-03-05T00:00:00"/>
        <d v="2025-01-06T00:00:00"/>
        <d v="2024-08-15T00:00:00"/>
        <d v="2023-04-20T00:00:00"/>
        <d v="2023-03-18T00:00:00"/>
        <d v="2023-07-20T00:00:00"/>
        <d v="2024-10-06T00:00:00"/>
        <d v="2024-09-07T00:00:00"/>
        <d v="2024-12-25T00:00:00"/>
        <d v="2024-07-27T00:00:00"/>
        <d v="2024-06-30T00:00:00"/>
        <d v="2024-04-06T00:00:00"/>
        <d v="2024-05-01T00:00:00"/>
        <d v="2023-12-18T00:00:00"/>
        <d v="2024-06-10T00:00:00"/>
        <d v="2024-12-21T00:00:00"/>
        <d v="2024-11-13T00:00:00"/>
        <d v="2024-04-16T00:00:00"/>
        <d v="2024-03-01T00:00:00"/>
        <d v="2023-06-13T00:00:00"/>
        <d v="2024-01-06T00:00:00"/>
        <d v="2024-01-07T00:00:00"/>
        <d v="2023-09-27T00:00:00"/>
        <d v="2025-01-02T00:00:00"/>
        <d v="2024-05-12T00:00:00"/>
        <d v="2024-01-22T00:00:00"/>
        <d v="2023-12-19T00:00:00"/>
        <d v="2024-10-02T00:00:00"/>
        <d v="2024-04-29T00:00:00"/>
        <d v="2024-04-30T00:00:00"/>
        <d v="2024-02-19T00:00:00"/>
        <d v="2023-12-08T00:00:00"/>
        <d v="2023-04-14T00:00:00"/>
        <d v="2024-06-12T00:00:00"/>
        <d v="2023-08-04T00:00:00"/>
        <d v="2023-11-19T00:00:00"/>
        <d v="2024-09-30T00:00:00"/>
        <d v="2023-12-31T00:00:00"/>
        <d v="2023-06-01T00:00:00"/>
        <d v="2023-11-22T00:00:00"/>
        <d v="2024-03-07T00:00:00"/>
        <d v="2023-12-30T00:00:00"/>
        <d v="2024-05-30T00:00:00"/>
        <d v="2023-04-03T00:00:00"/>
        <d v="2024-03-08T00:00:00"/>
        <d v="2024-07-10T00:00:00"/>
        <d v="2024-06-14T00:00:00"/>
        <d v="2023-09-26T00:00:00"/>
        <d v="2024-02-17T00:00:00"/>
        <d v="2024-05-28T00:00:00"/>
        <d v="2024-12-19T00:00:00"/>
        <d v="2024-03-13T00:00:00"/>
        <d v="2024-05-16T00:00:00"/>
        <d v="2024-01-02T00:00:00"/>
        <d v="2024-11-05T00:00:00"/>
        <d v="2023-07-31T00:00:00"/>
        <d v="2023-04-01T00:00:00"/>
        <d v="2025-01-19T00:00:00"/>
        <d v="2024-09-29T00:00:00"/>
        <d v="2024-05-19T00:00:00"/>
        <d v="2023-03-19T00:00:00"/>
        <d v="2024-07-13T00:00:00"/>
        <d v="2024-08-24T00:00:00"/>
        <d v="2023-02-22T00:00:00"/>
        <d v="2023-07-14T00:00:00"/>
        <d v="2024-09-02T00:00:00"/>
        <d v="2023-03-20T00:00:00"/>
        <d v="2024-12-23T00:00:00"/>
        <d v="2023-08-08T00:00:00"/>
        <d v="2024-07-08T00:00:00"/>
        <d v="2023-02-18T00:00:00"/>
        <d v="2024-08-01T00:00:00"/>
        <d v="2024-10-30T00:00:00"/>
        <d v="2023-08-25T00:00:00"/>
        <d v="2023-06-21T00:00:00"/>
        <d v="2024-04-07T00:00:00"/>
        <d v="2024-09-27T00:00:00"/>
        <d v="2023-03-15T00:00:00"/>
        <d v="2023-02-05T00:00:00"/>
        <d v="2023-11-04T00:00:00"/>
        <d v="2023-08-23T00:00:00"/>
        <d v="2023-05-24T00:00:00"/>
        <d v="2024-03-03T00:00:00"/>
        <d v="2023-05-23T00:00:00"/>
        <d v="2024-06-11T00:00:00"/>
        <d v="2023-11-10T00:00:00"/>
        <d v="2024-05-04T00:00:00"/>
        <d v="2024-02-16T00:00:00"/>
        <d v="2024-11-18T00:00:00"/>
        <d v="2023-02-12T00:00:00"/>
        <d v="2023-05-29T00:00:00"/>
        <d v="2024-10-22T00:00:00"/>
        <d v="2024-09-25T00:00:00"/>
        <d v="2023-08-21T00:00:00"/>
        <d v="2024-09-11T00:00:00"/>
        <d v="2024-12-09T00:00:00"/>
        <d v="2023-07-17T00:00:00"/>
        <d v="2024-07-01T00:00:00"/>
        <d v="2023-02-11T00:00:00"/>
        <d v="2024-11-08T00:00:00"/>
        <d v="2023-10-08T00:00:00"/>
        <d v="2023-11-18T00:00:00"/>
        <d v="2023-07-21T00:00:00"/>
        <d v="2024-10-12T00:00:00"/>
        <d v="2024-01-04T00:00:00"/>
        <d v="2024-04-08T00:00:00"/>
        <d v="2023-07-24T00:00:00"/>
        <d v="2023-05-04T00:00:00"/>
        <d v="2023-07-05T00:00:00"/>
        <d v="2024-07-30T00:00:00"/>
        <d v="2024-11-22T00:00:00"/>
        <d v="2023-11-09T00:00:00"/>
        <d v="2024-11-17T00:00:00"/>
        <d v="2024-09-03T00:00:00"/>
        <d v="2023-04-04T00:00:00"/>
        <d v="2024-09-28T00:00:00"/>
        <d v="2023-03-02T00:00:00"/>
        <d v="2023-11-23T00:00:00"/>
        <d v="2024-07-11T00:00:00"/>
        <d v="2023-08-01T00:00:00"/>
        <d v="2023-03-25T00:00:00"/>
        <d v="2023-05-05T00:00:00"/>
        <d v="2025-01-10T00:00:00"/>
        <d v="2023-10-25T00:00:00"/>
        <d v="2023-02-10T00:00:00"/>
        <d v="2023-11-30T00:00:00"/>
        <d v="2024-03-21T00:00:00"/>
        <d v="2023-02-15T00:00:00"/>
        <d v="2024-09-08T00:00:00"/>
        <d v="2023-12-15T00:00:00"/>
        <d v="2024-07-04T00:00:00"/>
        <d v="2024-01-21T00:00:00"/>
        <d v="2024-01-16T00:00:00"/>
        <d v="2023-03-09T00:00:00"/>
        <d v="2024-12-22T00:00:00"/>
        <d v="2023-08-15T00:00:00"/>
        <d v="2024-03-11T00:00:00"/>
        <d v="2023-12-25T00:00:00"/>
        <d v="2024-03-12T00:00:00"/>
        <d v="2023-10-07T00:00:00"/>
        <d v="2025-02-01T00:00:00"/>
        <d v="2023-12-09T00:00:00"/>
        <d v="2023-11-27T00:00:00"/>
        <d v="2023-11-13T00:00:00"/>
        <d v="2024-04-09T00:00:00"/>
        <d v="2023-08-05T00:00:00"/>
        <d v="2023-06-20T00:00:00"/>
        <d v="2024-12-05T00:00:00"/>
        <d v="2023-04-10T00:00:00"/>
        <d v="2023-05-30T00:00:00"/>
        <d v="2024-02-06T00:00:00"/>
        <d v="2023-08-29T00:00:00"/>
        <d v="2023-04-19T00:00:00"/>
        <d v="2024-10-17T00:00:00"/>
        <d v="2024-01-14T00:00:00"/>
        <d v="2024-11-21T00:00:00"/>
        <d v="2023-07-01T00:00:00"/>
        <d v="2024-07-22T00:00:00"/>
        <d v="2023-04-15T00:00:00"/>
        <d v="2024-04-02T00:00:00"/>
        <d v="2024-12-28T00:00:00"/>
        <d v="2023-07-09T00:00:00"/>
        <d v="2024-10-14T00:00:00"/>
        <d v="2023-11-28T00:00:00"/>
        <d v="2024-08-07T00:00:00"/>
        <d v="2023-02-24T00:00:00"/>
        <d v="2024-06-13T00:00:00"/>
        <d v="2024-10-07T00:00:00"/>
        <d v="2023-05-22T00:00:00"/>
        <d v="2024-10-13T00:00:00"/>
        <d v="2023-12-20T00:00:00"/>
        <d v="2023-12-16T00:00:00"/>
        <d v="2024-01-20T00:00:00"/>
        <d v="2023-03-27T00:00:00"/>
        <d v="2023-08-03T00:00:00"/>
        <d v="2023-05-11T00:00:00"/>
        <d v="2024-06-15T00:00:00"/>
        <d v="2023-02-27T00:00:00"/>
        <d v="2023-09-03T00:00:00"/>
        <d v="2024-06-23T00:00:00"/>
        <d v="2023-10-28T00:00:00"/>
        <d v="2023-09-01T00:00:00"/>
        <d v="2024-02-20T00:00:00"/>
        <d v="2024-03-18T00:00:00"/>
        <d v="2024-12-07T00:00:00"/>
        <d v="2023-11-06T00:00:00"/>
        <d v="2023-08-19T00:00:00"/>
        <d v="2023-04-07T00:00:00"/>
        <d v="2023-04-08T00:00:00"/>
        <d v="2024-11-07T00:00:00"/>
        <d v="2023-10-03T00:00:00"/>
        <d v="2024-07-24T00:00:00"/>
        <d v="2024-06-01T00:00:00"/>
        <d v="2023-03-07T00:00:00"/>
        <d v="2024-05-23T00:00:00"/>
        <d v="2024-07-14T00:00:00"/>
        <d v="2024-07-19T00:00:00"/>
        <d v="2024-08-03T00:00:00"/>
        <d v="2023-05-27T00:00:00"/>
        <d v="2023-11-21T00:00:00"/>
        <d v="2023-05-31T00:00:00"/>
        <d v="2024-12-27T00:00:00"/>
        <d v="2024-11-15T00:00:00"/>
        <d v="2023-12-01T00:00:00"/>
        <d v="2024-06-20T00:00:00"/>
        <d v="2023-03-13T00:00:00"/>
        <d v="2023-05-25T00:00:00"/>
        <d v="2025-01-25T00:00:00"/>
        <d v="2023-02-26T00:00:00"/>
        <d v="2025-01-21T00:00:00"/>
        <d v="2024-10-29T00:00:00"/>
        <d v="2024-11-12T00:00:00"/>
        <d v="2024-02-23T00:00:00"/>
        <d v="2024-03-02T00:00:00"/>
        <d v="2023-09-17T00:00:00"/>
        <d v="2024-10-08T00:00:00"/>
        <d v="2024-10-09T00:00:00"/>
        <d v="2023-10-13T00:00:00"/>
        <d v="2024-08-13T00:00:00"/>
        <d v="2023-09-14T00:00:00"/>
        <d v="2023-07-04T00:00:00"/>
        <d v="2023-06-24T00:00:00"/>
        <d v="2024-12-15T00:00:00"/>
        <d v="2025-01-23T00:00:00"/>
        <d v="2024-04-25T00:00:00"/>
        <d v="2023-04-27T00:00:00"/>
        <d v="2023-07-07T00:00:00"/>
        <d v="2024-04-01T00:00:00"/>
        <d v="2024-10-16T00:00:00"/>
        <d v="2023-04-16T00:00:00"/>
        <d v="2023-08-18T00:00:00"/>
        <d v="2023-12-27T00:00:00"/>
        <d v="2023-10-06T00:00:00"/>
        <d v="2023-05-17T00:00:00"/>
        <d v="2024-03-19T00:00:00"/>
        <d v="2024-08-23T00:00:00"/>
        <d v="2024-10-26T00:00:00"/>
        <d v="2024-06-06T00:00:00"/>
        <d v="2023-04-24T00:00:00"/>
        <d v="2024-01-11T00:00:00"/>
        <d v="2023-09-04T00:00:00"/>
        <d v="2024-05-25T00:00:00"/>
        <d v="2024-01-12T00:00:00"/>
      </sharedItems>
      <fieldGroup par="19"/>
    </cacheField>
    <cacheField name="Severity" numFmtId="0">
      <sharedItems count="4">
        <s v="Moderate"/>
        <s v="High"/>
        <s v="Low"/>
        <s v="Critical"/>
      </sharedItems>
    </cacheField>
    <cacheField name="Trained/Inducted" numFmtId="0">
      <sharedItems count="2">
        <s v="No"/>
        <s v="Yes"/>
      </sharedItems>
    </cacheField>
    <cacheField name="Lost Time Category" numFmtId="0">
      <sharedItems/>
    </cacheField>
    <cacheField name="Root Cause" numFmtId="0">
      <sharedItems count="7">
        <s v="Other"/>
        <s v="Lack of Training"/>
        <s v="Poor Supervision"/>
        <s v="Environmental Factors"/>
        <s v="Equipment Failure"/>
        <s v="Unsafe Practices"/>
        <s v="Human Error"/>
      </sharedItems>
    </cacheField>
    <cacheField name="PPE Worn" numFmtId="0">
      <sharedItems count="2">
        <s v="Yes"/>
        <s v="No"/>
      </sharedItems>
    </cacheField>
    <cacheField name="Lost Time (Days)" numFmtId="0">
      <sharedItems containsSemiMixedTypes="0" containsString="0" containsNumber="1" containsInteger="1" minValue="0" maxValue="30"/>
    </cacheField>
    <cacheField name="Hours Worked" numFmtId="0">
      <sharedItems containsSemiMixedTypes="0" containsString="0" containsNumber="1" containsInteger="1" minValue="100" maxValue="1998"/>
    </cacheField>
    <cacheField name="Gender" numFmtId="0">
      <sharedItems count="2">
        <s v="Female"/>
        <s v="Male"/>
      </sharedItems>
    </cacheField>
    <cacheField name="Lost Time Injury" numFmtId="0">
      <sharedItems containsSemiMixedTypes="0" containsString="0" containsNumber="1" containsInteger="1" minValue="0" maxValue="1" count="2">
        <n v="1"/>
        <n v="0"/>
      </sharedItems>
    </cacheField>
    <cacheField name="Incident date by quarter" numFmtId="0">
      <sharedItems/>
    </cacheField>
    <cacheField name="LTIFR" numFmtId="0">
      <sharedItems containsSemiMixedTypes="0" containsString="0" containsNumber="1" minValue="0" maxValue="167785.23489932885"/>
    </cacheField>
    <cacheField name="Months (Incident Date)" numFmtId="0" databaseField="0">
      <fieldGroup base="5">
        <rangePr groupBy="months" startDate="2023-02-05T00:00:00" endDate="2025-02-03T00:00:00"/>
        <groupItems count="14">
          <s v="&lt;05-02-2023"/>
          <s v="Jan"/>
          <s v="Feb"/>
          <s v="Mar"/>
          <s v="Apr"/>
          <s v="May"/>
          <s v="Jun"/>
          <s v="Jul"/>
          <s v="Aug"/>
          <s v="Sep"/>
          <s v="Oct"/>
          <s v="Nov"/>
          <s v="Dec"/>
          <s v="&gt;03-02-2025"/>
        </groupItems>
      </fieldGroup>
    </cacheField>
    <cacheField name="Quarters (Incident Date)" numFmtId="0" databaseField="0">
      <fieldGroup base="5">
        <rangePr groupBy="quarters" startDate="2023-02-05T00:00:00" endDate="2025-02-03T00:00:00"/>
        <groupItems count="6">
          <s v="&lt;05-02-2023"/>
          <s v="Qtr1"/>
          <s v="Qtr2"/>
          <s v="Qtr3"/>
          <s v="Qtr4"/>
          <s v="&gt;03-02-2025"/>
        </groupItems>
      </fieldGroup>
    </cacheField>
    <cacheField name="Years (Incident Date)" numFmtId="0" databaseField="0">
      <fieldGroup base="5">
        <rangePr groupBy="years" startDate="2023-02-05T00:00:00" endDate="2025-02-03T00:00:00"/>
        <groupItems count="5">
          <s v="&lt;05-02-2023"/>
          <s v="2023"/>
          <s v="2024"/>
          <s v="2025"/>
          <s v="&gt;03-02-2025"/>
        </groupItems>
      </fieldGroup>
    </cacheField>
  </cacheFields>
  <extLst>
    <ext xmlns:x14="http://schemas.microsoft.com/office/spreadsheetml/2009/9/main" uri="{725AE2AE-9491-48be-B2B4-4EB974FC3084}">
      <x14:pivotCacheDefinition pivotCacheId="696556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x v="0"/>
    <x v="0"/>
    <x v="0"/>
    <x v="0"/>
    <x v="0"/>
    <x v="0"/>
    <x v="0"/>
    <s v="Less than a day"/>
    <x v="0"/>
    <x v="0"/>
    <n v="1"/>
    <n v="1412"/>
    <x v="0"/>
    <x v="0"/>
    <s v="2024-Q1"/>
    <n v="708.21529745042494"/>
  </r>
  <r>
    <n v="2"/>
    <x v="1"/>
    <x v="1"/>
    <x v="0"/>
    <x v="1"/>
    <x v="1"/>
    <x v="1"/>
    <x v="1"/>
    <s v="No Lost Time"/>
    <x v="1"/>
    <x v="0"/>
    <n v="0"/>
    <n v="174"/>
    <x v="1"/>
    <x v="1"/>
    <s v="2023-Q3"/>
    <n v="0"/>
  </r>
  <r>
    <n v="3"/>
    <x v="1"/>
    <x v="2"/>
    <x v="0"/>
    <x v="2"/>
    <x v="2"/>
    <x v="2"/>
    <x v="0"/>
    <s v="No Lost Time"/>
    <x v="2"/>
    <x v="0"/>
    <n v="0"/>
    <n v="1750"/>
    <x v="0"/>
    <x v="1"/>
    <s v="2023-Q3"/>
    <n v="0"/>
  </r>
  <r>
    <n v="4"/>
    <x v="2"/>
    <x v="0"/>
    <x v="0"/>
    <x v="3"/>
    <x v="3"/>
    <x v="0"/>
    <x v="0"/>
    <s v="1-7 days"/>
    <x v="2"/>
    <x v="0"/>
    <n v="6"/>
    <n v="203"/>
    <x v="0"/>
    <x v="0"/>
    <s v="2024-Q1"/>
    <n v="29556.65024630542"/>
  </r>
  <r>
    <n v="5"/>
    <x v="2"/>
    <x v="0"/>
    <x v="0"/>
    <x v="3"/>
    <x v="4"/>
    <x v="2"/>
    <x v="0"/>
    <s v="No Lost Time"/>
    <x v="1"/>
    <x v="1"/>
    <n v="0"/>
    <n v="1575"/>
    <x v="1"/>
    <x v="1"/>
    <s v="2024-Q2"/>
    <n v="0"/>
  </r>
  <r>
    <n v="6"/>
    <x v="1"/>
    <x v="3"/>
    <x v="0"/>
    <x v="1"/>
    <x v="5"/>
    <x v="2"/>
    <x v="1"/>
    <s v="More than a week"/>
    <x v="3"/>
    <x v="0"/>
    <n v="26"/>
    <n v="679"/>
    <x v="0"/>
    <x v="0"/>
    <s v="2023-Q4"/>
    <n v="38291.605301914584"/>
  </r>
  <r>
    <n v="7"/>
    <x v="3"/>
    <x v="0"/>
    <x v="1"/>
    <x v="1"/>
    <x v="6"/>
    <x v="3"/>
    <x v="1"/>
    <s v="1-7 days"/>
    <x v="1"/>
    <x v="0"/>
    <n v="6"/>
    <n v="736"/>
    <x v="0"/>
    <x v="0"/>
    <s v="2024-Q3"/>
    <n v="8152.173913043478"/>
  </r>
  <r>
    <n v="8"/>
    <x v="3"/>
    <x v="0"/>
    <x v="2"/>
    <x v="0"/>
    <x v="7"/>
    <x v="2"/>
    <x v="1"/>
    <s v="1-7 days"/>
    <x v="2"/>
    <x v="0"/>
    <n v="7"/>
    <n v="411"/>
    <x v="1"/>
    <x v="0"/>
    <s v="2023-Q4"/>
    <n v="17031.630170316301"/>
  </r>
  <r>
    <n v="9"/>
    <x v="1"/>
    <x v="2"/>
    <x v="0"/>
    <x v="4"/>
    <x v="8"/>
    <x v="2"/>
    <x v="0"/>
    <s v="1-7 days"/>
    <x v="0"/>
    <x v="1"/>
    <n v="4"/>
    <n v="169"/>
    <x v="1"/>
    <x v="0"/>
    <s v="2023-Q3"/>
    <n v="23668.639053254439"/>
  </r>
  <r>
    <n v="10"/>
    <x v="1"/>
    <x v="4"/>
    <x v="0"/>
    <x v="5"/>
    <x v="9"/>
    <x v="1"/>
    <x v="1"/>
    <s v="No Lost Time"/>
    <x v="3"/>
    <x v="0"/>
    <n v="0"/>
    <n v="1458"/>
    <x v="1"/>
    <x v="1"/>
    <s v="2024-Q1"/>
    <n v="0"/>
  </r>
  <r>
    <n v="11"/>
    <x v="3"/>
    <x v="0"/>
    <x v="3"/>
    <x v="0"/>
    <x v="10"/>
    <x v="3"/>
    <x v="0"/>
    <s v="Less than a day"/>
    <x v="0"/>
    <x v="1"/>
    <n v="1"/>
    <n v="1536"/>
    <x v="0"/>
    <x v="0"/>
    <s v="2024-Q3"/>
    <n v="651.04166666666663"/>
  </r>
  <r>
    <n v="12"/>
    <x v="0"/>
    <x v="0"/>
    <x v="0"/>
    <x v="1"/>
    <x v="11"/>
    <x v="3"/>
    <x v="1"/>
    <s v="More than a week"/>
    <x v="4"/>
    <x v="0"/>
    <n v="12"/>
    <n v="1339"/>
    <x v="0"/>
    <x v="0"/>
    <s v="2024-Q4"/>
    <n v="8961.9118745332344"/>
  </r>
  <r>
    <n v="13"/>
    <x v="3"/>
    <x v="0"/>
    <x v="2"/>
    <x v="2"/>
    <x v="12"/>
    <x v="1"/>
    <x v="0"/>
    <s v="No Lost Time"/>
    <x v="4"/>
    <x v="0"/>
    <n v="0"/>
    <n v="1721"/>
    <x v="0"/>
    <x v="1"/>
    <s v="2023-Q3"/>
    <n v="0"/>
  </r>
  <r>
    <n v="14"/>
    <x v="1"/>
    <x v="5"/>
    <x v="0"/>
    <x v="4"/>
    <x v="13"/>
    <x v="1"/>
    <x v="0"/>
    <s v="No Lost Time"/>
    <x v="5"/>
    <x v="1"/>
    <n v="0"/>
    <n v="928"/>
    <x v="0"/>
    <x v="1"/>
    <s v="2024-Q2"/>
    <n v="0"/>
  </r>
  <r>
    <n v="15"/>
    <x v="0"/>
    <x v="0"/>
    <x v="0"/>
    <x v="6"/>
    <x v="14"/>
    <x v="0"/>
    <x v="0"/>
    <s v="1-7 days"/>
    <x v="6"/>
    <x v="1"/>
    <n v="5"/>
    <n v="1070"/>
    <x v="0"/>
    <x v="0"/>
    <s v="2024-Q4"/>
    <n v="4672.8971962616824"/>
  </r>
  <r>
    <n v="16"/>
    <x v="3"/>
    <x v="0"/>
    <x v="4"/>
    <x v="3"/>
    <x v="15"/>
    <x v="0"/>
    <x v="0"/>
    <s v="Less than a day"/>
    <x v="4"/>
    <x v="0"/>
    <n v="1"/>
    <n v="903"/>
    <x v="0"/>
    <x v="0"/>
    <s v="2023-Q2"/>
    <n v="1107.4197120708748"/>
  </r>
  <r>
    <n v="17"/>
    <x v="2"/>
    <x v="0"/>
    <x v="0"/>
    <x v="2"/>
    <x v="16"/>
    <x v="2"/>
    <x v="1"/>
    <s v="1-7 days"/>
    <x v="6"/>
    <x v="0"/>
    <n v="6"/>
    <n v="831"/>
    <x v="1"/>
    <x v="0"/>
    <s v="2024-Q2"/>
    <n v="7220.2166064981948"/>
  </r>
  <r>
    <n v="18"/>
    <x v="3"/>
    <x v="0"/>
    <x v="2"/>
    <x v="2"/>
    <x v="17"/>
    <x v="1"/>
    <x v="1"/>
    <s v="No Lost Time"/>
    <x v="6"/>
    <x v="0"/>
    <n v="0"/>
    <n v="1385"/>
    <x v="1"/>
    <x v="1"/>
    <s v="2023-Q4"/>
    <n v="0"/>
  </r>
  <r>
    <n v="19"/>
    <x v="1"/>
    <x v="2"/>
    <x v="0"/>
    <x v="3"/>
    <x v="18"/>
    <x v="1"/>
    <x v="0"/>
    <s v="No Lost Time"/>
    <x v="5"/>
    <x v="0"/>
    <n v="0"/>
    <n v="1211"/>
    <x v="1"/>
    <x v="1"/>
    <s v="2023-Q3"/>
    <n v="0"/>
  </r>
  <r>
    <n v="20"/>
    <x v="0"/>
    <x v="0"/>
    <x v="0"/>
    <x v="6"/>
    <x v="19"/>
    <x v="2"/>
    <x v="0"/>
    <s v="No Lost Time"/>
    <x v="3"/>
    <x v="0"/>
    <n v="0"/>
    <n v="604"/>
    <x v="1"/>
    <x v="1"/>
    <s v="2023-Q1"/>
    <n v="0"/>
  </r>
  <r>
    <n v="21"/>
    <x v="2"/>
    <x v="0"/>
    <x v="0"/>
    <x v="6"/>
    <x v="20"/>
    <x v="2"/>
    <x v="0"/>
    <s v="More than a week"/>
    <x v="5"/>
    <x v="0"/>
    <n v="8"/>
    <n v="1641"/>
    <x v="1"/>
    <x v="0"/>
    <s v="2023-Q2"/>
    <n v="4875.0761730652039"/>
  </r>
  <r>
    <n v="22"/>
    <x v="3"/>
    <x v="0"/>
    <x v="4"/>
    <x v="3"/>
    <x v="21"/>
    <x v="0"/>
    <x v="1"/>
    <s v="1-7 days"/>
    <x v="0"/>
    <x v="0"/>
    <n v="2"/>
    <n v="390"/>
    <x v="1"/>
    <x v="0"/>
    <s v="2023-Q1"/>
    <n v="5128.2051282051279"/>
  </r>
  <r>
    <n v="23"/>
    <x v="0"/>
    <x v="0"/>
    <x v="0"/>
    <x v="5"/>
    <x v="22"/>
    <x v="3"/>
    <x v="1"/>
    <s v="More than a week"/>
    <x v="0"/>
    <x v="0"/>
    <n v="26"/>
    <n v="872"/>
    <x v="1"/>
    <x v="0"/>
    <s v="2024-Q2"/>
    <n v="29816.51376146789"/>
  </r>
  <r>
    <n v="24"/>
    <x v="0"/>
    <x v="0"/>
    <x v="0"/>
    <x v="5"/>
    <x v="23"/>
    <x v="2"/>
    <x v="0"/>
    <s v="More than a week"/>
    <x v="6"/>
    <x v="0"/>
    <n v="22"/>
    <n v="1272"/>
    <x v="0"/>
    <x v="0"/>
    <s v="2024-Q1"/>
    <n v="17295.597484276728"/>
  </r>
  <r>
    <n v="25"/>
    <x v="3"/>
    <x v="0"/>
    <x v="5"/>
    <x v="7"/>
    <x v="24"/>
    <x v="2"/>
    <x v="0"/>
    <s v="Less than a day"/>
    <x v="4"/>
    <x v="1"/>
    <n v="1"/>
    <n v="1274"/>
    <x v="1"/>
    <x v="0"/>
    <s v="2024-Q1"/>
    <n v="784.92935635792776"/>
  </r>
  <r>
    <n v="26"/>
    <x v="3"/>
    <x v="0"/>
    <x v="5"/>
    <x v="3"/>
    <x v="25"/>
    <x v="2"/>
    <x v="0"/>
    <s v="No Lost Time"/>
    <x v="6"/>
    <x v="0"/>
    <n v="0"/>
    <n v="1187"/>
    <x v="0"/>
    <x v="1"/>
    <s v="2023-Q3"/>
    <n v="0"/>
  </r>
  <r>
    <n v="27"/>
    <x v="3"/>
    <x v="0"/>
    <x v="1"/>
    <x v="6"/>
    <x v="26"/>
    <x v="3"/>
    <x v="1"/>
    <s v="No Lost Time"/>
    <x v="0"/>
    <x v="0"/>
    <n v="0"/>
    <n v="1046"/>
    <x v="0"/>
    <x v="1"/>
    <s v="2023-Q1"/>
    <n v="0"/>
  </r>
  <r>
    <n v="28"/>
    <x v="0"/>
    <x v="0"/>
    <x v="0"/>
    <x v="0"/>
    <x v="27"/>
    <x v="0"/>
    <x v="1"/>
    <s v="Less than a day"/>
    <x v="5"/>
    <x v="0"/>
    <n v="1"/>
    <n v="668"/>
    <x v="1"/>
    <x v="0"/>
    <s v="2023-Q3"/>
    <n v="1497.0059880239521"/>
  </r>
  <r>
    <n v="29"/>
    <x v="1"/>
    <x v="4"/>
    <x v="0"/>
    <x v="6"/>
    <x v="28"/>
    <x v="2"/>
    <x v="1"/>
    <s v="Less than a day"/>
    <x v="6"/>
    <x v="0"/>
    <n v="1"/>
    <n v="1964"/>
    <x v="0"/>
    <x v="0"/>
    <s v="2024-Q3"/>
    <n v="509.16496945010181"/>
  </r>
  <r>
    <n v="30"/>
    <x v="0"/>
    <x v="0"/>
    <x v="0"/>
    <x v="5"/>
    <x v="29"/>
    <x v="2"/>
    <x v="0"/>
    <s v="More than a week"/>
    <x v="4"/>
    <x v="1"/>
    <n v="21"/>
    <n v="622"/>
    <x v="0"/>
    <x v="0"/>
    <s v="2024-Q2"/>
    <n v="33762.057877813502"/>
  </r>
  <r>
    <n v="31"/>
    <x v="3"/>
    <x v="0"/>
    <x v="5"/>
    <x v="4"/>
    <x v="30"/>
    <x v="2"/>
    <x v="1"/>
    <s v="1-7 days"/>
    <x v="5"/>
    <x v="1"/>
    <n v="5"/>
    <n v="1652"/>
    <x v="0"/>
    <x v="0"/>
    <s v="2023-Q2"/>
    <n v="3026.6343825665858"/>
  </r>
  <r>
    <n v="32"/>
    <x v="1"/>
    <x v="4"/>
    <x v="0"/>
    <x v="2"/>
    <x v="31"/>
    <x v="3"/>
    <x v="1"/>
    <s v="1-7 days"/>
    <x v="2"/>
    <x v="1"/>
    <n v="6"/>
    <n v="1724"/>
    <x v="0"/>
    <x v="0"/>
    <s v="2023-Q1"/>
    <n v="3480.2784222737819"/>
  </r>
  <r>
    <n v="33"/>
    <x v="3"/>
    <x v="0"/>
    <x v="6"/>
    <x v="2"/>
    <x v="32"/>
    <x v="3"/>
    <x v="0"/>
    <s v="No Lost Time"/>
    <x v="2"/>
    <x v="0"/>
    <n v="0"/>
    <n v="1370"/>
    <x v="1"/>
    <x v="1"/>
    <s v="2024-Q2"/>
    <n v="0"/>
  </r>
  <r>
    <n v="34"/>
    <x v="3"/>
    <x v="0"/>
    <x v="3"/>
    <x v="7"/>
    <x v="33"/>
    <x v="1"/>
    <x v="1"/>
    <s v="No Lost Time"/>
    <x v="3"/>
    <x v="1"/>
    <n v="0"/>
    <n v="1051"/>
    <x v="0"/>
    <x v="1"/>
    <s v="2024-Q1"/>
    <n v="0"/>
  </r>
  <r>
    <n v="35"/>
    <x v="3"/>
    <x v="0"/>
    <x v="2"/>
    <x v="3"/>
    <x v="34"/>
    <x v="3"/>
    <x v="0"/>
    <s v="Less than a day"/>
    <x v="0"/>
    <x v="0"/>
    <n v="1"/>
    <n v="485"/>
    <x v="1"/>
    <x v="0"/>
    <s v="2025-Q4"/>
    <n v="2061.855670103093"/>
  </r>
  <r>
    <n v="36"/>
    <x v="2"/>
    <x v="0"/>
    <x v="0"/>
    <x v="2"/>
    <x v="35"/>
    <x v="1"/>
    <x v="0"/>
    <s v="More than a week"/>
    <x v="5"/>
    <x v="0"/>
    <n v="30"/>
    <n v="588"/>
    <x v="0"/>
    <x v="0"/>
    <s v="2023-Q3"/>
    <n v="51020.408163265303"/>
  </r>
  <r>
    <n v="37"/>
    <x v="3"/>
    <x v="0"/>
    <x v="5"/>
    <x v="2"/>
    <x v="36"/>
    <x v="1"/>
    <x v="1"/>
    <s v="Less than a day"/>
    <x v="0"/>
    <x v="1"/>
    <n v="1"/>
    <n v="1299"/>
    <x v="1"/>
    <x v="0"/>
    <s v="2023-Q4"/>
    <n v="769.82294072363356"/>
  </r>
  <r>
    <n v="38"/>
    <x v="2"/>
    <x v="0"/>
    <x v="0"/>
    <x v="2"/>
    <x v="37"/>
    <x v="2"/>
    <x v="0"/>
    <s v="No Lost Time"/>
    <x v="6"/>
    <x v="0"/>
    <n v="0"/>
    <n v="1350"/>
    <x v="1"/>
    <x v="1"/>
    <s v="2024-Q1"/>
    <n v="0"/>
  </r>
  <r>
    <n v="39"/>
    <x v="3"/>
    <x v="0"/>
    <x v="4"/>
    <x v="0"/>
    <x v="38"/>
    <x v="0"/>
    <x v="0"/>
    <s v="Less than a day"/>
    <x v="6"/>
    <x v="0"/>
    <n v="1"/>
    <n v="1445"/>
    <x v="0"/>
    <x v="0"/>
    <s v="2025-Q4"/>
    <n v="692.0415224913495"/>
  </r>
  <r>
    <n v="40"/>
    <x v="0"/>
    <x v="0"/>
    <x v="0"/>
    <x v="2"/>
    <x v="39"/>
    <x v="3"/>
    <x v="1"/>
    <s v="No Lost Time"/>
    <x v="4"/>
    <x v="0"/>
    <n v="0"/>
    <n v="1146"/>
    <x v="1"/>
    <x v="1"/>
    <s v="2023-Q1"/>
    <n v="0"/>
  </r>
  <r>
    <n v="41"/>
    <x v="0"/>
    <x v="0"/>
    <x v="0"/>
    <x v="2"/>
    <x v="40"/>
    <x v="1"/>
    <x v="0"/>
    <s v="1-7 days"/>
    <x v="2"/>
    <x v="1"/>
    <n v="1"/>
    <n v="483"/>
    <x v="0"/>
    <x v="0"/>
    <s v="2024-Q2"/>
    <n v="2070.3933747412007"/>
  </r>
  <r>
    <n v="42"/>
    <x v="2"/>
    <x v="0"/>
    <x v="0"/>
    <x v="1"/>
    <x v="41"/>
    <x v="3"/>
    <x v="0"/>
    <s v="No Lost Time"/>
    <x v="6"/>
    <x v="0"/>
    <n v="0"/>
    <n v="100"/>
    <x v="0"/>
    <x v="1"/>
    <s v="2024-Q4"/>
    <n v="0"/>
  </r>
  <r>
    <n v="43"/>
    <x v="2"/>
    <x v="0"/>
    <x v="0"/>
    <x v="6"/>
    <x v="42"/>
    <x v="1"/>
    <x v="1"/>
    <s v="Less than a day"/>
    <x v="3"/>
    <x v="1"/>
    <n v="1"/>
    <n v="1667"/>
    <x v="1"/>
    <x v="0"/>
    <s v="2023-Q1"/>
    <n v="599.88002399520099"/>
  </r>
  <r>
    <n v="44"/>
    <x v="2"/>
    <x v="0"/>
    <x v="0"/>
    <x v="4"/>
    <x v="43"/>
    <x v="2"/>
    <x v="0"/>
    <s v="More than a week"/>
    <x v="5"/>
    <x v="1"/>
    <n v="24"/>
    <n v="893"/>
    <x v="0"/>
    <x v="0"/>
    <s v="2023-Q1"/>
    <n v="26875.699888017916"/>
  </r>
  <r>
    <n v="45"/>
    <x v="1"/>
    <x v="4"/>
    <x v="0"/>
    <x v="1"/>
    <x v="44"/>
    <x v="1"/>
    <x v="1"/>
    <s v="Less than a day"/>
    <x v="2"/>
    <x v="0"/>
    <n v="1"/>
    <n v="904"/>
    <x v="0"/>
    <x v="0"/>
    <s v="2023-Q1"/>
    <n v="1106.1946902654868"/>
  </r>
  <r>
    <n v="46"/>
    <x v="1"/>
    <x v="6"/>
    <x v="0"/>
    <x v="6"/>
    <x v="34"/>
    <x v="2"/>
    <x v="0"/>
    <s v="1-7 days"/>
    <x v="4"/>
    <x v="0"/>
    <n v="5"/>
    <n v="1967"/>
    <x v="1"/>
    <x v="0"/>
    <s v="2025-Q1"/>
    <n v="2541.942043721403"/>
  </r>
  <r>
    <n v="47"/>
    <x v="3"/>
    <x v="0"/>
    <x v="2"/>
    <x v="6"/>
    <x v="45"/>
    <x v="1"/>
    <x v="1"/>
    <s v="No Lost Time"/>
    <x v="5"/>
    <x v="0"/>
    <n v="0"/>
    <n v="1013"/>
    <x v="1"/>
    <x v="1"/>
    <s v="2024-Q3"/>
    <n v="0"/>
  </r>
  <r>
    <n v="48"/>
    <x v="0"/>
    <x v="0"/>
    <x v="0"/>
    <x v="5"/>
    <x v="46"/>
    <x v="2"/>
    <x v="1"/>
    <s v="Less than a day"/>
    <x v="2"/>
    <x v="1"/>
    <n v="1"/>
    <n v="1809"/>
    <x v="1"/>
    <x v="0"/>
    <s v="2023-Q2"/>
    <n v="552.79159756771696"/>
  </r>
  <r>
    <n v="49"/>
    <x v="0"/>
    <x v="0"/>
    <x v="0"/>
    <x v="3"/>
    <x v="47"/>
    <x v="3"/>
    <x v="0"/>
    <s v="No Lost Time"/>
    <x v="0"/>
    <x v="0"/>
    <n v="0"/>
    <n v="322"/>
    <x v="0"/>
    <x v="1"/>
    <s v="2023-Q4"/>
    <n v="0"/>
  </r>
  <r>
    <n v="50"/>
    <x v="2"/>
    <x v="0"/>
    <x v="0"/>
    <x v="7"/>
    <x v="48"/>
    <x v="3"/>
    <x v="1"/>
    <s v="Less than a day"/>
    <x v="6"/>
    <x v="1"/>
    <n v="1"/>
    <n v="1221"/>
    <x v="0"/>
    <x v="0"/>
    <s v="2023-Q3"/>
    <n v="819.00081900081898"/>
  </r>
  <r>
    <n v="51"/>
    <x v="3"/>
    <x v="0"/>
    <x v="3"/>
    <x v="4"/>
    <x v="49"/>
    <x v="1"/>
    <x v="0"/>
    <s v="No Lost Time"/>
    <x v="3"/>
    <x v="0"/>
    <n v="0"/>
    <n v="258"/>
    <x v="1"/>
    <x v="1"/>
    <s v="2023-Q3"/>
    <n v="0"/>
  </r>
  <r>
    <n v="52"/>
    <x v="1"/>
    <x v="6"/>
    <x v="0"/>
    <x v="1"/>
    <x v="50"/>
    <x v="2"/>
    <x v="1"/>
    <s v="Less than a day"/>
    <x v="1"/>
    <x v="0"/>
    <n v="1"/>
    <n v="1549"/>
    <x v="1"/>
    <x v="0"/>
    <s v="2023-Q2"/>
    <n v="645.57779212395099"/>
  </r>
  <r>
    <n v="53"/>
    <x v="0"/>
    <x v="0"/>
    <x v="0"/>
    <x v="3"/>
    <x v="51"/>
    <x v="2"/>
    <x v="1"/>
    <s v="Less than a day"/>
    <x v="1"/>
    <x v="1"/>
    <n v="1"/>
    <n v="1049"/>
    <x v="1"/>
    <x v="0"/>
    <s v="2024-Q1"/>
    <n v="953.28884652049567"/>
  </r>
  <r>
    <n v="54"/>
    <x v="0"/>
    <x v="0"/>
    <x v="0"/>
    <x v="3"/>
    <x v="52"/>
    <x v="2"/>
    <x v="1"/>
    <s v="1-7 days"/>
    <x v="0"/>
    <x v="1"/>
    <n v="2"/>
    <n v="1541"/>
    <x v="0"/>
    <x v="0"/>
    <s v="2025-Q2"/>
    <n v="1297.8585334198572"/>
  </r>
  <r>
    <n v="55"/>
    <x v="1"/>
    <x v="2"/>
    <x v="0"/>
    <x v="5"/>
    <x v="53"/>
    <x v="1"/>
    <x v="0"/>
    <s v="Less than a day"/>
    <x v="4"/>
    <x v="1"/>
    <n v="1"/>
    <n v="1422"/>
    <x v="0"/>
    <x v="0"/>
    <s v="2024-Q4"/>
    <n v="703.23488045007036"/>
  </r>
  <r>
    <n v="56"/>
    <x v="0"/>
    <x v="0"/>
    <x v="0"/>
    <x v="6"/>
    <x v="54"/>
    <x v="0"/>
    <x v="1"/>
    <s v="Less than a day"/>
    <x v="5"/>
    <x v="0"/>
    <n v="1"/>
    <n v="1800"/>
    <x v="1"/>
    <x v="0"/>
    <s v="2023-Q1"/>
    <n v="555.55555555555554"/>
  </r>
  <r>
    <n v="57"/>
    <x v="2"/>
    <x v="0"/>
    <x v="0"/>
    <x v="0"/>
    <x v="55"/>
    <x v="0"/>
    <x v="1"/>
    <s v="1-7 days"/>
    <x v="0"/>
    <x v="0"/>
    <n v="3"/>
    <n v="1270"/>
    <x v="1"/>
    <x v="0"/>
    <s v="2023-Q2"/>
    <n v="2362.2047244094488"/>
  </r>
  <r>
    <n v="58"/>
    <x v="3"/>
    <x v="0"/>
    <x v="7"/>
    <x v="6"/>
    <x v="56"/>
    <x v="1"/>
    <x v="1"/>
    <s v="Less than a day"/>
    <x v="6"/>
    <x v="0"/>
    <n v="1"/>
    <n v="1291"/>
    <x v="0"/>
    <x v="0"/>
    <s v="2024-Q3"/>
    <n v="774.59333849728887"/>
  </r>
  <r>
    <n v="59"/>
    <x v="2"/>
    <x v="0"/>
    <x v="0"/>
    <x v="0"/>
    <x v="49"/>
    <x v="2"/>
    <x v="1"/>
    <s v="Less than a day"/>
    <x v="1"/>
    <x v="1"/>
    <n v="1"/>
    <n v="1216"/>
    <x v="0"/>
    <x v="0"/>
    <s v="2023-Q1"/>
    <n v="822.36842105263156"/>
  </r>
  <r>
    <n v="60"/>
    <x v="1"/>
    <x v="1"/>
    <x v="0"/>
    <x v="2"/>
    <x v="57"/>
    <x v="2"/>
    <x v="0"/>
    <s v="More than a week"/>
    <x v="0"/>
    <x v="0"/>
    <n v="10"/>
    <n v="1581"/>
    <x v="0"/>
    <x v="0"/>
    <s v="2024-Q2"/>
    <n v="6325.110689437065"/>
  </r>
  <r>
    <n v="61"/>
    <x v="3"/>
    <x v="0"/>
    <x v="6"/>
    <x v="5"/>
    <x v="58"/>
    <x v="1"/>
    <x v="0"/>
    <s v="Less than a day"/>
    <x v="5"/>
    <x v="0"/>
    <n v="1"/>
    <n v="625"/>
    <x v="1"/>
    <x v="0"/>
    <s v="2024-Q1"/>
    <n v="1600"/>
  </r>
  <r>
    <n v="62"/>
    <x v="3"/>
    <x v="0"/>
    <x v="7"/>
    <x v="1"/>
    <x v="59"/>
    <x v="2"/>
    <x v="1"/>
    <s v="Less than a day"/>
    <x v="3"/>
    <x v="0"/>
    <n v="1"/>
    <n v="1523"/>
    <x v="0"/>
    <x v="0"/>
    <s v="2024-Q4"/>
    <n v="656.59881812212734"/>
  </r>
  <r>
    <n v="63"/>
    <x v="1"/>
    <x v="2"/>
    <x v="0"/>
    <x v="1"/>
    <x v="60"/>
    <x v="2"/>
    <x v="1"/>
    <s v="No Lost Time"/>
    <x v="4"/>
    <x v="1"/>
    <n v="0"/>
    <n v="1478"/>
    <x v="0"/>
    <x v="1"/>
    <s v="2023-Q2"/>
    <n v="0"/>
  </r>
  <r>
    <n v="64"/>
    <x v="2"/>
    <x v="0"/>
    <x v="0"/>
    <x v="6"/>
    <x v="61"/>
    <x v="0"/>
    <x v="1"/>
    <s v="Less than a day"/>
    <x v="0"/>
    <x v="0"/>
    <n v="1"/>
    <n v="623"/>
    <x v="0"/>
    <x v="0"/>
    <s v="2023-Q3"/>
    <n v="1605.1364365971108"/>
  </r>
  <r>
    <n v="65"/>
    <x v="1"/>
    <x v="4"/>
    <x v="0"/>
    <x v="4"/>
    <x v="62"/>
    <x v="2"/>
    <x v="0"/>
    <s v="1-7 days"/>
    <x v="0"/>
    <x v="0"/>
    <n v="1"/>
    <n v="1704"/>
    <x v="0"/>
    <x v="0"/>
    <s v="2024-Q3"/>
    <n v="586.85446009389671"/>
  </r>
  <r>
    <n v="66"/>
    <x v="0"/>
    <x v="0"/>
    <x v="0"/>
    <x v="1"/>
    <x v="63"/>
    <x v="0"/>
    <x v="1"/>
    <s v="1-7 days"/>
    <x v="0"/>
    <x v="0"/>
    <n v="5"/>
    <n v="711"/>
    <x v="1"/>
    <x v="0"/>
    <s v="2024-Q2"/>
    <n v="7032.3488045007034"/>
  </r>
  <r>
    <n v="67"/>
    <x v="3"/>
    <x v="0"/>
    <x v="2"/>
    <x v="7"/>
    <x v="64"/>
    <x v="1"/>
    <x v="1"/>
    <s v="Less than a day"/>
    <x v="5"/>
    <x v="0"/>
    <n v="1"/>
    <n v="240"/>
    <x v="1"/>
    <x v="0"/>
    <s v="2024-Q1"/>
    <n v="4166.666666666667"/>
  </r>
  <r>
    <n v="68"/>
    <x v="0"/>
    <x v="0"/>
    <x v="0"/>
    <x v="6"/>
    <x v="65"/>
    <x v="2"/>
    <x v="0"/>
    <s v="Less than a day"/>
    <x v="4"/>
    <x v="1"/>
    <n v="1"/>
    <n v="795"/>
    <x v="0"/>
    <x v="0"/>
    <s v="2024-Q3"/>
    <n v="1257.8616352201259"/>
  </r>
  <r>
    <n v="69"/>
    <x v="2"/>
    <x v="0"/>
    <x v="0"/>
    <x v="1"/>
    <x v="28"/>
    <x v="1"/>
    <x v="1"/>
    <s v="1-7 days"/>
    <x v="5"/>
    <x v="0"/>
    <n v="5"/>
    <n v="235"/>
    <x v="1"/>
    <x v="0"/>
    <s v="2024-Q1"/>
    <n v="21276.59574468085"/>
  </r>
  <r>
    <n v="70"/>
    <x v="3"/>
    <x v="0"/>
    <x v="1"/>
    <x v="0"/>
    <x v="66"/>
    <x v="2"/>
    <x v="0"/>
    <s v="More than a week"/>
    <x v="4"/>
    <x v="1"/>
    <n v="22"/>
    <n v="917"/>
    <x v="0"/>
    <x v="0"/>
    <s v="2024-Q3"/>
    <n v="23991.275899672848"/>
  </r>
  <r>
    <n v="71"/>
    <x v="3"/>
    <x v="0"/>
    <x v="2"/>
    <x v="0"/>
    <x v="67"/>
    <x v="3"/>
    <x v="1"/>
    <s v="More than a week"/>
    <x v="0"/>
    <x v="1"/>
    <n v="14"/>
    <n v="884"/>
    <x v="0"/>
    <x v="0"/>
    <s v="2024-Q4"/>
    <n v="15837.10407239819"/>
  </r>
  <r>
    <n v="72"/>
    <x v="3"/>
    <x v="0"/>
    <x v="7"/>
    <x v="5"/>
    <x v="68"/>
    <x v="2"/>
    <x v="1"/>
    <s v="More than a week"/>
    <x v="0"/>
    <x v="0"/>
    <n v="20"/>
    <n v="356"/>
    <x v="1"/>
    <x v="0"/>
    <s v="2023-Q3"/>
    <n v="56179.775280898873"/>
  </r>
  <r>
    <n v="73"/>
    <x v="0"/>
    <x v="0"/>
    <x v="0"/>
    <x v="5"/>
    <x v="69"/>
    <x v="3"/>
    <x v="1"/>
    <s v="No Lost Time"/>
    <x v="0"/>
    <x v="0"/>
    <n v="0"/>
    <n v="1102"/>
    <x v="0"/>
    <x v="1"/>
    <s v="2024-Q1"/>
    <n v="0"/>
  </r>
  <r>
    <n v="74"/>
    <x v="0"/>
    <x v="0"/>
    <x v="0"/>
    <x v="1"/>
    <x v="38"/>
    <x v="2"/>
    <x v="0"/>
    <s v="No Lost Time"/>
    <x v="4"/>
    <x v="0"/>
    <n v="0"/>
    <n v="1361"/>
    <x v="1"/>
    <x v="1"/>
    <s v="2025-Q3"/>
    <n v="0"/>
  </r>
  <r>
    <n v="75"/>
    <x v="1"/>
    <x v="1"/>
    <x v="0"/>
    <x v="0"/>
    <x v="70"/>
    <x v="3"/>
    <x v="1"/>
    <s v="More than a week"/>
    <x v="5"/>
    <x v="1"/>
    <n v="28"/>
    <n v="232"/>
    <x v="0"/>
    <x v="0"/>
    <s v="2024-Q4"/>
    <n v="120689.6551724138"/>
  </r>
  <r>
    <n v="76"/>
    <x v="3"/>
    <x v="0"/>
    <x v="3"/>
    <x v="6"/>
    <x v="8"/>
    <x v="2"/>
    <x v="0"/>
    <s v="Less than a day"/>
    <x v="2"/>
    <x v="0"/>
    <n v="1"/>
    <n v="1104"/>
    <x v="1"/>
    <x v="0"/>
    <s v="2023-Q1"/>
    <n v="905.79710144927537"/>
  </r>
  <r>
    <n v="77"/>
    <x v="3"/>
    <x v="0"/>
    <x v="2"/>
    <x v="6"/>
    <x v="71"/>
    <x v="1"/>
    <x v="1"/>
    <s v="More than a week"/>
    <x v="6"/>
    <x v="1"/>
    <n v="27"/>
    <n v="662"/>
    <x v="1"/>
    <x v="0"/>
    <s v="2024-Q2"/>
    <n v="40785.498489425983"/>
  </r>
  <r>
    <n v="78"/>
    <x v="0"/>
    <x v="0"/>
    <x v="0"/>
    <x v="5"/>
    <x v="72"/>
    <x v="2"/>
    <x v="1"/>
    <s v="Less than a day"/>
    <x v="2"/>
    <x v="0"/>
    <n v="1"/>
    <n v="132"/>
    <x v="0"/>
    <x v="0"/>
    <s v="2024-Q2"/>
    <n v="7575.757575757576"/>
  </r>
  <r>
    <n v="79"/>
    <x v="1"/>
    <x v="6"/>
    <x v="0"/>
    <x v="3"/>
    <x v="73"/>
    <x v="1"/>
    <x v="0"/>
    <s v="More than a week"/>
    <x v="3"/>
    <x v="0"/>
    <n v="14"/>
    <n v="1670"/>
    <x v="1"/>
    <x v="0"/>
    <s v="2023-Q4"/>
    <n v="8383.2335329341313"/>
  </r>
  <r>
    <n v="80"/>
    <x v="1"/>
    <x v="5"/>
    <x v="0"/>
    <x v="5"/>
    <x v="74"/>
    <x v="2"/>
    <x v="0"/>
    <s v="More than a week"/>
    <x v="5"/>
    <x v="1"/>
    <n v="20"/>
    <n v="1282"/>
    <x v="0"/>
    <x v="0"/>
    <s v="2023-Q4"/>
    <n v="15600.624024960998"/>
  </r>
  <r>
    <n v="81"/>
    <x v="0"/>
    <x v="0"/>
    <x v="0"/>
    <x v="7"/>
    <x v="75"/>
    <x v="1"/>
    <x v="1"/>
    <s v="No Lost Time"/>
    <x v="4"/>
    <x v="0"/>
    <n v="0"/>
    <n v="1718"/>
    <x v="0"/>
    <x v="1"/>
    <s v="2023-Q1"/>
    <n v="0"/>
  </r>
  <r>
    <n v="82"/>
    <x v="3"/>
    <x v="0"/>
    <x v="6"/>
    <x v="0"/>
    <x v="76"/>
    <x v="0"/>
    <x v="1"/>
    <s v="More than a week"/>
    <x v="0"/>
    <x v="1"/>
    <n v="19"/>
    <n v="559"/>
    <x v="0"/>
    <x v="0"/>
    <s v="2024-Q4"/>
    <n v="33989.266547406085"/>
  </r>
  <r>
    <n v="83"/>
    <x v="3"/>
    <x v="0"/>
    <x v="3"/>
    <x v="4"/>
    <x v="77"/>
    <x v="1"/>
    <x v="1"/>
    <s v="Less than a day"/>
    <x v="4"/>
    <x v="0"/>
    <n v="1"/>
    <n v="1229"/>
    <x v="1"/>
    <x v="0"/>
    <s v="2024-Q4"/>
    <n v="813.66965012205048"/>
  </r>
  <r>
    <n v="84"/>
    <x v="2"/>
    <x v="0"/>
    <x v="0"/>
    <x v="3"/>
    <x v="78"/>
    <x v="0"/>
    <x v="1"/>
    <s v="1-7 days"/>
    <x v="4"/>
    <x v="1"/>
    <n v="6"/>
    <n v="240"/>
    <x v="0"/>
    <x v="0"/>
    <s v="2023-Q4"/>
    <n v="25000"/>
  </r>
  <r>
    <n v="85"/>
    <x v="3"/>
    <x v="0"/>
    <x v="5"/>
    <x v="3"/>
    <x v="79"/>
    <x v="0"/>
    <x v="1"/>
    <s v="Less than a day"/>
    <x v="4"/>
    <x v="1"/>
    <n v="1"/>
    <n v="1677"/>
    <x v="1"/>
    <x v="0"/>
    <s v="2024-Q1"/>
    <n v="596.30292188431724"/>
  </r>
  <r>
    <n v="86"/>
    <x v="1"/>
    <x v="2"/>
    <x v="0"/>
    <x v="5"/>
    <x v="80"/>
    <x v="3"/>
    <x v="0"/>
    <s v="1-7 days"/>
    <x v="3"/>
    <x v="1"/>
    <n v="7"/>
    <n v="1858"/>
    <x v="0"/>
    <x v="0"/>
    <s v="2023-Q1"/>
    <n v="3767.4919268030139"/>
  </r>
  <r>
    <n v="87"/>
    <x v="0"/>
    <x v="0"/>
    <x v="0"/>
    <x v="2"/>
    <x v="81"/>
    <x v="1"/>
    <x v="0"/>
    <s v="1-7 days"/>
    <x v="4"/>
    <x v="1"/>
    <n v="4"/>
    <n v="577"/>
    <x v="1"/>
    <x v="0"/>
    <s v="2025-Q3"/>
    <n v="6932.4090121317158"/>
  </r>
  <r>
    <n v="88"/>
    <x v="2"/>
    <x v="0"/>
    <x v="0"/>
    <x v="2"/>
    <x v="82"/>
    <x v="3"/>
    <x v="0"/>
    <s v="1-7 days"/>
    <x v="4"/>
    <x v="0"/>
    <n v="7"/>
    <n v="867"/>
    <x v="0"/>
    <x v="0"/>
    <s v="2023-Q2"/>
    <n v="8073.8177623990769"/>
  </r>
  <r>
    <n v="89"/>
    <x v="1"/>
    <x v="2"/>
    <x v="0"/>
    <x v="6"/>
    <x v="83"/>
    <x v="2"/>
    <x v="1"/>
    <s v="Less than a day"/>
    <x v="1"/>
    <x v="0"/>
    <n v="1"/>
    <n v="1159"/>
    <x v="0"/>
    <x v="0"/>
    <s v="2024-Q3"/>
    <n v="862.81276962899051"/>
  </r>
  <r>
    <n v="90"/>
    <x v="3"/>
    <x v="0"/>
    <x v="3"/>
    <x v="0"/>
    <x v="84"/>
    <x v="1"/>
    <x v="0"/>
    <s v="1-7 days"/>
    <x v="0"/>
    <x v="1"/>
    <n v="4"/>
    <n v="265"/>
    <x v="1"/>
    <x v="0"/>
    <s v="2024-Q3"/>
    <n v="15094.33962264151"/>
  </r>
  <r>
    <n v="91"/>
    <x v="2"/>
    <x v="0"/>
    <x v="0"/>
    <x v="6"/>
    <x v="85"/>
    <x v="3"/>
    <x v="0"/>
    <s v="More than a week"/>
    <x v="2"/>
    <x v="1"/>
    <n v="27"/>
    <n v="919"/>
    <x v="0"/>
    <x v="0"/>
    <s v="2024-Q4"/>
    <n v="29379.760609357996"/>
  </r>
  <r>
    <n v="92"/>
    <x v="1"/>
    <x v="3"/>
    <x v="0"/>
    <x v="2"/>
    <x v="60"/>
    <x v="0"/>
    <x v="0"/>
    <s v="Less than a day"/>
    <x v="5"/>
    <x v="0"/>
    <n v="1"/>
    <n v="1694"/>
    <x v="0"/>
    <x v="0"/>
    <s v="2023-Q3"/>
    <n v="590.31877213695395"/>
  </r>
  <r>
    <n v="93"/>
    <x v="3"/>
    <x v="0"/>
    <x v="3"/>
    <x v="3"/>
    <x v="86"/>
    <x v="3"/>
    <x v="1"/>
    <s v="More than a week"/>
    <x v="3"/>
    <x v="0"/>
    <n v="19"/>
    <n v="593"/>
    <x v="0"/>
    <x v="0"/>
    <s v="2024-Q4"/>
    <n v="32040.472175379426"/>
  </r>
  <r>
    <n v="94"/>
    <x v="3"/>
    <x v="0"/>
    <x v="1"/>
    <x v="4"/>
    <x v="87"/>
    <x v="3"/>
    <x v="1"/>
    <s v="1-7 days"/>
    <x v="5"/>
    <x v="1"/>
    <n v="7"/>
    <n v="204"/>
    <x v="1"/>
    <x v="0"/>
    <s v="2023-Q4"/>
    <n v="34313.725490196077"/>
  </r>
  <r>
    <n v="95"/>
    <x v="1"/>
    <x v="6"/>
    <x v="0"/>
    <x v="0"/>
    <x v="54"/>
    <x v="0"/>
    <x v="1"/>
    <s v="Less than a day"/>
    <x v="4"/>
    <x v="1"/>
    <n v="1"/>
    <n v="121"/>
    <x v="0"/>
    <x v="0"/>
    <s v="2023-Q3"/>
    <n v="8264.4628099173551"/>
  </r>
  <r>
    <n v="96"/>
    <x v="1"/>
    <x v="4"/>
    <x v="0"/>
    <x v="3"/>
    <x v="88"/>
    <x v="0"/>
    <x v="0"/>
    <s v="Less than a day"/>
    <x v="1"/>
    <x v="1"/>
    <n v="1"/>
    <n v="428"/>
    <x v="0"/>
    <x v="0"/>
    <s v="2023-Q1"/>
    <n v="2336.4485981308412"/>
  </r>
  <r>
    <n v="97"/>
    <x v="1"/>
    <x v="5"/>
    <x v="0"/>
    <x v="5"/>
    <x v="89"/>
    <x v="2"/>
    <x v="1"/>
    <s v="More than a week"/>
    <x v="4"/>
    <x v="1"/>
    <n v="22"/>
    <n v="200"/>
    <x v="1"/>
    <x v="0"/>
    <s v="2024-Q2"/>
    <n v="110000"/>
  </r>
  <r>
    <n v="98"/>
    <x v="2"/>
    <x v="0"/>
    <x v="0"/>
    <x v="4"/>
    <x v="90"/>
    <x v="3"/>
    <x v="0"/>
    <s v="More than a week"/>
    <x v="4"/>
    <x v="1"/>
    <n v="12"/>
    <n v="1862"/>
    <x v="1"/>
    <x v="0"/>
    <s v="2023-Q3"/>
    <n v="6444.68313641246"/>
  </r>
  <r>
    <n v="99"/>
    <x v="3"/>
    <x v="0"/>
    <x v="1"/>
    <x v="6"/>
    <x v="91"/>
    <x v="2"/>
    <x v="1"/>
    <s v="Less than a day"/>
    <x v="5"/>
    <x v="1"/>
    <n v="1"/>
    <n v="1363"/>
    <x v="0"/>
    <x v="0"/>
    <s v="2024-Q2"/>
    <n v="733.6757153338225"/>
  </r>
  <r>
    <n v="100"/>
    <x v="2"/>
    <x v="0"/>
    <x v="0"/>
    <x v="6"/>
    <x v="92"/>
    <x v="0"/>
    <x v="1"/>
    <s v="No Lost Time"/>
    <x v="4"/>
    <x v="1"/>
    <n v="0"/>
    <n v="868"/>
    <x v="1"/>
    <x v="1"/>
    <s v="2023-Q2"/>
    <n v="0"/>
  </r>
  <r>
    <n v="101"/>
    <x v="1"/>
    <x v="1"/>
    <x v="0"/>
    <x v="1"/>
    <x v="93"/>
    <x v="2"/>
    <x v="1"/>
    <s v="More than a week"/>
    <x v="1"/>
    <x v="1"/>
    <n v="22"/>
    <n v="1587"/>
    <x v="0"/>
    <x v="0"/>
    <s v="2023-Q1"/>
    <n v="13862.633900441084"/>
  </r>
  <r>
    <n v="102"/>
    <x v="0"/>
    <x v="0"/>
    <x v="0"/>
    <x v="0"/>
    <x v="94"/>
    <x v="1"/>
    <x v="1"/>
    <s v="More than a week"/>
    <x v="6"/>
    <x v="0"/>
    <n v="27"/>
    <n v="1130"/>
    <x v="1"/>
    <x v="0"/>
    <s v="2025-Q1"/>
    <n v="23893.805309734515"/>
  </r>
  <r>
    <n v="103"/>
    <x v="2"/>
    <x v="0"/>
    <x v="0"/>
    <x v="6"/>
    <x v="95"/>
    <x v="3"/>
    <x v="1"/>
    <s v="More than a week"/>
    <x v="6"/>
    <x v="1"/>
    <n v="23"/>
    <n v="217"/>
    <x v="0"/>
    <x v="0"/>
    <s v="2025-Q1"/>
    <n v="105990.78341013825"/>
  </r>
  <r>
    <n v="104"/>
    <x v="1"/>
    <x v="7"/>
    <x v="0"/>
    <x v="4"/>
    <x v="96"/>
    <x v="0"/>
    <x v="1"/>
    <s v="1-7 days"/>
    <x v="3"/>
    <x v="1"/>
    <n v="2"/>
    <n v="1773"/>
    <x v="1"/>
    <x v="0"/>
    <s v="2024-Q2"/>
    <n v="1128.0315848843768"/>
  </r>
  <r>
    <n v="105"/>
    <x v="1"/>
    <x v="6"/>
    <x v="0"/>
    <x v="5"/>
    <x v="97"/>
    <x v="3"/>
    <x v="1"/>
    <s v="More than a week"/>
    <x v="1"/>
    <x v="0"/>
    <n v="29"/>
    <n v="1559"/>
    <x v="1"/>
    <x v="0"/>
    <s v="2024-Q2"/>
    <n v="18601.667735728031"/>
  </r>
  <r>
    <n v="106"/>
    <x v="0"/>
    <x v="0"/>
    <x v="0"/>
    <x v="4"/>
    <x v="98"/>
    <x v="3"/>
    <x v="0"/>
    <s v="More than a week"/>
    <x v="3"/>
    <x v="0"/>
    <n v="9"/>
    <n v="1556"/>
    <x v="1"/>
    <x v="0"/>
    <s v="2024-Q2"/>
    <n v="5784.0616966580974"/>
  </r>
  <r>
    <n v="107"/>
    <x v="0"/>
    <x v="0"/>
    <x v="0"/>
    <x v="7"/>
    <x v="58"/>
    <x v="0"/>
    <x v="1"/>
    <s v="No Lost Time"/>
    <x v="5"/>
    <x v="1"/>
    <n v="0"/>
    <n v="763"/>
    <x v="1"/>
    <x v="1"/>
    <s v="2024-Q1"/>
    <n v="0"/>
  </r>
  <r>
    <n v="108"/>
    <x v="2"/>
    <x v="0"/>
    <x v="0"/>
    <x v="2"/>
    <x v="99"/>
    <x v="3"/>
    <x v="1"/>
    <s v="1-7 days"/>
    <x v="4"/>
    <x v="0"/>
    <n v="4"/>
    <n v="1329"/>
    <x v="1"/>
    <x v="0"/>
    <s v="2025-Q2"/>
    <n v="3009.7817908201655"/>
  </r>
  <r>
    <n v="109"/>
    <x v="3"/>
    <x v="0"/>
    <x v="6"/>
    <x v="4"/>
    <x v="100"/>
    <x v="1"/>
    <x v="1"/>
    <s v="Less than a day"/>
    <x v="3"/>
    <x v="0"/>
    <n v="1"/>
    <n v="657"/>
    <x v="1"/>
    <x v="0"/>
    <s v="2024-Q2"/>
    <n v="1522.0700152207"/>
  </r>
  <r>
    <n v="110"/>
    <x v="3"/>
    <x v="0"/>
    <x v="5"/>
    <x v="7"/>
    <x v="101"/>
    <x v="2"/>
    <x v="1"/>
    <s v="More than a week"/>
    <x v="6"/>
    <x v="0"/>
    <n v="25"/>
    <n v="1992"/>
    <x v="0"/>
    <x v="0"/>
    <s v="2024-Q4"/>
    <n v="12550.200803212851"/>
  </r>
  <r>
    <n v="111"/>
    <x v="0"/>
    <x v="0"/>
    <x v="0"/>
    <x v="3"/>
    <x v="102"/>
    <x v="0"/>
    <x v="0"/>
    <s v="1-7 days"/>
    <x v="2"/>
    <x v="0"/>
    <n v="1"/>
    <n v="1311"/>
    <x v="0"/>
    <x v="0"/>
    <s v="2023-Q4"/>
    <n v="762.77650648360031"/>
  </r>
  <r>
    <n v="112"/>
    <x v="3"/>
    <x v="0"/>
    <x v="3"/>
    <x v="7"/>
    <x v="103"/>
    <x v="2"/>
    <x v="0"/>
    <s v="Less than a day"/>
    <x v="3"/>
    <x v="1"/>
    <n v="1"/>
    <n v="1803"/>
    <x v="1"/>
    <x v="0"/>
    <s v="2024-Q3"/>
    <n v="554.63117027176929"/>
  </r>
  <r>
    <n v="113"/>
    <x v="2"/>
    <x v="0"/>
    <x v="0"/>
    <x v="0"/>
    <x v="104"/>
    <x v="1"/>
    <x v="1"/>
    <s v="No Lost Time"/>
    <x v="2"/>
    <x v="0"/>
    <n v="0"/>
    <n v="251"/>
    <x v="0"/>
    <x v="1"/>
    <s v="2024-Q3"/>
    <n v="0"/>
  </r>
  <r>
    <n v="114"/>
    <x v="3"/>
    <x v="0"/>
    <x v="5"/>
    <x v="1"/>
    <x v="105"/>
    <x v="1"/>
    <x v="1"/>
    <s v="No Lost Time"/>
    <x v="1"/>
    <x v="0"/>
    <n v="0"/>
    <n v="1642"/>
    <x v="1"/>
    <x v="1"/>
    <s v="2024-Q4"/>
    <n v="0"/>
  </r>
  <r>
    <n v="115"/>
    <x v="3"/>
    <x v="0"/>
    <x v="6"/>
    <x v="1"/>
    <x v="106"/>
    <x v="3"/>
    <x v="1"/>
    <s v="More than a week"/>
    <x v="1"/>
    <x v="0"/>
    <n v="18"/>
    <n v="846"/>
    <x v="0"/>
    <x v="0"/>
    <s v="2023-Q1"/>
    <n v="21276.59574468085"/>
  </r>
  <r>
    <n v="116"/>
    <x v="3"/>
    <x v="0"/>
    <x v="1"/>
    <x v="3"/>
    <x v="107"/>
    <x v="0"/>
    <x v="1"/>
    <s v="No Lost Time"/>
    <x v="4"/>
    <x v="0"/>
    <n v="0"/>
    <n v="1425"/>
    <x v="0"/>
    <x v="1"/>
    <s v="2024-Q2"/>
    <n v="0"/>
  </r>
  <r>
    <n v="117"/>
    <x v="0"/>
    <x v="0"/>
    <x v="0"/>
    <x v="3"/>
    <x v="108"/>
    <x v="1"/>
    <x v="0"/>
    <s v="1-7 days"/>
    <x v="0"/>
    <x v="0"/>
    <n v="7"/>
    <n v="134"/>
    <x v="0"/>
    <x v="0"/>
    <s v="2024-Q3"/>
    <n v="52238.805970149253"/>
  </r>
  <r>
    <n v="118"/>
    <x v="3"/>
    <x v="0"/>
    <x v="7"/>
    <x v="0"/>
    <x v="109"/>
    <x v="2"/>
    <x v="1"/>
    <s v="1-7 days"/>
    <x v="5"/>
    <x v="1"/>
    <n v="4"/>
    <n v="1972"/>
    <x v="1"/>
    <x v="0"/>
    <s v="2024-Q3"/>
    <n v="2028.3975659229209"/>
  </r>
  <r>
    <n v="119"/>
    <x v="3"/>
    <x v="0"/>
    <x v="2"/>
    <x v="6"/>
    <x v="91"/>
    <x v="2"/>
    <x v="0"/>
    <s v="1-7 days"/>
    <x v="0"/>
    <x v="0"/>
    <n v="2"/>
    <n v="102"/>
    <x v="0"/>
    <x v="0"/>
    <s v="2024-Q1"/>
    <n v="19607.843137254902"/>
  </r>
  <r>
    <n v="120"/>
    <x v="3"/>
    <x v="0"/>
    <x v="5"/>
    <x v="6"/>
    <x v="110"/>
    <x v="3"/>
    <x v="0"/>
    <s v="1-7 days"/>
    <x v="5"/>
    <x v="0"/>
    <n v="5"/>
    <n v="1205"/>
    <x v="1"/>
    <x v="0"/>
    <s v="2025-Q1"/>
    <n v="4149.3775933609959"/>
  </r>
  <r>
    <n v="121"/>
    <x v="0"/>
    <x v="0"/>
    <x v="0"/>
    <x v="5"/>
    <x v="111"/>
    <x v="1"/>
    <x v="1"/>
    <s v="Less than a day"/>
    <x v="2"/>
    <x v="1"/>
    <n v="1"/>
    <n v="1273"/>
    <x v="1"/>
    <x v="0"/>
    <s v="2024-Q3"/>
    <n v="785.54595443833466"/>
  </r>
  <r>
    <n v="122"/>
    <x v="1"/>
    <x v="3"/>
    <x v="0"/>
    <x v="6"/>
    <x v="112"/>
    <x v="3"/>
    <x v="0"/>
    <s v="1-7 days"/>
    <x v="3"/>
    <x v="1"/>
    <n v="7"/>
    <n v="431"/>
    <x v="1"/>
    <x v="0"/>
    <s v="2023-Q2"/>
    <n v="16241.299303944315"/>
  </r>
  <r>
    <n v="123"/>
    <x v="1"/>
    <x v="6"/>
    <x v="0"/>
    <x v="7"/>
    <x v="113"/>
    <x v="3"/>
    <x v="0"/>
    <s v="More than a week"/>
    <x v="4"/>
    <x v="1"/>
    <n v="14"/>
    <n v="231"/>
    <x v="0"/>
    <x v="0"/>
    <s v="2023-Q3"/>
    <n v="60606.060606060608"/>
  </r>
  <r>
    <n v="124"/>
    <x v="0"/>
    <x v="0"/>
    <x v="0"/>
    <x v="6"/>
    <x v="114"/>
    <x v="0"/>
    <x v="0"/>
    <s v="Less than a day"/>
    <x v="6"/>
    <x v="1"/>
    <n v="1"/>
    <n v="677"/>
    <x v="0"/>
    <x v="0"/>
    <s v="2023-Q2"/>
    <n v="1477.1048744460857"/>
  </r>
  <r>
    <n v="125"/>
    <x v="3"/>
    <x v="0"/>
    <x v="4"/>
    <x v="7"/>
    <x v="115"/>
    <x v="1"/>
    <x v="1"/>
    <s v="No Lost Time"/>
    <x v="4"/>
    <x v="1"/>
    <n v="0"/>
    <n v="1661"/>
    <x v="1"/>
    <x v="1"/>
    <s v="2024-Q1"/>
    <n v="0"/>
  </r>
  <r>
    <n v="126"/>
    <x v="3"/>
    <x v="0"/>
    <x v="1"/>
    <x v="4"/>
    <x v="116"/>
    <x v="2"/>
    <x v="1"/>
    <s v="More than a week"/>
    <x v="5"/>
    <x v="1"/>
    <n v="26"/>
    <n v="213"/>
    <x v="1"/>
    <x v="0"/>
    <s v="2023-Q3"/>
    <n v="122065.72769953051"/>
  </r>
  <r>
    <n v="127"/>
    <x v="0"/>
    <x v="0"/>
    <x v="0"/>
    <x v="2"/>
    <x v="117"/>
    <x v="0"/>
    <x v="1"/>
    <s v="1-7 days"/>
    <x v="0"/>
    <x v="0"/>
    <n v="6"/>
    <n v="343"/>
    <x v="0"/>
    <x v="0"/>
    <s v="2024-Q1"/>
    <n v="17492.71137026239"/>
  </r>
  <r>
    <n v="128"/>
    <x v="3"/>
    <x v="0"/>
    <x v="4"/>
    <x v="4"/>
    <x v="118"/>
    <x v="2"/>
    <x v="0"/>
    <s v="1-7 days"/>
    <x v="2"/>
    <x v="0"/>
    <n v="1"/>
    <n v="1797"/>
    <x v="1"/>
    <x v="0"/>
    <s v="2024-Q3"/>
    <n v="556.48302726766838"/>
  </r>
  <r>
    <n v="129"/>
    <x v="1"/>
    <x v="1"/>
    <x v="0"/>
    <x v="0"/>
    <x v="119"/>
    <x v="3"/>
    <x v="1"/>
    <s v="No Lost Time"/>
    <x v="3"/>
    <x v="0"/>
    <n v="0"/>
    <n v="626"/>
    <x v="0"/>
    <x v="1"/>
    <s v="2024-Q1"/>
    <n v="0"/>
  </r>
  <r>
    <n v="130"/>
    <x v="1"/>
    <x v="3"/>
    <x v="0"/>
    <x v="1"/>
    <x v="120"/>
    <x v="1"/>
    <x v="1"/>
    <s v="Less than a day"/>
    <x v="6"/>
    <x v="0"/>
    <n v="1"/>
    <n v="1585"/>
    <x v="1"/>
    <x v="0"/>
    <s v="2024-Q4"/>
    <n v="630.91482649842271"/>
  </r>
  <r>
    <n v="131"/>
    <x v="2"/>
    <x v="0"/>
    <x v="0"/>
    <x v="0"/>
    <x v="121"/>
    <x v="2"/>
    <x v="0"/>
    <s v="1-7 days"/>
    <x v="2"/>
    <x v="0"/>
    <n v="5"/>
    <n v="455"/>
    <x v="0"/>
    <x v="0"/>
    <s v="2023-Q1"/>
    <n v="10989.010989010989"/>
  </r>
  <r>
    <n v="132"/>
    <x v="0"/>
    <x v="0"/>
    <x v="0"/>
    <x v="7"/>
    <x v="122"/>
    <x v="1"/>
    <x v="0"/>
    <s v="1-7 days"/>
    <x v="2"/>
    <x v="1"/>
    <n v="7"/>
    <n v="396"/>
    <x v="1"/>
    <x v="0"/>
    <s v="2023-Q1"/>
    <n v="17676.767676767678"/>
  </r>
  <r>
    <n v="133"/>
    <x v="0"/>
    <x v="0"/>
    <x v="0"/>
    <x v="0"/>
    <x v="123"/>
    <x v="0"/>
    <x v="0"/>
    <s v="1-7 days"/>
    <x v="4"/>
    <x v="0"/>
    <n v="7"/>
    <n v="675"/>
    <x v="1"/>
    <x v="0"/>
    <s v="2025-Q3"/>
    <n v="10370.37037037037"/>
  </r>
  <r>
    <n v="134"/>
    <x v="3"/>
    <x v="0"/>
    <x v="3"/>
    <x v="7"/>
    <x v="124"/>
    <x v="3"/>
    <x v="0"/>
    <s v="More than a week"/>
    <x v="4"/>
    <x v="1"/>
    <n v="18"/>
    <n v="226"/>
    <x v="0"/>
    <x v="0"/>
    <s v="2024-Q2"/>
    <n v="79646.017699115051"/>
  </r>
  <r>
    <n v="135"/>
    <x v="1"/>
    <x v="3"/>
    <x v="0"/>
    <x v="0"/>
    <x v="125"/>
    <x v="1"/>
    <x v="1"/>
    <s v="1-7 days"/>
    <x v="0"/>
    <x v="0"/>
    <n v="6"/>
    <n v="1501"/>
    <x v="1"/>
    <x v="0"/>
    <s v="2023-Q1"/>
    <n v="3997.3351099267156"/>
  </r>
  <r>
    <n v="136"/>
    <x v="1"/>
    <x v="4"/>
    <x v="0"/>
    <x v="2"/>
    <x v="126"/>
    <x v="3"/>
    <x v="1"/>
    <s v="More than a week"/>
    <x v="6"/>
    <x v="0"/>
    <n v="15"/>
    <n v="904"/>
    <x v="1"/>
    <x v="0"/>
    <s v="2023-Q3"/>
    <n v="16592.920353982299"/>
  </r>
  <r>
    <n v="137"/>
    <x v="0"/>
    <x v="0"/>
    <x v="0"/>
    <x v="4"/>
    <x v="127"/>
    <x v="0"/>
    <x v="0"/>
    <s v="Less than a day"/>
    <x v="3"/>
    <x v="1"/>
    <n v="1"/>
    <n v="1766"/>
    <x v="1"/>
    <x v="0"/>
    <s v="2023-Q1"/>
    <n v="566.25141562853912"/>
  </r>
  <r>
    <n v="138"/>
    <x v="2"/>
    <x v="0"/>
    <x v="0"/>
    <x v="6"/>
    <x v="116"/>
    <x v="0"/>
    <x v="0"/>
    <s v="Less than a day"/>
    <x v="2"/>
    <x v="0"/>
    <n v="1"/>
    <n v="151"/>
    <x v="1"/>
    <x v="0"/>
    <s v="2023-Q4"/>
    <n v="6622.5165562913908"/>
  </r>
  <r>
    <n v="139"/>
    <x v="3"/>
    <x v="0"/>
    <x v="4"/>
    <x v="0"/>
    <x v="128"/>
    <x v="0"/>
    <x v="0"/>
    <s v="More than a week"/>
    <x v="1"/>
    <x v="0"/>
    <n v="10"/>
    <n v="521"/>
    <x v="1"/>
    <x v="0"/>
    <s v="2024-Q3"/>
    <n v="19193.857965451054"/>
  </r>
  <r>
    <n v="140"/>
    <x v="0"/>
    <x v="0"/>
    <x v="0"/>
    <x v="5"/>
    <x v="129"/>
    <x v="3"/>
    <x v="0"/>
    <s v="More than a week"/>
    <x v="1"/>
    <x v="0"/>
    <n v="23"/>
    <n v="1493"/>
    <x v="0"/>
    <x v="0"/>
    <s v="2024-Q4"/>
    <n v="15405.224380442063"/>
  </r>
  <r>
    <n v="141"/>
    <x v="2"/>
    <x v="0"/>
    <x v="0"/>
    <x v="3"/>
    <x v="130"/>
    <x v="2"/>
    <x v="0"/>
    <s v="More than a week"/>
    <x v="2"/>
    <x v="1"/>
    <n v="17"/>
    <n v="414"/>
    <x v="0"/>
    <x v="0"/>
    <s v="2024-Q3"/>
    <n v="41062.801932367147"/>
  </r>
  <r>
    <n v="142"/>
    <x v="2"/>
    <x v="0"/>
    <x v="0"/>
    <x v="3"/>
    <x v="131"/>
    <x v="1"/>
    <x v="0"/>
    <s v="No Lost Time"/>
    <x v="6"/>
    <x v="1"/>
    <n v="0"/>
    <n v="1998"/>
    <x v="1"/>
    <x v="1"/>
    <s v="2024-Q2"/>
    <n v="0"/>
  </r>
  <r>
    <n v="143"/>
    <x v="2"/>
    <x v="0"/>
    <x v="0"/>
    <x v="3"/>
    <x v="132"/>
    <x v="3"/>
    <x v="0"/>
    <s v="More than a week"/>
    <x v="2"/>
    <x v="1"/>
    <n v="22"/>
    <n v="1733"/>
    <x v="0"/>
    <x v="0"/>
    <s v="2024-Q2"/>
    <n v="12694.748990190421"/>
  </r>
  <r>
    <n v="144"/>
    <x v="3"/>
    <x v="0"/>
    <x v="4"/>
    <x v="0"/>
    <x v="133"/>
    <x v="2"/>
    <x v="0"/>
    <s v="Less than a day"/>
    <x v="3"/>
    <x v="0"/>
    <n v="1"/>
    <n v="1642"/>
    <x v="1"/>
    <x v="0"/>
    <s v="2024-Q2"/>
    <n v="609.01339829476251"/>
  </r>
  <r>
    <n v="145"/>
    <x v="1"/>
    <x v="4"/>
    <x v="0"/>
    <x v="2"/>
    <x v="134"/>
    <x v="3"/>
    <x v="1"/>
    <s v="More than a week"/>
    <x v="5"/>
    <x v="1"/>
    <n v="23"/>
    <n v="1409"/>
    <x v="1"/>
    <x v="0"/>
    <s v="2024-Q4"/>
    <n v="16323.633782824698"/>
  </r>
  <r>
    <n v="146"/>
    <x v="1"/>
    <x v="7"/>
    <x v="0"/>
    <x v="2"/>
    <x v="135"/>
    <x v="3"/>
    <x v="1"/>
    <s v="More than a week"/>
    <x v="2"/>
    <x v="0"/>
    <n v="29"/>
    <n v="964"/>
    <x v="1"/>
    <x v="0"/>
    <s v="2023-Q2"/>
    <n v="30082.98755186722"/>
  </r>
  <r>
    <n v="147"/>
    <x v="1"/>
    <x v="7"/>
    <x v="0"/>
    <x v="7"/>
    <x v="136"/>
    <x v="0"/>
    <x v="0"/>
    <s v="More than a week"/>
    <x v="4"/>
    <x v="0"/>
    <n v="8"/>
    <n v="1064"/>
    <x v="0"/>
    <x v="0"/>
    <s v="2024-Q3"/>
    <n v="7518.7969924812032"/>
  </r>
  <r>
    <n v="148"/>
    <x v="1"/>
    <x v="6"/>
    <x v="0"/>
    <x v="6"/>
    <x v="62"/>
    <x v="1"/>
    <x v="0"/>
    <s v="Less than a day"/>
    <x v="1"/>
    <x v="0"/>
    <n v="1"/>
    <n v="241"/>
    <x v="0"/>
    <x v="0"/>
    <s v="2024-Q4"/>
    <n v="4149.3775933609959"/>
  </r>
  <r>
    <n v="149"/>
    <x v="2"/>
    <x v="0"/>
    <x v="0"/>
    <x v="1"/>
    <x v="137"/>
    <x v="3"/>
    <x v="1"/>
    <s v="More than a week"/>
    <x v="1"/>
    <x v="0"/>
    <n v="22"/>
    <n v="1924"/>
    <x v="0"/>
    <x v="0"/>
    <s v="2024-Q4"/>
    <n v="11434.511434511434"/>
  </r>
  <r>
    <n v="150"/>
    <x v="3"/>
    <x v="0"/>
    <x v="2"/>
    <x v="0"/>
    <x v="138"/>
    <x v="2"/>
    <x v="0"/>
    <s v="1-7 days"/>
    <x v="2"/>
    <x v="0"/>
    <n v="4"/>
    <n v="846"/>
    <x v="0"/>
    <x v="0"/>
    <s v="2024-Q4"/>
    <n v="4728.1323877068562"/>
  </r>
  <r>
    <n v="151"/>
    <x v="2"/>
    <x v="0"/>
    <x v="0"/>
    <x v="2"/>
    <x v="48"/>
    <x v="2"/>
    <x v="1"/>
    <s v="1-7 days"/>
    <x v="2"/>
    <x v="0"/>
    <n v="6"/>
    <n v="229"/>
    <x v="1"/>
    <x v="0"/>
    <s v="2023-Q2"/>
    <n v="26200.873362445414"/>
  </r>
  <r>
    <n v="152"/>
    <x v="2"/>
    <x v="0"/>
    <x v="0"/>
    <x v="3"/>
    <x v="139"/>
    <x v="1"/>
    <x v="0"/>
    <s v="No Lost Time"/>
    <x v="1"/>
    <x v="1"/>
    <n v="0"/>
    <n v="1133"/>
    <x v="1"/>
    <x v="1"/>
    <s v="2024-Q1"/>
    <n v="0"/>
  </r>
  <r>
    <n v="153"/>
    <x v="3"/>
    <x v="0"/>
    <x v="2"/>
    <x v="1"/>
    <x v="140"/>
    <x v="2"/>
    <x v="0"/>
    <s v="More than a week"/>
    <x v="2"/>
    <x v="0"/>
    <n v="21"/>
    <n v="1418"/>
    <x v="1"/>
    <x v="0"/>
    <s v="2024-Q2"/>
    <n v="14809.590973201692"/>
  </r>
  <r>
    <n v="154"/>
    <x v="0"/>
    <x v="0"/>
    <x v="0"/>
    <x v="2"/>
    <x v="141"/>
    <x v="0"/>
    <x v="0"/>
    <s v="1-7 days"/>
    <x v="5"/>
    <x v="0"/>
    <n v="4"/>
    <n v="392"/>
    <x v="1"/>
    <x v="0"/>
    <s v="2023-Q4"/>
    <n v="10204.081632653062"/>
  </r>
  <r>
    <n v="155"/>
    <x v="3"/>
    <x v="0"/>
    <x v="3"/>
    <x v="1"/>
    <x v="77"/>
    <x v="3"/>
    <x v="0"/>
    <s v="More than a week"/>
    <x v="6"/>
    <x v="0"/>
    <n v="28"/>
    <n v="1317"/>
    <x v="1"/>
    <x v="0"/>
    <s v="2024-Q1"/>
    <n v="21260.440394836751"/>
  </r>
  <r>
    <n v="156"/>
    <x v="1"/>
    <x v="1"/>
    <x v="0"/>
    <x v="0"/>
    <x v="142"/>
    <x v="3"/>
    <x v="1"/>
    <s v="Less than a day"/>
    <x v="4"/>
    <x v="0"/>
    <n v="1"/>
    <n v="1099"/>
    <x v="1"/>
    <x v="0"/>
    <s v="2024-Q1"/>
    <n v="909.91810737033666"/>
  </r>
  <r>
    <n v="157"/>
    <x v="3"/>
    <x v="0"/>
    <x v="6"/>
    <x v="0"/>
    <x v="143"/>
    <x v="2"/>
    <x v="1"/>
    <s v="No Lost Time"/>
    <x v="6"/>
    <x v="1"/>
    <n v="0"/>
    <n v="197"/>
    <x v="0"/>
    <x v="1"/>
    <s v="2024-Q3"/>
    <n v="0"/>
  </r>
  <r>
    <n v="158"/>
    <x v="2"/>
    <x v="0"/>
    <x v="0"/>
    <x v="5"/>
    <x v="144"/>
    <x v="3"/>
    <x v="0"/>
    <s v="No Lost Time"/>
    <x v="3"/>
    <x v="0"/>
    <n v="0"/>
    <n v="734"/>
    <x v="1"/>
    <x v="1"/>
    <s v="2023-Q1"/>
    <n v="0"/>
  </r>
  <r>
    <n v="159"/>
    <x v="3"/>
    <x v="0"/>
    <x v="3"/>
    <x v="7"/>
    <x v="145"/>
    <x v="0"/>
    <x v="0"/>
    <s v="1-7 days"/>
    <x v="4"/>
    <x v="0"/>
    <n v="2"/>
    <n v="1541"/>
    <x v="0"/>
    <x v="0"/>
    <s v="2025-Q2"/>
    <n v="1297.8585334198572"/>
  </r>
  <r>
    <n v="160"/>
    <x v="3"/>
    <x v="0"/>
    <x v="6"/>
    <x v="3"/>
    <x v="146"/>
    <x v="3"/>
    <x v="1"/>
    <s v="Less than a day"/>
    <x v="3"/>
    <x v="1"/>
    <n v="1"/>
    <n v="351"/>
    <x v="1"/>
    <x v="0"/>
    <s v="2024-Q2"/>
    <n v="2849.002849002849"/>
  </r>
  <r>
    <n v="161"/>
    <x v="0"/>
    <x v="0"/>
    <x v="0"/>
    <x v="7"/>
    <x v="73"/>
    <x v="1"/>
    <x v="1"/>
    <s v="Less than a day"/>
    <x v="3"/>
    <x v="1"/>
    <n v="1"/>
    <n v="1078"/>
    <x v="0"/>
    <x v="0"/>
    <s v="2023-Q1"/>
    <n v="927.64378478664196"/>
  </r>
  <r>
    <n v="162"/>
    <x v="1"/>
    <x v="6"/>
    <x v="0"/>
    <x v="1"/>
    <x v="147"/>
    <x v="0"/>
    <x v="0"/>
    <s v="1-7 days"/>
    <x v="2"/>
    <x v="0"/>
    <n v="5"/>
    <n v="1451"/>
    <x v="1"/>
    <x v="0"/>
    <s v="2024-Q4"/>
    <n v="3445.8993797381117"/>
  </r>
  <r>
    <n v="163"/>
    <x v="2"/>
    <x v="0"/>
    <x v="0"/>
    <x v="7"/>
    <x v="148"/>
    <x v="3"/>
    <x v="1"/>
    <s v="Less than a day"/>
    <x v="4"/>
    <x v="1"/>
    <n v="1"/>
    <n v="796"/>
    <x v="1"/>
    <x v="0"/>
    <s v="2023-Q4"/>
    <n v="1256.2814070351758"/>
  </r>
  <r>
    <n v="164"/>
    <x v="1"/>
    <x v="6"/>
    <x v="0"/>
    <x v="5"/>
    <x v="149"/>
    <x v="3"/>
    <x v="1"/>
    <s v="No Lost Time"/>
    <x v="3"/>
    <x v="0"/>
    <n v="0"/>
    <n v="406"/>
    <x v="1"/>
    <x v="1"/>
    <s v="2024-Q2"/>
    <n v="0"/>
  </r>
  <r>
    <n v="165"/>
    <x v="2"/>
    <x v="0"/>
    <x v="0"/>
    <x v="0"/>
    <x v="150"/>
    <x v="0"/>
    <x v="1"/>
    <s v="1-7 days"/>
    <x v="0"/>
    <x v="1"/>
    <n v="7"/>
    <n v="556"/>
    <x v="0"/>
    <x v="0"/>
    <s v="2024-Q2"/>
    <n v="12589.928057553956"/>
  </r>
  <r>
    <n v="166"/>
    <x v="0"/>
    <x v="0"/>
    <x v="0"/>
    <x v="6"/>
    <x v="151"/>
    <x v="1"/>
    <x v="1"/>
    <s v="No Lost Time"/>
    <x v="6"/>
    <x v="0"/>
    <n v="0"/>
    <n v="875"/>
    <x v="1"/>
    <x v="1"/>
    <s v="2024-Q1"/>
    <n v="0"/>
  </r>
  <r>
    <n v="167"/>
    <x v="0"/>
    <x v="0"/>
    <x v="0"/>
    <x v="6"/>
    <x v="152"/>
    <x v="0"/>
    <x v="1"/>
    <s v="No Lost Time"/>
    <x v="5"/>
    <x v="0"/>
    <n v="0"/>
    <n v="1051"/>
    <x v="0"/>
    <x v="1"/>
    <s v="2024-Q4"/>
    <n v="0"/>
  </r>
  <r>
    <n v="168"/>
    <x v="0"/>
    <x v="0"/>
    <x v="0"/>
    <x v="5"/>
    <x v="153"/>
    <x v="0"/>
    <x v="0"/>
    <s v="1-7 days"/>
    <x v="6"/>
    <x v="0"/>
    <n v="5"/>
    <n v="873"/>
    <x v="0"/>
    <x v="0"/>
    <s v="2023-Q2"/>
    <n v="5727.3768613974798"/>
  </r>
  <r>
    <n v="169"/>
    <x v="0"/>
    <x v="0"/>
    <x v="0"/>
    <x v="1"/>
    <x v="154"/>
    <x v="0"/>
    <x v="0"/>
    <s v="1-7 days"/>
    <x v="1"/>
    <x v="1"/>
    <n v="3"/>
    <n v="624"/>
    <x v="1"/>
    <x v="0"/>
    <s v="2023-Q2"/>
    <n v="4807.6923076923076"/>
  </r>
  <r>
    <n v="170"/>
    <x v="3"/>
    <x v="0"/>
    <x v="3"/>
    <x v="1"/>
    <x v="155"/>
    <x v="1"/>
    <x v="1"/>
    <s v="Less than a day"/>
    <x v="5"/>
    <x v="0"/>
    <n v="1"/>
    <n v="686"/>
    <x v="1"/>
    <x v="0"/>
    <s v="2024-Q3"/>
    <n v="1457.7259475218659"/>
  </r>
  <r>
    <n v="171"/>
    <x v="2"/>
    <x v="0"/>
    <x v="0"/>
    <x v="3"/>
    <x v="156"/>
    <x v="2"/>
    <x v="1"/>
    <s v="1-7 days"/>
    <x v="1"/>
    <x v="0"/>
    <n v="7"/>
    <n v="1038"/>
    <x v="1"/>
    <x v="0"/>
    <s v="2023-Q4"/>
    <n v="6743.7379576107896"/>
  </r>
  <r>
    <n v="172"/>
    <x v="1"/>
    <x v="3"/>
    <x v="0"/>
    <x v="2"/>
    <x v="157"/>
    <x v="0"/>
    <x v="0"/>
    <s v="No Lost Time"/>
    <x v="2"/>
    <x v="1"/>
    <n v="0"/>
    <n v="1812"/>
    <x v="0"/>
    <x v="1"/>
    <s v="2023-Q3"/>
    <n v="0"/>
  </r>
  <r>
    <n v="173"/>
    <x v="2"/>
    <x v="0"/>
    <x v="0"/>
    <x v="5"/>
    <x v="158"/>
    <x v="0"/>
    <x v="1"/>
    <s v="1-7 days"/>
    <x v="6"/>
    <x v="1"/>
    <n v="6"/>
    <n v="1668"/>
    <x v="1"/>
    <x v="0"/>
    <s v="2024-Q4"/>
    <n v="3597.1223021582732"/>
  </r>
  <r>
    <n v="174"/>
    <x v="1"/>
    <x v="5"/>
    <x v="0"/>
    <x v="7"/>
    <x v="159"/>
    <x v="2"/>
    <x v="1"/>
    <s v="More than a week"/>
    <x v="6"/>
    <x v="1"/>
    <n v="27"/>
    <n v="460"/>
    <x v="1"/>
    <x v="0"/>
    <s v="2023-Q2"/>
    <n v="58695.65217391304"/>
  </r>
  <r>
    <n v="175"/>
    <x v="0"/>
    <x v="0"/>
    <x v="0"/>
    <x v="3"/>
    <x v="160"/>
    <x v="2"/>
    <x v="1"/>
    <s v="More than a week"/>
    <x v="3"/>
    <x v="1"/>
    <n v="26"/>
    <n v="421"/>
    <x v="0"/>
    <x v="0"/>
    <s v="2023-Q4"/>
    <n v="61757.719714964369"/>
  </r>
  <r>
    <n v="176"/>
    <x v="1"/>
    <x v="5"/>
    <x v="0"/>
    <x v="6"/>
    <x v="161"/>
    <x v="1"/>
    <x v="1"/>
    <s v="No Lost Time"/>
    <x v="3"/>
    <x v="1"/>
    <n v="0"/>
    <n v="1815"/>
    <x v="0"/>
    <x v="1"/>
    <s v="2023-Q1"/>
    <n v="0"/>
  </r>
  <r>
    <n v="177"/>
    <x v="1"/>
    <x v="3"/>
    <x v="0"/>
    <x v="1"/>
    <x v="162"/>
    <x v="1"/>
    <x v="1"/>
    <s v="More than a week"/>
    <x v="1"/>
    <x v="1"/>
    <n v="29"/>
    <n v="1239"/>
    <x v="0"/>
    <x v="0"/>
    <s v="2024-Q4"/>
    <n v="23405.972558514932"/>
  </r>
  <r>
    <n v="178"/>
    <x v="0"/>
    <x v="0"/>
    <x v="0"/>
    <x v="3"/>
    <x v="163"/>
    <x v="0"/>
    <x v="0"/>
    <s v="More than a week"/>
    <x v="1"/>
    <x v="0"/>
    <n v="10"/>
    <n v="1784"/>
    <x v="0"/>
    <x v="0"/>
    <s v="2023-Q2"/>
    <n v="5605.3811659192825"/>
  </r>
  <r>
    <n v="179"/>
    <x v="1"/>
    <x v="6"/>
    <x v="0"/>
    <x v="2"/>
    <x v="164"/>
    <x v="1"/>
    <x v="1"/>
    <s v="1-7 days"/>
    <x v="3"/>
    <x v="1"/>
    <n v="2"/>
    <n v="1066"/>
    <x v="1"/>
    <x v="0"/>
    <s v="2024-Q2"/>
    <n v="1876.172607879925"/>
  </r>
  <r>
    <n v="180"/>
    <x v="0"/>
    <x v="0"/>
    <x v="0"/>
    <x v="5"/>
    <x v="165"/>
    <x v="1"/>
    <x v="1"/>
    <s v="More than a week"/>
    <x v="3"/>
    <x v="0"/>
    <n v="27"/>
    <n v="1184"/>
    <x v="0"/>
    <x v="0"/>
    <s v="2023-Q3"/>
    <n v="22804.054054054053"/>
  </r>
  <r>
    <n v="181"/>
    <x v="2"/>
    <x v="0"/>
    <x v="0"/>
    <x v="6"/>
    <x v="114"/>
    <x v="0"/>
    <x v="1"/>
    <s v="No Lost Time"/>
    <x v="4"/>
    <x v="0"/>
    <n v="0"/>
    <n v="1491"/>
    <x v="0"/>
    <x v="1"/>
    <s v="2023-Q1"/>
    <n v="0"/>
  </r>
  <r>
    <n v="182"/>
    <x v="1"/>
    <x v="5"/>
    <x v="0"/>
    <x v="7"/>
    <x v="166"/>
    <x v="0"/>
    <x v="0"/>
    <s v="1-7 days"/>
    <x v="0"/>
    <x v="1"/>
    <n v="4"/>
    <n v="450"/>
    <x v="0"/>
    <x v="0"/>
    <s v="2024-Q3"/>
    <n v="8888.8888888888887"/>
  </r>
  <r>
    <n v="183"/>
    <x v="3"/>
    <x v="0"/>
    <x v="4"/>
    <x v="0"/>
    <x v="167"/>
    <x v="0"/>
    <x v="0"/>
    <s v="No Lost Time"/>
    <x v="4"/>
    <x v="1"/>
    <n v="0"/>
    <n v="544"/>
    <x v="1"/>
    <x v="1"/>
    <s v="2024-Q1"/>
    <n v="0"/>
  </r>
  <r>
    <n v="184"/>
    <x v="1"/>
    <x v="2"/>
    <x v="0"/>
    <x v="3"/>
    <x v="32"/>
    <x v="1"/>
    <x v="0"/>
    <s v="More than a week"/>
    <x v="3"/>
    <x v="1"/>
    <n v="14"/>
    <n v="1030"/>
    <x v="1"/>
    <x v="0"/>
    <s v="2024-Q2"/>
    <n v="13592.233009708738"/>
  </r>
  <r>
    <n v="185"/>
    <x v="1"/>
    <x v="3"/>
    <x v="0"/>
    <x v="4"/>
    <x v="168"/>
    <x v="0"/>
    <x v="0"/>
    <s v="No Lost Time"/>
    <x v="4"/>
    <x v="1"/>
    <n v="0"/>
    <n v="984"/>
    <x v="1"/>
    <x v="1"/>
    <s v="2024-Q1"/>
    <n v="0"/>
  </r>
  <r>
    <n v="186"/>
    <x v="0"/>
    <x v="0"/>
    <x v="0"/>
    <x v="6"/>
    <x v="107"/>
    <x v="1"/>
    <x v="1"/>
    <s v="1-7 days"/>
    <x v="5"/>
    <x v="1"/>
    <n v="6"/>
    <n v="1123"/>
    <x v="1"/>
    <x v="0"/>
    <s v="2024-Q3"/>
    <n v="5342.8317008014246"/>
  </r>
  <r>
    <n v="187"/>
    <x v="0"/>
    <x v="0"/>
    <x v="0"/>
    <x v="2"/>
    <x v="169"/>
    <x v="0"/>
    <x v="0"/>
    <s v="No Lost Time"/>
    <x v="4"/>
    <x v="0"/>
    <n v="0"/>
    <n v="1656"/>
    <x v="0"/>
    <x v="1"/>
    <s v="2023-Q1"/>
    <n v="0"/>
  </r>
  <r>
    <n v="188"/>
    <x v="3"/>
    <x v="0"/>
    <x v="3"/>
    <x v="0"/>
    <x v="170"/>
    <x v="0"/>
    <x v="1"/>
    <s v="1-7 days"/>
    <x v="0"/>
    <x v="0"/>
    <n v="7"/>
    <n v="1816"/>
    <x v="1"/>
    <x v="0"/>
    <s v="2024-Q2"/>
    <n v="3854.6255506607931"/>
  </r>
  <r>
    <n v="189"/>
    <x v="2"/>
    <x v="0"/>
    <x v="0"/>
    <x v="1"/>
    <x v="171"/>
    <x v="3"/>
    <x v="0"/>
    <s v="More than a week"/>
    <x v="6"/>
    <x v="0"/>
    <n v="12"/>
    <n v="1117"/>
    <x v="0"/>
    <x v="0"/>
    <s v="2024-Q1"/>
    <n v="10743.061772605193"/>
  </r>
  <r>
    <n v="190"/>
    <x v="1"/>
    <x v="1"/>
    <x v="0"/>
    <x v="6"/>
    <x v="162"/>
    <x v="0"/>
    <x v="0"/>
    <s v="More than a week"/>
    <x v="1"/>
    <x v="0"/>
    <n v="29"/>
    <n v="447"/>
    <x v="1"/>
    <x v="0"/>
    <s v="2024-Q4"/>
    <n v="64876.957494407157"/>
  </r>
  <r>
    <n v="191"/>
    <x v="2"/>
    <x v="0"/>
    <x v="0"/>
    <x v="5"/>
    <x v="172"/>
    <x v="3"/>
    <x v="0"/>
    <s v="1-7 days"/>
    <x v="5"/>
    <x v="0"/>
    <n v="7"/>
    <n v="373"/>
    <x v="1"/>
    <x v="0"/>
    <s v="2024-Q2"/>
    <n v="18766.756032171583"/>
  </r>
  <r>
    <n v="192"/>
    <x v="0"/>
    <x v="0"/>
    <x v="0"/>
    <x v="2"/>
    <x v="21"/>
    <x v="2"/>
    <x v="0"/>
    <s v="1-7 days"/>
    <x v="6"/>
    <x v="0"/>
    <n v="6"/>
    <n v="732"/>
    <x v="1"/>
    <x v="0"/>
    <s v="2023-Q1"/>
    <n v="8196.7213114754104"/>
  </r>
  <r>
    <n v="193"/>
    <x v="0"/>
    <x v="0"/>
    <x v="0"/>
    <x v="1"/>
    <x v="173"/>
    <x v="1"/>
    <x v="1"/>
    <s v="More than a week"/>
    <x v="1"/>
    <x v="1"/>
    <n v="26"/>
    <n v="685"/>
    <x v="1"/>
    <x v="0"/>
    <s v="2024-Q2"/>
    <n v="37956.204379562041"/>
  </r>
  <r>
    <n v="194"/>
    <x v="0"/>
    <x v="0"/>
    <x v="0"/>
    <x v="6"/>
    <x v="174"/>
    <x v="2"/>
    <x v="0"/>
    <s v="1-7 days"/>
    <x v="2"/>
    <x v="1"/>
    <n v="6"/>
    <n v="197"/>
    <x v="0"/>
    <x v="0"/>
    <s v="2024-Q1"/>
    <n v="30456.852791878173"/>
  </r>
  <r>
    <n v="195"/>
    <x v="3"/>
    <x v="0"/>
    <x v="6"/>
    <x v="6"/>
    <x v="175"/>
    <x v="3"/>
    <x v="1"/>
    <s v="More than a week"/>
    <x v="0"/>
    <x v="1"/>
    <n v="21"/>
    <n v="1728"/>
    <x v="1"/>
    <x v="0"/>
    <s v="2024-Q2"/>
    <n v="12152.777777777777"/>
  </r>
  <r>
    <n v="196"/>
    <x v="2"/>
    <x v="0"/>
    <x v="0"/>
    <x v="2"/>
    <x v="139"/>
    <x v="0"/>
    <x v="0"/>
    <s v="1-7 days"/>
    <x v="4"/>
    <x v="1"/>
    <n v="4"/>
    <n v="1229"/>
    <x v="1"/>
    <x v="0"/>
    <s v="2024-Q4"/>
    <n v="3254.6786004882019"/>
  </r>
  <r>
    <n v="197"/>
    <x v="2"/>
    <x v="0"/>
    <x v="0"/>
    <x v="4"/>
    <x v="176"/>
    <x v="3"/>
    <x v="0"/>
    <s v="No Lost Time"/>
    <x v="0"/>
    <x v="0"/>
    <n v="0"/>
    <n v="1626"/>
    <x v="0"/>
    <x v="1"/>
    <s v="2024-Q3"/>
    <n v="0"/>
  </r>
  <r>
    <n v="198"/>
    <x v="1"/>
    <x v="5"/>
    <x v="0"/>
    <x v="4"/>
    <x v="177"/>
    <x v="0"/>
    <x v="0"/>
    <s v="1-7 days"/>
    <x v="0"/>
    <x v="1"/>
    <n v="5"/>
    <n v="1477"/>
    <x v="1"/>
    <x v="0"/>
    <s v="2023-Q1"/>
    <n v="3385.2403520649968"/>
  </r>
  <r>
    <n v="199"/>
    <x v="0"/>
    <x v="0"/>
    <x v="0"/>
    <x v="6"/>
    <x v="81"/>
    <x v="2"/>
    <x v="1"/>
    <s v="More than a week"/>
    <x v="5"/>
    <x v="0"/>
    <n v="23"/>
    <n v="934"/>
    <x v="1"/>
    <x v="0"/>
    <s v="2025-Q4"/>
    <n v="24625.267665952892"/>
  </r>
  <r>
    <n v="200"/>
    <x v="0"/>
    <x v="0"/>
    <x v="0"/>
    <x v="0"/>
    <x v="78"/>
    <x v="0"/>
    <x v="0"/>
    <s v="More than a week"/>
    <x v="0"/>
    <x v="0"/>
    <n v="19"/>
    <n v="1180"/>
    <x v="0"/>
    <x v="0"/>
    <s v="2023-Q1"/>
    <n v="16101.694915254237"/>
  </r>
  <r>
    <n v="201"/>
    <x v="2"/>
    <x v="0"/>
    <x v="0"/>
    <x v="7"/>
    <x v="107"/>
    <x v="3"/>
    <x v="0"/>
    <s v="1-7 days"/>
    <x v="4"/>
    <x v="0"/>
    <n v="1"/>
    <n v="892"/>
    <x v="1"/>
    <x v="0"/>
    <s v="2024-Q1"/>
    <n v="1121.0762331838564"/>
  </r>
  <r>
    <n v="202"/>
    <x v="2"/>
    <x v="0"/>
    <x v="0"/>
    <x v="3"/>
    <x v="147"/>
    <x v="1"/>
    <x v="0"/>
    <s v="No Lost Time"/>
    <x v="6"/>
    <x v="1"/>
    <n v="0"/>
    <n v="1480"/>
    <x v="1"/>
    <x v="1"/>
    <s v="2024-Q2"/>
    <n v="0"/>
  </r>
  <r>
    <n v="203"/>
    <x v="2"/>
    <x v="0"/>
    <x v="0"/>
    <x v="3"/>
    <x v="178"/>
    <x v="3"/>
    <x v="1"/>
    <s v="1-7 days"/>
    <x v="0"/>
    <x v="1"/>
    <n v="4"/>
    <n v="226"/>
    <x v="0"/>
    <x v="0"/>
    <s v="2023-Q1"/>
    <n v="17699.115044247788"/>
  </r>
  <r>
    <n v="204"/>
    <x v="0"/>
    <x v="0"/>
    <x v="0"/>
    <x v="5"/>
    <x v="179"/>
    <x v="3"/>
    <x v="0"/>
    <s v="Less than a day"/>
    <x v="4"/>
    <x v="0"/>
    <n v="1"/>
    <n v="1182"/>
    <x v="0"/>
    <x v="0"/>
    <s v="2025-Q3"/>
    <n v="846.02368866328254"/>
  </r>
  <r>
    <n v="205"/>
    <x v="2"/>
    <x v="0"/>
    <x v="0"/>
    <x v="4"/>
    <x v="180"/>
    <x v="2"/>
    <x v="0"/>
    <s v="No Lost Time"/>
    <x v="5"/>
    <x v="0"/>
    <n v="0"/>
    <n v="1984"/>
    <x v="1"/>
    <x v="1"/>
    <s v="2024-Q2"/>
    <n v="0"/>
  </r>
  <r>
    <n v="206"/>
    <x v="3"/>
    <x v="0"/>
    <x v="6"/>
    <x v="3"/>
    <x v="181"/>
    <x v="2"/>
    <x v="1"/>
    <s v="More than a week"/>
    <x v="0"/>
    <x v="0"/>
    <n v="8"/>
    <n v="221"/>
    <x v="1"/>
    <x v="0"/>
    <s v="2024-Q1"/>
    <n v="36199.095022624431"/>
  </r>
  <r>
    <n v="207"/>
    <x v="3"/>
    <x v="0"/>
    <x v="5"/>
    <x v="3"/>
    <x v="166"/>
    <x v="0"/>
    <x v="1"/>
    <s v="More than a week"/>
    <x v="2"/>
    <x v="1"/>
    <n v="9"/>
    <n v="1035"/>
    <x v="0"/>
    <x v="0"/>
    <s v="2024-Q1"/>
    <n v="8695.652173913044"/>
  </r>
  <r>
    <n v="208"/>
    <x v="2"/>
    <x v="0"/>
    <x v="0"/>
    <x v="1"/>
    <x v="182"/>
    <x v="3"/>
    <x v="1"/>
    <s v="No Lost Time"/>
    <x v="2"/>
    <x v="1"/>
    <n v="0"/>
    <n v="599"/>
    <x v="0"/>
    <x v="1"/>
    <s v="2023-Q3"/>
    <n v="0"/>
  </r>
  <r>
    <n v="209"/>
    <x v="1"/>
    <x v="3"/>
    <x v="0"/>
    <x v="7"/>
    <x v="183"/>
    <x v="2"/>
    <x v="0"/>
    <s v="1-7 days"/>
    <x v="6"/>
    <x v="1"/>
    <n v="2"/>
    <n v="1095"/>
    <x v="0"/>
    <x v="0"/>
    <s v="2024-Q3"/>
    <n v="1826.4840182648402"/>
  </r>
  <r>
    <n v="210"/>
    <x v="0"/>
    <x v="0"/>
    <x v="0"/>
    <x v="6"/>
    <x v="184"/>
    <x v="2"/>
    <x v="1"/>
    <s v="More than a week"/>
    <x v="1"/>
    <x v="0"/>
    <n v="24"/>
    <n v="1514"/>
    <x v="1"/>
    <x v="0"/>
    <s v="2024-Q4"/>
    <n v="15852.047556142668"/>
  </r>
  <r>
    <n v="211"/>
    <x v="0"/>
    <x v="0"/>
    <x v="0"/>
    <x v="1"/>
    <x v="163"/>
    <x v="0"/>
    <x v="1"/>
    <s v="No Lost Time"/>
    <x v="1"/>
    <x v="1"/>
    <n v="0"/>
    <n v="905"/>
    <x v="0"/>
    <x v="1"/>
    <s v="2023-Q1"/>
    <n v="0"/>
  </r>
  <r>
    <n v="212"/>
    <x v="1"/>
    <x v="2"/>
    <x v="0"/>
    <x v="2"/>
    <x v="185"/>
    <x v="0"/>
    <x v="1"/>
    <s v="No Lost Time"/>
    <x v="4"/>
    <x v="1"/>
    <n v="0"/>
    <n v="1048"/>
    <x v="1"/>
    <x v="1"/>
    <s v="2023-Q3"/>
    <n v="0"/>
  </r>
  <r>
    <n v="213"/>
    <x v="0"/>
    <x v="0"/>
    <x v="0"/>
    <x v="7"/>
    <x v="186"/>
    <x v="1"/>
    <x v="0"/>
    <s v="More than a week"/>
    <x v="4"/>
    <x v="1"/>
    <n v="16"/>
    <n v="589"/>
    <x v="0"/>
    <x v="0"/>
    <s v="2023-Q3"/>
    <n v="27164.685908319185"/>
  </r>
  <r>
    <n v="214"/>
    <x v="2"/>
    <x v="0"/>
    <x v="0"/>
    <x v="6"/>
    <x v="187"/>
    <x v="3"/>
    <x v="1"/>
    <s v="1-7 days"/>
    <x v="3"/>
    <x v="0"/>
    <n v="6"/>
    <n v="1612"/>
    <x v="1"/>
    <x v="0"/>
    <s v="2024-Q1"/>
    <n v="3722.0843672456576"/>
  </r>
  <r>
    <n v="215"/>
    <x v="0"/>
    <x v="0"/>
    <x v="0"/>
    <x v="4"/>
    <x v="188"/>
    <x v="2"/>
    <x v="1"/>
    <s v="More than a week"/>
    <x v="1"/>
    <x v="1"/>
    <n v="12"/>
    <n v="584"/>
    <x v="0"/>
    <x v="0"/>
    <s v="2023-Q4"/>
    <n v="20547.945205479453"/>
  </r>
  <r>
    <n v="216"/>
    <x v="1"/>
    <x v="2"/>
    <x v="0"/>
    <x v="5"/>
    <x v="189"/>
    <x v="3"/>
    <x v="0"/>
    <s v="Less than a day"/>
    <x v="1"/>
    <x v="0"/>
    <n v="1"/>
    <n v="1647"/>
    <x v="1"/>
    <x v="0"/>
    <s v="2024-Q3"/>
    <n v="607.16454159077114"/>
  </r>
  <r>
    <n v="217"/>
    <x v="0"/>
    <x v="0"/>
    <x v="0"/>
    <x v="1"/>
    <x v="190"/>
    <x v="3"/>
    <x v="1"/>
    <s v="1-7 days"/>
    <x v="2"/>
    <x v="0"/>
    <n v="5"/>
    <n v="702"/>
    <x v="1"/>
    <x v="0"/>
    <s v="2023-Q3"/>
    <n v="7122.5071225071224"/>
  </r>
  <r>
    <n v="218"/>
    <x v="3"/>
    <x v="0"/>
    <x v="2"/>
    <x v="1"/>
    <x v="191"/>
    <x v="3"/>
    <x v="1"/>
    <s v="Less than a day"/>
    <x v="4"/>
    <x v="1"/>
    <n v="1"/>
    <n v="711"/>
    <x v="1"/>
    <x v="0"/>
    <s v="2024-Q1"/>
    <n v="1406.4697609001407"/>
  </r>
  <r>
    <n v="219"/>
    <x v="3"/>
    <x v="0"/>
    <x v="3"/>
    <x v="2"/>
    <x v="192"/>
    <x v="2"/>
    <x v="0"/>
    <s v="Less than a day"/>
    <x v="1"/>
    <x v="1"/>
    <n v="1"/>
    <n v="1667"/>
    <x v="1"/>
    <x v="0"/>
    <s v="2023-Q4"/>
    <n v="599.88002399520099"/>
  </r>
  <r>
    <n v="220"/>
    <x v="3"/>
    <x v="0"/>
    <x v="5"/>
    <x v="2"/>
    <x v="172"/>
    <x v="0"/>
    <x v="0"/>
    <s v="1-7 days"/>
    <x v="5"/>
    <x v="0"/>
    <n v="3"/>
    <n v="1628"/>
    <x v="1"/>
    <x v="0"/>
    <s v="2024-Q3"/>
    <n v="1842.7518427518428"/>
  </r>
  <r>
    <n v="221"/>
    <x v="3"/>
    <x v="0"/>
    <x v="4"/>
    <x v="3"/>
    <x v="193"/>
    <x v="0"/>
    <x v="1"/>
    <s v="More than a week"/>
    <x v="0"/>
    <x v="1"/>
    <n v="25"/>
    <n v="513"/>
    <x v="0"/>
    <x v="0"/>
    <s v="2024-Q4"/>
    <n v="48732.943469785576"/>
  </r>
  <r>
    <n v="222"/>
    <x v="3"/>
    <x v="0"/>
    <x v="2"/>
    <x v="0"/>
    <x v="194"/>
    <x v="1"/>
    <x v="0"/>
    <s v="1-7 days"/>
    <x v="3"/>
    <x v="1"/>
    <n v="2"/>
    <n v="196"/>
    <x v="1"/>
    <x v="0"/>
    <s v="2024-Q3"/>
    <n v="10204.081632653062"/>
  </r>
  <r>
    <n v="223"/>
    <x v="2"/>
    <x v="0"/>
    <x v="0"/>
    <x v="1"/>
    <x v="195"/>
    <x v="3"/>
    <x v="1"/>
    <s v="No Lost Time"/>
    <x v="6"/>
    <x v="1"/>
    <n v="0"/>
    <n v="183"/>
    <x v="0"/>
    <x v="1"/>
    <s v="2023-Q2"/>
    <n v="0"/>
  </r>
  <r>
    <n v="224"/>
    <x v="3"/>
    <x v="0"/>
    <x v="6"/>
    <x v="4"/>
    <x v="196"/>
    <x v="0"/>
    <x v="1"/>
    <s v="No Lost Time"/>
    <x v="5"/>
    <x v="1"/>
    <n v="0"/>
    <n v="296"/>
    <x v="0"/>
    <x v="1"/>
    <s v="2023-Q2"/>
    <n v="0"/>
  </r>
  <r>
    <n v="225"/>
    <x v="1"/>
    <x v="3"/>
    <x v="0"/>
    <x v="5"/>
    <x v="197"/>
    <x v="0"/>
    <x v="1"/>
    <s v="No Lost Time"/>
    <x v="1"/>
    <x v="0"/>
    <n v="0"/>
    <n v="1299"/>
    <x v="1"/>
    <x v="1"/>
    <s v="2024-Q3"/>
    <n v="0"/>
  </r>
  <r>
    <n v="226"/>
    <x v="1"/>
    <x v="6"/>
    <x v="0"/>
    <x v="2"/>
    <x v="198"/>
    <x v="2"/>
    <x v="1"/>
    <s v="No Lost Time"/>
    <x v="0"/>
    <x v="1"/>
    <n v="0"/>
    <n v="1570"/>
    <x v="0"/>
    <x v="1"/>
    <s v="2024-Q2"/>
    <n v="0"/>
  </r>
  <r>
    <n v="227"/>
    <x v="1"/>
    <x v="2"/>
    <x v="0"/>
    <x v="0"/>
    <x v="5"/>
    <x v="2"/>
    <x v="0"/>
    <s v="No Lost Time"/>
    <x v="5"/>
    <x v="0"/>
    <n v="0"/>
    <n v="1871"/>
    <x v="0"/>
    <x v="1"/>
    <s v="2023-Q1"/>
    <n v="0"/>
  </r>
  <r>
    <n v="228"/>
    <x v="2"/>
    <x v="0"/>
    <x v="0"/>
    <x v="1"/>
    <x v="182"/>
    <x v="2"/>
    <x v="1"/>
    <s v="More than a week"/>
    <x v="2"/>
    <x v="1"/>
    <n v="28"/>
    <n v="1324"/>
    <x v="0"/>
    <x v="0"/>
    <s v="2023-Q1"/>
    <n v="21148.036253776434"/>
  </r>
  <r>
    <n v="229"/>
    <x v="0"/>
    <x v="0"/>
    <x v="0"/>
    <x v="6"/>
    <x v="199"/>
    <x v="2"/>
    <x v="1"/>
    <s v="No Lost Time"/>
    <x v="4"/>
    <x v="0"/>
    <n v="0"/>
    <n v="1970"/>
    <x v="1"/>
    <x v="1"/>
    <s v="2023-Q1"/>
    <n v="0"/>
  </r>
  <r>
    <n v="230"/>
    <x v="2"/>
    <x v="0"/>
    <x v="0"/>
    <x v="0"/>
    <x v="200"/>
    <x v="2"/>
    <x v="0"/>
    <s v="More than a week"/>
    <x v="3"/>
    <x v="0"/>
    <n v="26"/>
    <n v="1051"/>
    <x v="0"/>
    <x v="0"/>
    <s v="2023-Q4"/>
    <n v="24738.344433872502"/>
  </r>
  <r>
    <n v="231"/>
    <x v="2"/>
    <x v="0"/>
    <x v="0"/>
    <x v="7"/>
    <x v="201"/>
    <x v="3"/>
    <x v="0"/>
    <s v="More than a week"/>
    <x v="1"/>
    <x v="1"/>
    <n v="17"/>
    <n v="1526"/>
    <x v="1"/>
    <x v="0"/>
    <s v="2023-Q3"/>
    <n v="11140.235910878113"/>
  </r>
  <r>
    <n v="232"/>
    <x v="0"/>
    <x v="0"/>
    <x v="0"/>
    <x v="5"/>
    <x v="202"/>
    <x v="1"/>
    <x v="0"/>
    <s v="No Lost Time"/>
    <x v="2"/>
    <x v="1"/>
    <n v="0"/>
    <n v="1384"/>
    <x v="0"/>
    <x v="1"/>
    <s v="2023-Q4"/>
    <n v="0"/>
  </r>
  <r>
    <n v="233"/>
    <x v="3"/>
    <x v="0"/>
    <x v="6"/>
    <x v="5"/>
    <x v="77"/>
    <x v="1"/>
    <x v="0"/>
    <s v="No Lost Time"/>
    <x v="3"/>
    <x v="0"/>
    <n v="0"/>
    <n v="140"/>
    <x v="1"/>
    <x v="1"/>
    <s v="2024-Q2"/>
    <n v="0"/>
  </r>
  <r>
    <n v="234"/>
    <x v="2"/>
    <x v="0"/>
    <x v="0"/>
    <x v="4"/>
    <x v="203"/>
    <x v="0"/>
    <x v="0"/>
    <s v="Less than a day"/>
    <x v="5"/>
    <x v="0"/>
    <n v="1"/>
    <n v="687"/>
    <x v="0"/>
    <x v="0"/>
    <s v="2023-Q2"/>
    <n v="1455.6040756914119"/>
  </r>
  <r>
    <n v="235"/>
    <x v="2"/>
    <x v="0"/>
    <x v="0"/>
    <x v="6"/>
    <x v="33"/>
    <x v="0"/>
    <x v="1"/>
    <s v="No Lost Time"/>
    <x v="1"/>
    <x v="0"/>
    <n v="0"/>
    <n v="329"/>
    <x v="1"/>
    <x v="1"/>
    <s v="2024-Q1"/>
    <n v="0"/>
  </r>
  <r>
    <n v="236"/>
    <x v="0"/>
    <x v="0"/>
    <x v="0"/>
    <x v="7"/>
    <x v="204"/>
    <x v="2"/>
    <x v="1"/>
    <s v="No Lost Time"/>
    <x v="1"/>
    <x v="0"/>
    <n v="0"/>
    <n v="1788"/>
    <x v="1"/>
    <x v="1"/>
    <s v="2024-Q2"/>
    <n v="0"/>
  </r>
  <r>
    <n v="237"/>
    <x v="3"/>
    <x v="0"/>
    <x v="2"/>
    <x v="3"/>
    <x v="205"/>
    <x v="3"/>
    <x v="1"/>
    <s v="More than a week"/>
    <x v="5"/>
    <x v="1"/>
    <n v="27"/>
    <n v="962"/>
    <x v="0"/>
    <x v="0"/>
    <s v="2023-Q2"/>
    <n v="28066.528066528066"/>
  </r>
  <r>
    <n v="238"/>
    <x v="2"/>
    <x v="0"/>
    <x v="0"/>
    <x v="6"/>
    <x v="206"/>
    <x v="1"/>
    <x v="1"/>
    <s v="Less than a day"/>
    <x v="2"/>
    <x v="1"/>
    <n v="1"/>
    <n v="1150"/>
    <x v="1"/>
    <x v="0"/>
    <s v="2024-Q4"/>
    <n v="869.56521739130437"/>
  </r>
  <r>
    <n v="239"/>
    <x v="2"/>
    <x v="0"/>
    <x v="0"/>
    <x v="2"/>
    <x v="207"/>
    <x v="0"/>
    <x v="0"/>
    <s v="More than a week"/>
    <x v="3"/>
    <x v="0"/>
    <n v="9"/>
    <n v="287"/>
    <x v="0"/>
    <x v="0"/>
    <s v="2023-Q2"/>
    <n v="31358.885017421602"/>
  </r>
  <r>
    <n v="240"/>
    <x v="3"/>
    <x v="0"/>
    <x v="6"/>
    <x v="0"/>
    <x v="208"/>
    <x v="1"/>
    <x v="1"/>
    <s v="More than a week"/>
    <x v="0"/>
    <x v="0"/>
    <n v="12"/>
    <n v="1038"/>
    <x v="0"/>
    <x v="0"/>
    <s v="2024-Q3"/>
    <n v="11560.693641618496"/>
  </r>
  <r>
    <n v="241"/>
    <x v="3"/>
    <x v="0"/>
    <x v="2"/>
    <x v="6"/>
    <x v="36"/>
    <x v="0"/>
    <x v="0"/>
    <s v="1-7 days"/>
    <x v="2"/>
    <x v="1"/>
    <n v="5"/>
    <n v="579"/>
    <x v="0"/>
    <x v="0"/>
    <s v="2023-Q1"/>
    <n v="8635.5785837651129"/>
  </r>
  <r>
    <n v="242"/>
    <x v="1"/>
    <x v="1"/>
    <x v="0"/>
    <x v="3"/>
    <x v="209"/>
    <x v="3"/>
    <x v="0"/>
    <s v="1-7 days"/>
    <x v="0"/>
    <x v="0"/>
    <n v="1"/>
    <n v="497"/>
    <x v="1"/>
    <x v="0"/>
    <s v="2024-Q2"/>
    <n v="2012.0724346076458"/>
  </r>
  <r>
    <n v="243"/>
    <x v="0"/>
    <x v="0"/>
    <x v="0"/>
    <x v="1"/>
    <x v="146"/>
    <x v="0"/>
    <x v="0"/>
    <s v="No Lost Time"/>
    <x v="5"/>
    <x v="0"/>
    <n v="0"/>
    <n v="536"/>
    <x v="1"/>
    <x v="1"/>
    <s v="2024-Q2"/>
    <n v="0"/>
  </r>
  <r>
    <n v="244"/>
    <x v="1"/>
    <x v="2"/>
    <x v="0"/>
    <x v="3"/>
    <x v="30"/>
    <x v="1"/>
    <x v="0"/>
    <s v="More than a week"/>
    <x v="1"/>
    <x v="1"/>
    <n v="21"/>
    <n v="616"/>
    <x v="0"/>
    <x v="0"/>
    <s v="2023-Q4"/>
    <n v="34090.909090909088"/>
  </r>
  <r>
    <n v="245"/>
    <x v="3"/>
    <x v="0"/>
    <x v="3"/>
    <x v="1"/>
    <x v="210"/>
    <x v="1"/>
    <x v="1"/>
    <s v="No Lost Time"/>
    <x v="2"/>
    <x v="1"/>
    <n v="0"/>
    <n v="380"/>
    <x v="0"/>
    <x v="1"/>
    <s v="2024-Q1"/>
    <n v="0"/>
  </r>
  <r>
    <n v="246"/>
    <x v="0"/>
    <x v="0"/>
    <x v="0"/>
    <x v="3"/>
    <x v="211"/>
    <x v="0"/>
    <x v="0"/>
    <s v="No Lost Time"/>
    <x v="0"/>
    <x v="0"/>
    <n v="0"/>
    <n v="1241"/>
    <x v="0"/>
    <x v="1"/>
    <s v="2023-Q2"/>
    <n v="0"/>
  </r>
  <r>
    <n v="247"/>
    <x v="0"/>
    <x v="0"/>
    <x v="0"/>
    <x v="0"/>
    <x v="212"/>
    <x v="2"/>
    <x v="1"/>
    <s v="Less than a day"/>
    <x v="6"/>
    <x v="1"/>
    <n v="1"/>
    <n v="250"/>
    <x v="1"/>
    <x v="0"/>
    <s v="2023-Q4"/>
    <n v="4000"/>
  </r>
  <r>
    <n v="248"/>
    <x v="2"/>
    <x v="0"/>
    <x v="0"/>
    <x v="5"/>
    <x v="6"/>
    <x v="2"/>
    <x v="0"/>
    <s v="1-7 days"/>
    <x v="3"/>
    <x v="0"/>
    <n v="1"/>
    <n v="642"/>
    <x v="0"/>
    <x v="0"/>
    <s v="2024-Q4"/>
    <n v="1557.632398753894"/>
  </r>
  <r>
    <n v="249"/>
    <x v="2"/>
    <x v="0"/>
    <x v="0"/>
    <x v="0"/>
    <x v="213"/>
    <x v="1"/>
    <x v="0"/>
    <s v="Less than a day"/>
    <x v="4"/>
    <x v="0"/>
    <n v="1"/>
    <n v="1979"/>
    <x v="0"/>
    <x v="0"/>
    <s v="2024-Q3"/>
    <n v="505.30570995452251"/>
  </r>
  <r>
    <n v="250"/>
    <x v="1"/>
    <x v="3"/>
    <x v="0"/>
    <x v="2"/>
    <x v="214"/>
    <x v="2"/>
    <x v="1"/>
    <s v="No Lost Time"/>
    <x v="5"/>
    <x v="1"/>
    <n v="0"/>
    <n v="456"/>
    <x v="0"/>
    <x v="1"/>
    <s v="2024-Q3"/>
    <n v="0"/>
  </r>
  <r>
    <n v="251"/>
    <x v="1"/>
    <x v="1"/>
    <x v="0"/>
    <x v="3"/>
    <x v="215"/>
    <x v="2"/>
    <x v="1"/>
    <s v="No Lost Time"/>
    <x v="1"/>
    <x v="0"/>
    <n v="0"/>
    <n v="1765"/>
    <x v="1"/>
    <x v="1"/>
    <s v="2023-Q3"/>
    <n v="0"/>
  </r>
  <r>
    <n v="252"/>
    <x v="3"/>
    <x v="0"/>
    <x v="1"/>
    <x v="4"/>
    <x v="67"/>
    <x v="3"/>
    <x v="1"/>
    <s v="Less than a day"/>
    <x v="6"/>
    <x v="0"/>
    <n v="1"/>
    <n v="1458"/>
    <x v="1"/>
    <x v="0"/>
    <s v="2024-Q3"/>
    <n v="685.87105624142657"/>
  </r>
  <r>
    <n v="253"/>
    <x v="1"/>
    <x v="1"/>
    <x v="0"/>
    <x v="0"/>
    <x v="216"/>
    <x v="0"/>
    <x v="0"/>
    <s v="Less than a day"/>
    <x v="6"/>
    <x v="0"/>
    <n v="1"/>
    <n v="615"/>
    <x v="1"/>
    <x v="0"/>
    <s v="2024-Q4"/>
    <n v="1626.0162601626016"/>
  </r>
  <r>
    <n v="254"/>
    <x v="0"/>
    <x v="0"/>
    <x v="0"/>
    <x v="4"/>
    <x v="217"/>
    <x v="2"/>
    <x v="1"/>
    <s v="Less than a day"/>
    <x v="6"/>
    <x v="0"/>
    <n v="1"/>
    <n v="1325"/>
    <x v="0"/>
    <x v="0"/>
    <s v="2024-Q3"/>
    <n v="754.71698113207549"/>
  </r>
  <r>
    <n v="255"/>
    <x v="2"/>
    <x v="0"/>
    <x v="0"/>
    <x v="2"/>
    <x v="218"/>
    <x v="0"/>
    <x v="1"/>
    <s v="Less than a day"/>
    <x v="5"/>
    <x v="0"/>
    <n v="1"/>
    <n v="1938"/>
    <x v="1"/>
    <x v="0"/>
    <s v="2023-Q4"/>
    <n v="515.99587203302372"/>
  </r>
  <r>
    <n v="256"/>
    <x v="1"/>
    <x v="7"/>
    <x v="0"/>
    <x v="4"/>
    <x v="8"/>
    <x v="2"/>
    <x v="0"/>
    <s v="Less than a day"/>
    <x v="4"/>
    <x v="1"/>
    <n v="1"/>
    <n v="1174"/>
    <x v="0"/>
    <x v="0"/>
    <s v="2023-Q3"/>
    <n v="851.78875638841566"/>
  </r>
  <r>
    <n v="257"/>
    <x v="0"/>
    <x v="0"/>
    <x v="0"/>
    <x v="7"/>
    <x v="219"/>
    <x v="3"/>
    <x v="0"/>
    <s v="1-7 days"/>
    <x v="3"/>
    <x v="0"/>
    <n v="7"/>
    <n v="1421"/>
    <x v="1"/>
    <x v="0"/>
    <s v="2024-Q3"/>
    <n v="4926.1083743842364"/>
  </r>
  <r>
    <n v="258"/>
    <x v="1"/>
    <x v="7"/>
    <x v="0"/>
    <x v="5"/>
    <x v="9"/>
    <x v="1"/>
    <x v="1"/>
    <s v="1-7 days"/>
    <x v="5"/>
    <x v="1"/>
    <n v="5"/>
    <n v="985"/>
    <x v="0"/>
    <x v="0"/>
    <s v="2024-Q1"/>
    <n v="5076.1421319796955"/>
  </r>
  <r>
    <n v="259"/>
    <x v="0"/>
    <x v="0"/>
    <x v="0"/>
    <x v="5"/>
    <x v="220"/>
    <x v="3"/>
    <x v="1"/>
    <s v="Less than a day"/>
    <x v="5"/>
    <x v="1"/>
    <n v="1"/>
    <n v="1537"/>
    <x v="1"/>
    <x v="0"/>
    <s v="2023-Q4"/>
    <n v="650.61808718282373"/>
  </r>
  <r>
    <n v="260"/>
    <x v="2"/>
    <x v="0"/>
    <x v="0"/>
    <x v="7"/>
    <x v="221"/>
    <x v="2"/>
    <x v="1"/>
    <s v="More than a week"/>
    <x v="2"/>
    <x v="1"/>
    <n v="20"/>
    <n v="1293"/>
    <x v="0"/>
    <x v="0"/>
    <s v="2024-Q4"/>
    <n v="15467.904098994586"/>
  </r>
  <r>
    <n v="261"/>
    <x v="2"/>
    <x v="0"/>
    <x v="0"/>
    <x v="3"/>
    <x v="222"/>
    <x v="3"/>
    <x v="0"/>
    <s v="No Lost Time"/>
    <x v="6"/>
    <x v="1"/>
    <n v="0"/>
    <n v="793"/>
    <x v="0"/>
    <x v="1"/>
    <s v="2023-Q4"/>
    <n v="0"/>
  </r>
  <r>
    <n v="262"/>
    <x v="0"/>
    <x v="0"/>
    <x v="0"/>
    <x v="3"/>
    <x v="223"/>
    <x v="0"/>
    <x v="0"/>
    <s v="More than a week"/>
    <x v="6"/>
    <x v="1"/>
    <n v="27"/>
    <n v="1721"/>
    <x v="0"/>
    <x v="0"/>
    <s v="2023-Q3"/>
    <n v="15688.55316676351"/>
  </r>
  <r>
    <n v="263"/>
    <x v="2"/>
    <x v="0"/>
    <x v="0"/>
    <x v="7"/>
    <x v="224"/>
    <x v="2"/>
    <x v="0"/>
    <s v="More than a week"/>
    <x v="4"/>
    <x v="0"/>
    <n v="21"/>
    <n v="1731"/>
    <x v="1"/>
    <x v="0"/>
    <s v="2023-Q4"/>
    <n v="12131.715771230503"/>
  </r>
  <r>
    <n v="264"/>
    <x v="3"/>
    <x v="0"/>
    <x v="4"/>
    <x v="4"/>
    <x v="48"/>
    <x v="0"/>
    <x v="0"/>
    <s v="1-7 days"/>
    <x v="3"/>
    <x v="1"/>
    <n v="2"/>
    <n v="580"/>
    <x v="1"/>
    <x v="0"/>
    <s v="2023-Q4"/>
    <n v="3448.2758620689656"/>
  </r>
  <r>
    <n v="265"/>
    <x v="3"/>
    <x v="0"/>
    <x v="4"/>
    <x v="7"/>
    <x v="225"/>
    <x v="3"/>
    <x v="0"/>
    <s v="Less than a day"/>
    <x v="4"/>
    <x v="0"/>
    <n v="1"/>
    <n v="1525"/>
    <x v="1"/>
    <x v="0"/>
    <s v="2024-Q4"/>
    <n v="655.73770491803282"/>
  </r>
  <r>
    <n v="266"/>
    <x v="0"/>
    <x v="0"/>
    <x v="0"/>
    <x v="0"/>
    <x v="35"/>
    <x v="1"/>
    <x v="0"/>
    <s v="No Lost Time"/>
    <x v="2"/>
    <x v="0"/>
    <n v="0"/>
    <n v="1820"/>
    <x v="0"/>
    <x v="1"/>
    <s v="2023-Q1"/>
    <n v="0"/>
  </r>
  <r>
    <n v="267"/>
    <x v="0"/>
    <x v="0"/>
    <x v="0"/>
    <x v="6"/>
    <x v="226"/>
    <x v="3"/>
    <x v="0"/>
    <s v="More than a week"/>
    <x v="6"/>
    <x v="1"/>
    <n v="13"/>
    <n v="1319"/>
    <x v="1"/>
    <x v="0"/>
    <s v="2024-Q1"/>
    <n v="9855.9514783927225"/>
  </r>
  <r>
    <n v="268"/>
    <x v="0"/>
    <x v="0"/>
    <x v="0"/>
    <x v="0"/>
    <x v="89"/>
    <x v="2"/>
    <x v="1"/>
    <s v="Less than a day"/>
    <x v="2"/>
    <x v="1"/>
    <n v="1"/>
    <n v="168"/>
    <x v="0"/>
    <x v="0"/>
    <s v="2024-Q2"/>
    <n v="5952.3809523809523"/>
  </r>
  <r>
    <n v="269"/>
    <x v="1"/>
    <x v="1"/>
    <x v="0"/>
    <x v="1"/>
    <x v="227"/>
    <x v="1"/>
    <x v="1"/>
    <s v="More than a week"/>
    <x v="3"/>
    <x v="0"/>
    <n v="18"/>
    <n v="112"/>
    <x v="1"/>
    <x v="0"/>
    <s v="2024-Q3"/>
    <n v="160714.28571428571"/>
  </r>
  <r>
    <n v="270"/>
    <x v="2"/>
    <x v="0"/>
    <x v="0"/>
    <x v="1"/>
    <x v="228"/>
    <x v="0"/>
    <x v="1"/>
    <s v="1-7 days"/>
    <x v="4"/>
    <x v="0"/>
    <n v="4"/>
    <n v="264"/>
    <x v="1"/>
    <x v="0"/>
    <s v="2023-Q2"/>
    <n v="15151.515151515152"/>
  </r>
  <r>
    <n v="271"/>
    <x v="3"/>
    <x v="0"/>
    <x v="7"/>
    <x v="3"/>
    <x v="229"/>
    <x v="2"/>
    <x v="0"/>
    <s v="More than a week"/>
    <x v="2"/>
    <x v="1"/>
    <n v="27"/>
    <n v="235"/>
    <x v="1"/>
    <x v="0"/>
    <s v="2023-Q3"/>
    <n v="114893.6170212766"/>
  </r>
  <r>
    <n v="272"/>
    <x v="3"/>
    <x v="0"/>
    <x v="1"/>
    <x v="2"/>
    <x v="230"/>
    <x v="1"/>
    <x v="1"/>
    <s v="More than a week"/>
    <x v="5"/>
    <x v="1"/>
    <n v="15"/>
    <n v="303"/>
    <x v="0"/>
    <x v="0"/>
    <s v="2023-Q3"/>
    <n v="49504.950495049503"/>
  </r>
  <r>
    <n v="273"/>
    <x v="2"/>
    <x v="0"/>
    <x v="0"/>
    <x v="3"/>
    <x v="231"/>
    <x v="0"/>
    <x v="0"/>
    <s v="Less than a day"/>
    <x v="5"/>
    <x v="1"/>
    <n v="1"/>
    <n v="740"/>
    <x v="0"/>
    <x v="0"/>
    <s v="2024-Q4"/>
    <n v="1351.3513513513512"/>
  </r>
  <r>
    <n v="274"/>
    <x v="0"/>
    <x v="0"/>
    <x v="0"/>
    <x v="4"/>
    <x v="232"/>
    <x v="3"/>
    <x v="1"/>
    <s v="More than a week"/>
    <x v="1"/>
    <x v="0"/>
    <n v="14"/>
    <n v="793"/>
    <x v="0"/>
    <x v="0"/>
    <s v="2024-Q4"/>
    <n v="17654.476670870114"/>
  </r>
  <r>
    <n v="275"/>
    <x v="0"/>
    <x v="0"/>
    <x v="0"/>
    <x v="7"/>
    <x v="233"/>
    <x v="1"/>
    <x v="1"/>
    <s v="Less than a day"/>
    <x v="2"/>
    <x v="1"/>
    <n v="1"/>
    <n v="1017"/>
    <x v="0"/>
    <x v="0"/>
    <s v="2023-Q4"/>
    <n v="983.28416912487705"/>
  </r>
  <r>
    <n v="276"/>
    <x v="3"/>
    <x v="0"/>
    <x v="4"/>
    <x v="5"/>
    <x v="234"/>
    <x v="1"/>
    <x v="1"/>
    <s v="More than a week"/>
    <x v="3"/>
    <x v="1"/>
    <n v="28"/>
    <n v="1290"/>
    <x v="1"/>
    <x v="0"/>
    <s v="2024-Q1"/>
    <n v="21705.426356589149"/>
  </r>
  <r>
    <n v="277"/>
    <x v="2"/>
    <x v="0"/>
    <x v="0"/>
    <x v="2"/>
    <x v="122"/>
    <x v="1"/>
    <x v="0"/>
    <s v="Less than a day"/>
    <x v="1"/>
    <x v="0"/>
    <n v="1"/>
    <n v="1147"/>
    <x v="1"/>
    <x v="0"/>
    <s v="2023-Q3"/>
    <n v="871.83958151700085"/>
  </r>
  <r>
    <n v="278"/>
    <x v="0"/>
    <x v="0"/>
    <x v="0"/>
    <x v="2"/>
    <x v="235"/>
    <x v="1"/>
    <x v="1"/>
    <s v="More than a week"/>
    <x v="1"/>
    <x v="1"/>
    <n v="16"/>
    <n v="617"/>
    <x v="1"/>
    <x v="0"/>
    <s v="2024-Q3"/>
    <n v="25931.928687196109"/>
  </r>
  <r>
    <n v="279"/>
    <x v="3"/>
    <x v="0"/>
    <x v="1"/>
    <x v="7"/>
    <x v="105"/>
    <x v="0"/>
    <x v="1"/>
    <s v="1-7 days"/>
    <x v="2"/>
    <x v="1"/>
    <n v="6"/>
    <n v="726"/>
    <x v="1"/>
    <x v="0"/>
    <s v="2024-Q2"/>
    <n v="8264.4628099173551"/>
  </r>
  <r>
    <n v="280"/>
    <x v="1"/>
    <x v="6"/>
    <x v="0"/>
    <x v="3"/>
    <x v="236"/>
    <x v="2"/>
    <x v="0"/>
    <s v="1-7 days"/>
    <x v="3"/>
    <x v="0"/>
    <n v="5"/>
    <n v="715"/>
    <x v="1"/>
    <x v="0"/>
    <s v="2023-Q3"/>
    <n v="6993.0069930069931"/>
  </r>
  <r>
    <n v="281"/>
    <x v="1"/>
    <x v="2"/>
    <x v="0"/>
    <x v="1"/>
    <x v="237"/>
    <x v="1"/>
    <x v="1"/>
    <s v="More than a week"/>
    <x v="3"/>
    <x v="1"/>
    <n v="14"/>
    <n v="143"/>
    <x v="0"/>
    <x v="0"/>
    <s v="2024-Q1"/>
    <n v="97902.097902097899"/>
  </r>
  <r>
    <n v="282"/>
    <x v="3"/>
    <x v="0"/>
    <x v="4"/>
    <x v="1"/>
    <x v="238"/>
    <x v="1"/>
    <x v="1"/>
    <s v="No Lost Time"/>
    <x v="5"/>
    <x v="0"/>
    <n v="0"/>
    <n v="1171"/>
    <x v="0"/>
    <x v="1"/>
    <s v="2023-Q4"/>
    <n v="0"/>
  </r>
  <r>
    <n v="283"/>
    <x v="2"/>
    <x v="0"/>
    <x v="0"/>
    <x v="5"/>
    <x v="239"/>
    <x v="0"/>
    <x v="0"/>
    <s v="More than a week"/>
    <x v="1"/>
    <x v="1"/>
    <n v="28"/>
    <n v="1545"/>
    <x v="1"/>
    <x v="0"/>
    <s v="2023-Q3"/>
    <n v="18122.977346278316"/>
  </r>
  <r>
    <n v="284"/>
    <x v="1"/>
    <x v="1"/>
    <x v="0"/>
    <x v="0"/>
    <x v="240"/>
    <x v="1"/>
    <x v="0"/>
    <s v="More than a week"/>
    <x v="1"/>
    <x v="1"/>
    <n v="20"/>
    <n v="1405"/>
    <x v="1"/>
    <x v="0"/>
    <s v="2024-Q3"/>
    <n v="14234.875444839858"/>
  </r>
  <r>
    <n v="285"/>
    <x v="1"/>
    <x v="1"/>
    <x v="0"/>
    <x v="2"/>
    <x v="241"/>
    <x v="2"/>
    <x v="0"/>
    <s v="No Lost Time"/>
    <x v="1"/>
    <x v="0"/>
    <n v="0"/>
    <n v="1823"/>
    <x v="0"/>
    <x v="1"/>
    <s v="2023-Q1"/>
    <n v="0"/>
  </r>
  <r>
    <n v="286"/>
    <x v="0"/>
    <x v="0"/>
    <x v="0"/>
    <x v="5"/>
    <x v="242"/>
    <x v="0"/>
    <x v="0"/>
    <s v="Less than a day"/>
    <x v="3"/>
    <x v="1"/>
    <n v="1"/>
    <n v="1145"/>
    <x v="0"/>
    <x v="0"/>
    <s v="2023-Q2"/>
    <n v="873.36244541484712"/>
  </r>
  <r>
    <n v="287"/>
    <x v="0"/>
    <x v="0"/>
    <x v="0"/>
    <x v="1"/>
    <x v="243"/>
    <x v="1"/>
    <x v="1"/>
    <s v="More than a week"/>
    <x v="5"/>
    <x v="0"/>
    <n v="12"/>
    <n v="980"/>
    <x v="1"/>
    <x v="0"/>
    <s v="2023-Q1"/>
    <n v="12244.897959183674"/>
  </r>
  <r>
    <n v="288"/>
    <x v="1"/>
    <x v="2"/>
    <x v="0"/>
    <x v="4"/>
    <x v="244"/>
    <x v="1"/>
    <x v="0"/>
    <s v="More than a week"/>
    <x v="0"/>
    <x v="1"/>
    <n v="10"/>
    <n v="1347"/>
    <x v="0"/>
    <x v="0"/>
    <s v="2025-Q1"/>
    <n v="7423.9049740163327"/>
  </r>
  <r>
    <n v="289"/>
    <x v="3"/>
    <x v="0"/>
    <x v="5"/>
    <x v="7"/>
    <x v="71"/>
    <x v="2"/>
    <x v="0"/>
    <s v="1-7 days"/>
    <x v="0"/>
    <x v="1"/>
    <n v="3"/>
    <n v="1228"/>
    <x v="0"/>
    <x v="0"/>
    <s v="2024-Q4"/>
    <n v="2442.99674267101"/>
  </r>
  <r>
    <n v="290"/>
    <x v="3"/>
    <x v="0"/>
    <x v="2"/>
    <x v="0"/>
    <x v="245"/>
    <x v="2"/>
    <x v="0"/>
    <s v="Less than a day"/>
    <x v="5"/>
    <x v="1"/>
    <n v="1"/>
    <n v="522"/>
    <x v="0"/>
    <x v="0"/>
    <s v="2023-Q1"/>
    <n v="1915.7088122605364"/>
  </r>
  <r>
    <n v="291"/>
    <x v="3"/>
    <x v="0"/>
    <x v="1"/>
    <x v="7"/>
    <x v="246"/>
    <x v="3"/>
    <x v="0"/>
    <s v="More than a week"/>
    <x v="4"/>
    <x v="0"/>
    <n v="26"/>
    <n v="575"/>
    <x v="0"/>
    <x v="0"/>
    <s v="2023-Q4"/>
    <n v="45217.391304347824"/>
  </r>
  <r>
    <n v="292"/>
    <x v="1"/>
    <x v="2"/>
    <x v="0"/>
    <x v="6"/>
    <x v="247"/>
    <x v="2"/>
    <x v="1"/>
    <s v="Less than a day"/>
    <x v="6"/>
    <x v="0"/>
    <n v="1"/>
    <n v="517"/>
    <x v="1"/>
    <x v="0"/>
    <s v="2023-Q1"/>
    <n v="1934.2359767891683"/>
  </r>
  <r>
    <n v="293"/>
    <x v="1"/>
    <x v="4"/>
    <x v="0"/>
    <x v="5"/>
    <x v="248"/>
    <x v="1"/>
    <x v="1"/>
    <s v="Less than a day"/>
    <x v="3"/>
    <x v="0"/>
    <n v="1"/>
    <n v="462"/>
    <x v="0"/>
    <x v="0"/>
    <s v="2024-Q1"/>
    <n v="2164.5021645021643"/>
  </r>
  <r>
    <n v="294"/>
    <x v="0"/>
    <x v="0"/>
    <x v="0"/>
    <x v="2"/>
    <x v="249"/>
    <x v="3"/>
    <x v="1"/>
    <s v="No Lost Time"/>
    <x v="1"/>
    <x v="1"/>
    <n v="0"/>
    <n v="197"/>
    <x v="1"/>
    <x v="1"/>
    <s v="2023-Q3"/>
    <n v="0"/>
  </r>
  <r>
    <n v="295"/>
    <x v="2"/>
    <x v="0"/>
    <x v="0"/>
    <x v="5"/>
    <x v="250"/>
    <x v="0"/>
    <x v="1"/>
    <s v="Less than a day"/>
    <x v="3"/>
    <x v="0"/>
    <n v="1"/>
    <n v="1899"/>
    <x v="1"/>
    <x v="0"/>
    <s v="2024-Q1"/>
    <n v="526.59294365455503"/>
  </r>
  <r>
    <n v="296"/>
    <x v="1"/>
    <x v="1"/>
    <x v="0"/>
    <x v="7"/>
    <x v="220"/>
    <x v="0"/>
    <x v="0"/>
    <s v="1-7 days"/>
    <x v="5"/>
    <x v="1"/>
    <n v="7"/>
    <n v="1168"/>
    <x v="0"/>
    <x v="0"/>
    <s v="2023-Q2"/>
    <n v="5993.1506849315065"/>
  </r>
  <r>
    <n v="297"/>
    <x v="2"/>
    <x v="0"/>
    <x v="0"/>
    <x v="1"/>
    <x v="133"/>
    <x v="2"/>
    <x v="1"/>
    <s v="No Lost Time"/>
    <x v="3"/>
    <x v="0"/>
    <n v="0"/>
    <n v="646"/>
    <x v="1"/>
    <x v="1"/>
    <s v="2024-Q2"/>
    <n v="0"/>
  </r>
  <r>
    <n v="298"/>
    <x v="2"/>
    <x v="0"/>
    <x v="0"/>
    <x v="2"/>
    <x v="98"/>
    <x v="1"/>
    <x v="0"/>
    <s v="1-7 days"/>
    <x v="5"/>
    <x v="1"/>
    <n v="6"/>
    <n v="1485"/>
    <x v="1"/>
    <x v="0"/>
    <s v="2024-Q4"/>
    <n v="4040.4040404040402"/>
  </r>
  <r>
    <n v="299"/>
    <x v="1"/>
    <x v="5"/>
    <x v="0"/>
    <x v="1"/>
    <x v="251"/>
    <x v="2"/>
    <x v="0"/>
    <s v="1-7 days"/>
    <x v="6"/>
    <x v="0"/>
    <n v="4"/>
    <n v="1396"/>
    <x v="0"/>
    <x v="0"/>
    <s v="2023-Q3"/>
    <n v="2865.3295128939826"/>
  </r>
  <r>
    <n v="300"/>
    <x v="1"/>
    <x v="6"/>
    <x v="0"/>
    <x v="0"/>
    <x v="252"/>
    <x v="1"/>
    <x v="1"/>
    <s v="Less than a day"/>
    <x v="1"/>
    <x v="1"/>
    <n v="1"/>
    <n v="682"/>
    <x v="1"/>
    <x v="0"/>
    <s v="2024-Q1"/>
    <n v="1466.2756598240469"/>
  </r>
  <r>
    <n v="301"/>
    <x v="3"/>
    <x v="0"/>
    <x v="4"/>
    <x v="2"/>
    <x v="253"/>
    <x v="3"/>
    <x v="1"/>
    <s v="No Lost Time"/>
    <x v="6"/>
    <x v="1"/>
    <n v="0"/>
    <n v="685"/>
    <x v="1"/>
    <x v="1"/>
    <s v="2024-Q4"/>
    <n v="0"/>
  </r>
  <r>
    <n v="302"/>
    <x v="0"/>
    <x v="0"/>
    <x v="0"/>
    <x v="0"/>
    <x v="189"/>
    <x v="2"/>
    <x v="1"/>
    <s v="Less than a day"/>
    <x v="6"/>
    <x v="1"/>
    <n v="1"/>
    <n v="1692"/>
    <x v="1"/>
    <x v="0"/>
    <s v="2024-Q2"/>
    <n v="591.01654846335703"/>
  </r>
  <r>
    <n v="303"/>
    <x v="0"/>
    <x v="0"/>
    <x v="0"/>
    <x v="1"/>
    <x v="203"/>
    <x v="2"/>
    <x v="0"/>
    <s v="More than a week"/>
    <x v="3"/>
    <x v="1"/>
    <n v="18"/>
    <n v="1520"/>
    <x v="1"/>
    <x v="0"/>
    <s v="2023-Q1"/>
    <n v="11842.105263157895"/>
  </r>
  <r>
    <n v="304"/>
    <x v="2"/>
    <x v="0"/>
    <x v="0"/>
    <x v="3"/>
    <x v="254"/>
    <x v="2"/>
    <x v="0"/>
    <s v="No Lost Time"/>
    <x v="5"/>
    <x v="0"/>
    <n v="0"/>
    <n v="774"/>
    <x v="1"/>
    <x v="1"/>
    <s v="2024-Q2"/>
    <n v="0"/>
  </r>
  <r>
    <n v="305"/>
    <x v="0"/>
    <x v="0"/>
    <x v="0"/>
    <x v="7"/>
    <x v="160"/>
    <x v="3"/>
    <x v="1"/>
    <s v="Less than a day"/>
    <x v="6"/>
    <x v="0"/>
    <n v="1"/>
    <n v="1658"/>
    <x v="0"/>
    <x v="0"/>
    <s v="2023-Q1"/>
    <n v="603.13630880579012"/>
  </r>
  <r>
    <n v="306"/>
    <x v="0"/>
    <x v="0"/>
    <x v="0"/>
    <x v="3"/>
    <x v="255"/>
    <x v="0"/>
    <x v="1"/>
    <s v="No Lost Time"/>
    <x v="3"/>
    <x v="1"/>
    <n v="0"/>
    <n v="425"/>
    <x v="1"/>
    <x v="1"/>
    <s v="2023-Q1"/>
    <n v="0"/>
  </r>
  <r>
    <n v="307"/>
    <x v="1"/>
    <x v="6"/>
    <x v="0"/>
    <x v="2"/>
    <x v="110"/>
    <x v="0"/>
    <x v="0"/>
    <s v="No Lost Time"/>
    <x v="4"/>
    <x v="0"/>
    <n v="0"/>
    <n v="1430"/>
    <x v="0"/>
    <x v="1"/>
    <s v="2025-Q4"/>
    <n v="0"/>
  </r>
  <r>
    <n v="308"/>
    <x v="0"/>
    <x v="0"/>
    <x v="0"/>
    <x v="0"/>
    <x v="256"/>
    <x v="1"/>
    <x v="1"/>
    <s v="1-7 days"/>
    <x v="5"/>
    <x v="1"/>
    <n v="2"/>
    <n v="1502"/>
    <x v="0"/>
    <x v="0"/>
    <s v="2024-Q2"/>
    <n v="1331.5579227696405"/>
  </r>
  <r>
    <n v="309"/>
    <x v="3"/>
    <x v="0"/>
    <x v="4"/>
    <x v="7"/>
    <x v="21"/>
    <x v="2"/>
    <x v="0"/>
    <s v="1-7 days"/>
    <x v="2"/>
    <x v="0"/>
    <n v="2"/>
    <n v="1939"/>
    <x v="0"/>
    <x v="0"/>
    <s v="2023-Q3"/>
    <n v="1031.4595152140278"/>
  </r>
  <r>
    <n v="310"/>
    <x v="1"/>
    <x v="7"/>
    <x v="0"/>
    <x v="5"/>
    <x v="257"/>
    <x v="0"/>
    <x v="0"/>
    <s v="1-7 days"/>
    <x v="0"/>
    <x v="0"/>
    <n v="6"/>
    <n v="412"/>
    <x v="0"/>
    <x v="0"/>
    <s v="2023-Q1"/>
    <n v="14563.106796116504"/>
  </r>
  <r>
    <n v="311"/>
    <x v="1"/>
    <x v="3"/>
    <x v="0"/>
    <x v="2"/>
    <x v="258"/>
    <x v="1"/>
    <x v="1"/>
    <s v="Less than a day"/>
    <x v="6"/>
    <x v="1"/>
    <n v="1"/>
    <n v="1827"/>
    <x v="0"/>
    <x v="0"/>
    <s v="2024-Q4"/>
    <n v="547.34537493158177"/>
  </r>
  <r>
    <n v="312"/>
    <x v="0"/>
    <x v="0"/>
    <x v="0"/>
    <x v="0"/>
    <x v="259"/>
    <x v="3"/>
    <x v="0"/>
    <s v="No Lost Time"/>
    <x v="5"/>
    <x v="1"/>
    <n v="0"/>
    <n v="591"/>
    <x v="1"/>
    <x v="1"/>
    <s v="2023-Q1"/>
    <n v="0"/>
  </r>
  <r>
    <n v="313"/>
    <x v="1"/>
    <x v="6"/>
    <x v="0"/>
    <x v="2"/>
    <x v="260"/>
    <x v="3"/>
    <x v="0"/>
    <s v="No Lost Time"/>
    <x v="1"/>
    <x v="0"/>
    <n v="0"/>
    <n v="1838"/>
    <x v="0"/>
    <x v="1"/>
    <s v="2024-Q4"/>
    <n v="0"/>
  </r>
  <r>
    <n v="314"/>
    <x v="2"/>
    <x v="0"/>
    <x v="0"/>
    <x v="6"/>
    <x v="261"/>
    <x v="0"/>
    <x v="0"/>
    <s v="More than a week"/>
    <x v="6"/>
    <x v="0"/>
    <n v="14"/>
    <n v="1900"/>
    <x v="0"/>
    <x v="0"/>
    <s v="2023-Q1"/>
    <n v="7368.4210526315792"/>
  </r>
  <r>
    <n v="315"/>
    <x v="0"/>
    <x v="0"/>
    <x v="0"/>
    <x v="0"/>
    <x v="262"/>
    <x v="2"/>
    <x v="1"/>
    <s v="More than a week"/>
    <x v="2"/>
    <x v="0"/>
    <n v="25"/>
    <n v="906"/>
    <x v="0"/>
    <x v="0"/>
    <s v="2025-Q4"/>
    <n v="27593.818984547463"/>
  </r>
  <r>
    <n v="316"/>
    <x v="3"/>
    <x v="0"/>
    <x v="7"/>
    <x v="2"/>
    <x v="263"/>
    <x v="0"/>
    <x v="1"/>
    <s v="Less than a day"/>
    <x v="4"/>
    <x v="1"/>
    <n v="1"/>
    <n v="1224"/>
    <x v="1"/>
    <x v="0"/>
    <s v="2023-Q4"/>
    <n v="816.99346405228755"/>
  </r>
  <r>
    <n v="317"/>
    <x v="3"/>
    <x v="0"/>
    <x v="7"/>
    <x v="7"/>
    <x v="261"/>
    <x v="2"/>
    <x v="0"/>
    <s v="1-7 days"/>
    <x v="2"/>
    <x v="0"/>
    <n v="5"/>
    <n v="132"/>
    <x v="0"/>
    <x v="0"/>
    <s v="2023-Q4"/>
    <n v="37878.78787878788"/>
  </r>
  <r>
    <n v="318"/>
    <x v="2"/>
    <x v="0"/>
    <x v="0"/>
    <x v="6"/>
    <x v="77"/>
    <x v="0"/>
    <x v="0"/>
    <s v="No Lost Time"/>
    <x v="1"/>
    <x v="0"/>
    <n v="0"/>
    <n v="1754"/>
    <x v="0"/>
    <x v="1"/>
    <s v="2024-Q2"/>
    <n v="0"/>
  </r>
  <r>
    <n v="319"/>
    <x v="1"/>
    <x v="4"/>
    <x v="0"/>
    <x v="0"/>
    <x v="136"/>
    <x v="0"/>
    <x v="1"/>
    <s v="Less than a day"/>
    <x v="0"/>
    <x v="0"/>
    <n v="1"/>
    <n v="1746"/>
    <x v="0"/>
    <x v="0"/>
    <s v="2024-Q4"/>
    <n v="572.73768613974801"/>
  </r>
  <r>
    <n v="320"/>
    <x v="3"/>
    <x v="0"/>
    <x v="3"/>
    <x v="1"/>
    <x v="239"/>
    <x v="0"/>
    <x v="0"/>
    <s v="No Lost Time"/>
    <x v="5"/>
    <x v="0"/>
    <n v="0"/>
    <n v="826"/>
    <x v="0"/>
    <x v="1"/>
    <s v="2023-Q4"/>
    <n v="0"/>
  </r>
  <r>
    <n v="321"/>
    <x v="1"/>
    <x v="1"/>
    <x v="0"/>
    <x v="0"/>
    <x v="264"/>
    <x v="2"/>
    <x v="1"/>
    <s v="More than a week"/>
    <x v="3"/>
    <x v="1"/>
    <n v="21"/>
    <n v="478"/>
    <x v="1"/>
    <x v="0"/>
    <s v="2023-Q4"/>
    <n v="43933.054393305436"/>
  </r>
  <r>
    <n v="322"/>
    <x v="3"/>
    <x v="0"/>
    <x v="2"/>
    <x v="0"/>
    <x v="265"/>
    <x v="3"/>
    <x v="1"/>
    <s v="1-7 days"/>
    <x v="2"/>
    <x v="1"/>
    <n v="3"/>
    <n v="1074"/>
    <x v="0"/>
    <x v="0"/>
    <s v="2023-Q2"/>
    <n v="2793.2960893854747"/>
  </r>
  <r>
    <n v="323"/>
    <x v="1"/>
    <x v="5"/>
    <x v="0"/>
    <x v="0"/>
    <x v="266"/>
    <x v="2"/>
    <x v="0"/>
    <s v="More than a week"/>
    <x v="6"/>
    <x v="0"/>
    <n v="17"/>
    <n v="321"/>
    <x v="1"/>
    <x v="0"/>
    <s v="2024-Q3"/>
    <n v="52959.5015576324"/>
  </r>
  <r>
    <n v="324"/>
    <x v="3"/>
    <x v="0"/>
    <x v="2"/>
    <x v="3"/>
    <x v="228"/>
    <x v="1"/>
    <x v="0"/>
    <s v="More than a week"/>
    <x v="2"/>
    <x v="0"/>
    <n v="15"/>
    <n v="959"/>
    <x v="0"/>
    <x v="0"/>
    <s v="2023-Q3"/>
    <n v="15641.293013555787"/>
  </r>
  <r>
    <n v="325"/>
    <x v="3"/>
    <x v="0"/>
    <x v="5"/>
    <x v="1"/>
    <x v="267"/>
    <x v="1"/>
    <x v="1"/>
    <s v="1-7 days"/>
    <x v="0"/>
    <x v="1"/>
    <n v="2"/>
    <n v="810"/>
    <x v="1"/>
    <x v="0"/>
    <s v="2023-Q2"/>
    <n v="2469.1358024691358"/>
  </r>
  <r>
    <n v="326"/>
    <x v="1"/>
    <x v="2"/>
    <x v="0"/>
    <x v="3"/>
    <x v="268"/>
    <x v="1"/>
    <x v="1"/>
    <s v="Less than a day"/>
    <x v="4"/>
    <x v="1"/>
    <n v="1"/>
    <n v="287"/>
    <x v="0"/>
    <x v="0"/>
    <s v="2023-Q4"/>
    <n v="3484.320557491289"/>
  </r>
  <r>
    <n v="327"/>
    <x v="2"/>
    <x v="0"/>
    <x v="0"/>
    <x v="3"/>
    <x v="269"/>
    <x v="2"/>
    <x v="0"/>
    <s v="No Lost Time"/>
    <x v="4"/>
    <x v="1"/>
    <n v="0"/>
    <n v="373"/>
    <x v="1"/>
    <x v="1"/>
    <s v="2024-Q2"/>
    <n v="0"/>
  </r>
  <r>
    <n v="328"/>
    <x v="2"/>
    <x v="0"/>
    <x v="0"/>
    <x v="3"/>
    <x v="270"/>
    <x v="1"/>
    <x v="0"/>
    <s v="Less than a day"/>
    <x v="0"/>
    <x v="1"/>
    <n v="1"/>
    <n v="1643"/>
    <x v="1"/>
    <x v="0"/>
    <s v="2023-Q2"/>
    <n v="608.64272671941569"/>
  </r>
  <r>
    <n v="329"/>
    <x v="3"/>
    <x v="0"/>
    <x v="2"/>
    <x v="3"/>
    <x v="271"/>
    <x v="1"/>
    <x v="1"/>
    <s v="No Lost Time"/>
    <x v="6"/>
    <x v="1"/>
    <n v="0"/>
    <n v="154"/>
    <x v="1"/>
    <x v="1"/>
    <s v="2023-Q4"/>
    <n v="0"/>
  </r>
  <r>
    <n v="330"/>
    <x v="0"/>
    <x v="0"/>
    <x v="0"/>
    <x v="3"/>
    <x v="54"/>
    <x v="3"/>
    <x v="1"/>
    <s v="1-7 days"/>
    <x v="6"/>
    <x v="0"/>
    <n v="6"/>
    <n v="982"/>
    <x v="0"/>
    <x v="0"/>
    <s v="2023-Q3"/>
    <n v="6109.9796334012217"/>
  </r>
  <r>
    <n v="331"/>
    <x v="1"/>
    <x v="2"/>
    <x v="0"/>
    <x v="2"/>
    <x v="105"/>
    <x v="0"/>
    <x v="1"/>
    <s v="More than a week"/>
    <x v="5"/>
    <x v="1"/>
    <n v="27"/>
    <n v="843"/>
    <x v="1"/>
    <x v="0"/>
    <s v="2024-Q1"/>
    <n v="32028.469750889679"/>
  </r>
  <r>
    <n v="332"/>
    <x v="0"/>
    <x v="0"/>
    <x v="0"/>
    <x v="0"/>
    <x v="272"/>
    <x v="0"/>
    <x v="0"/>
    <s v="1-7 days"/>
    <x v="4"/>
    <x v="0"/>
    <n v="2"/>
    <n v="379"/>
    <x v="0"/>
    <x v="0"/>
    <s v="2024-Q3"/>
    <n v="5277.0448548812665"/>
  </r>
  <r>
    <n v="333"/>
    <x v="1"/>
    <x v="4"/>
    <x v="0"/>
    <x v="2"/>
    <x v="273"/>
    <x v="3"/>
    <x v="1"/>
    <s v="Less than a day"/>
    <x v="6"/>
    <x v="0"/>
    <n v="1"/>
    <n v="1742"/>
    <x v="0"/>
    <x v="0"/>
    <s v="2023-Q2"/>
    <n v="574.052812858783"/>
  </r>
  <r>
    <n v="334"/>
    <x v="3"/>
    <x v="0"/>
    <x v="3"/>
    <x v="2"/>
    <x v="274"/>
    <x v="0"/>
    <x v="1"/>
    <s v="1-7 days"/>
    <x v="3"/>
    <x v="1"/>
    <n v="1"/>
    <n v="1397"/>
    <x v="0"/>
    <x v="0"/>
    <s v="2023-Q4"/>
    <n v="715.81961345740876"/>
  </r>
  <r>
    <n v="335"/>
    <x v="1"/>
    <x v="5"/>
    <x v="0"/>
    <x v="0"/>
    <x v="275"/>
    <x v="0"/>
    <x v="1"/>
    <s v="More than a week"/>
    <x v="6"/>
    <x v="0"/>
    <n v="20"/>
    <n v="718"/>
    <x v="0"/>
    <x v="0"/>
    <s v="2024-Q1"/>
    <n v="27855.153203342619"/>
  </r>
  <r>
    <n v="336"/>
    <x v="0"/>
    <x v="0"/>
    <x v="0"/>
    <x v="6"/>
    <x v="276"/>
    <x v="3"/>
    <x v="0"/>
    <s v="No Lost Time"/>
    <x v="2"/>
    <x v="0"/>
    <n v="0"/>
    <n v="605"/>
    <x v="1"/>
    <x v="1"/>
    <s v="2024-Q4"/>
    <n v="0"/>
  </r>
  <r>
    <n v="337"/>
    <x v="3"/>
    <x v="0"/>
    <x v="3"/>
    <x v="6"/>
    <x v="223"/>
    <x v="3"/>
    <x v="0"/>
    <s v="1-7 days"/>
    <x v="6"/>
    <x v="1"/>
    <n v="2"/>
    <n v="1350"/>
    <x v="1"/>
    <x v="0"/>
    <s v="2023-Q4"/>
    <n v="1481.4814814814815"/>
  </r>
  <r>
    <n v="338"/>
    <x v="3"/>
    <x v="0"/>
    <x v="2"/>
    <x v="7"/>
    <x v="277"/>
    <x v="2"/>
    <x v="1"/>
    <s v="No Lost Time"/>
    <x v="3"/>
    <x v="1"/>
    <n v="0"/>
    <n v="872"/>
    <x v="1"/>
    <x v="1"/>
    <s v="2024-Q3"/>
    <n v="0"/>
  </r>
  <r>
    <n v="339"/>
    <x v="0"/>
    <x v="0"/>
    <x v="0"/>
    <x v="4"/>
    <x v="278"/>
    <x v="1"/>
    <x v="0"/>
    <s v="More than a week"/>
    <x v="0"/>
    <x v="0"/>
    <n v="29"/>
    <n v="477"/>
    <x v="1"/>
    <x v="0"/>
    <s v="2023-Q3"/>
    <n v="60796.645702306079"/>
  </r>
  <r>
    <n v="340"/>
    <x v="0"/>
    <x v="0"/>
    <x v="0"/>
    <x v="0"/>
    <x v="279"/>
    <x v="3"/>
    <x v="0"/>
    <s v="More than a week"/>
    <x v="1"/>
    <x v="1"/>
    <n v="25"/>
    <n v="149"/>
    <x v="0"/>
    <x v="0"/>
    <s v="2024-Q2"/>
    <n v="167785.23489932885"/>
  </r>
  <r>
    <n v="341"/>
    <x v="0"/>
    <x v="0"/>
    <x v="0"/>
    <x v="5"/>
    <x v="165"/>
    <x v="3"/>
    <x v="0"/>
    <s v="No Lost Time"/>
    <x v="2"/>
    <x v="1"/>
    <n v="0"/>
    <n v="1313"/>
    <x v="0"/>
    <x v="1"/>
    <s v="2023-Q2"/>
    <n v="0"/>
  </r>
  <r>
    <n v="342"/>
    <x v="0"/>
    <x v="0"/>
    <x v="0"/>
    <x v="4"/>
    <x v="280"/>
    <x v="0"/>
    <x v="0"/>
    <s v="1-7 days"/>
    <x v="3"/>
    <x v="0"/>
    <n v="5"/>
    <n v="1521"/>
    <x v="0"/>
    <x v="0"/>
    <s v="2023-Q2"/>
    <n v="3287.3109796186718"/>
  </r>
  <r>
    <n v="343"/>
    <x v="2"/>
    <x v="0"/>
    <x v="0"/>
    <x v="2"/>
    <x v="281"/>
    <x v="0"/>
    <x v="1"/>
    <s v="More than a week"/>
    <x v="3"/>
    <x v="1"/>
    <n v="26"/>
    <n v="690"/>
    <x v="1"/>
    <x v="0"/>
    <s v="2024-Q3"/>
    <n v="37681.159420289856"/>
  </r>
  <r>
    <n v="344"/>
    <x v="1"/>
    <x v="4"/>
    <x v="0"/>
    <x v="6"/>
    <x v="104"/>
    <x v="0"/>
    <x v="0"/>
    <s v="Less than a day"/>
    <x v="4"/>
    <x v="1"/>
    <n v="1"/>
    <n v="1446"/>
    <x v="0"/>
    <x v="0"/>
    <s v="2024-Q1"/>
    <n v="691.56293222683269"/>
  </r>
  <r>
    <n v="345"/>
    <x v="3"/>
    <x v="0"/>
    <x v="4"/>
    <x v="1"/>
    <x v="246"/>
    <x v="3"/>
    <x v="0"/>
    <s v="More than a week"/>
    <x v="3"/>
    <x v="0"/>
    <n v="26"/>
    <n v="1954"/>
    <x v="0"/>
    <x v="0"/>
    <s v="2023-Q1"/>
    <n v="13306.038894575231"/>
  </r>
  <r>
    <n v="346"/>
    <x v="2"/>
    <x v="0"/>
    <x v="0"/>
    <x v="2"/>
    <x v="272"/>
    <x v="2"/>
    <x v="1"/>
    <s v="More than a week"/>
    <x v="2"/>
    <x v="0"/>
    <n v="18"/>
    <n v="1245"/>
    <x v="0"/>
    <x v="0"/>
    <s v="2024-Q4"/>
    <n v="14457.831325301206"/>
  </r>
  <r>
    <n v="347"/>
    <x v="1"/>
    <x v="4"/>
    <x v="0"/>
    <x v="7"/>
    <x v="60"/>
    <x v="1"/>
    <x v="0"/>
    <s v="More than a week"/>
    <x v="0"/>
    <x v="0"/>
    <n v="11"/>
    <n v="1207"/>
    <x v="1"/>
    <x v="0"/>
    <s v="2023-Q4"/>
    <n v="9113.5045567522775"/>
  </r>
  <r>
    <n v="348"/>
    <x v="1"/>
    <x v="7"/>
    <x v="0"/>
    <x v="7"/>
    <x v="282"/>
    <x v="0"/>
    <x v="0"/>
    <s v="Less than a day"/>
    <x v="5"/>
    <x v="0"/>
    <n v="1"/>
    <n v="113"/>
    <x v="1"/>
    <x v="0"/>
    <s v="2024-Q3"/>
    <n v="8849.5575221238942"/>
  </r>
  <r>
    <n v="349"/>
    <x v="0"/>
    <x v="0"/>
    <x v="0"/>
    <x v="6"/>
    <x v="283"/>
    <x v="1"/>
    <x v="1"/>
    <s v="Less than a day"/>
    <x v="4"/>
    <x v="0"/>
    <n v="1"/>
    <n v="675"/>
    <x v="1"/>
    <x v="0"/>
    <s v="2023-Q4"/>
    <n v="1481.4814814814815"/>
  </r>
  <r>
    <n v="350"/>
    <x v="3"/>
    <x v="0"/>
    <x v="4"/>
    <x v="5"/>
    <x v="284"/>
    <x v="2"/>
    <x v="0"/>
    <s v="More than a week"/>
    <x v="2"/>
    <x v="1"/>
    <n v="27"/>
    <n v="405"/>
    <x v="1"/>
    <x v="0"/>
    <s v="2024-Q4"/>
    <n v="66666.666666666672"/>
  </r>
  <r>
    <n v="351"/>
    <x v="3"/>
    <x v="0"/>
    <x v="4"/>
    <x v="5"/>
    <x v="285"/>
    <x v="0"/>
    <x v="0"/>
    <s v="More than a week"/>
    <x v="5"/>
    <x v="1"/>
    <n v="13"/>
    <n v="1566"/>
    <x v="1"/>
    <x v="0"/>
    <s v="2023-Q4"/>
    <n v="8301.4048531289918"/>
  </r>
  <r>
    <n v="352"/>
    <x v="1"/>
    <x v="1"/>
    <x v="0"/>
    <x v="6"/>
    <x v="222"/>
    <x v="0"/>
    <x v="0"/>
    <s v="Less than a day"/>
    <x v="4"/>
    <x v="0"/>
    <n v="1"/>
    <n v="1747"/>
    <x v="0"/>
    <x v="0"/>
    <s v="2023-Q3"/>
    <n v="572.40984544934167"/>
  </r>
  <r>
    <n v="353"/>
    <x v="0"/>
    <x v="0"/>
    <x v="0"/>
    <x v="0"/>
    <x v="286"/>
    <x v="3"/>
    <x v="1"/>
    <s v="1-7 days"/>
    <x v="0"/>
    <x v="1"/>
    <n v="6"/>
    <n v="1292"/>
    <x v="0"/>
    <x v="0"/>
    <s v="2024-Q1"/>
    <n v="4643.9628482972139"/>
  </r>
  <r>
    <n v="354"/>
    <x v="1"/>
    <x v="3"/>
    <x v="0"/>
    <x v="6"/>
    <x v="126"/>
    <x v="0"/>
    <x v="0"/>
    <s v="Less than a day"/>
    <x v="6"/>
    <x v="0"/>
    <n v="1"/>
    <n v="1900"/>
    <x v="1"/>
    <x v="0"/>
    <s v="2023-Q1"/>
    <n v="526.31578947368416"/>
  </r>
  <r>
    <n v="355"/>
    <x v="0"/>
    <x v="0"/>
    <x v="0"/>
    <x v="3"/>
    <x v="287"/>
    <x v="1"/>
    <x v="1"/>
    <s v="Less than a day"/>
    <x v="1"/>
    <x v="1"/>
    <n v="1"/>
    <n v="1404"/>
    <x v="0"/>
    <x v="0"/>
    <s v="2023-Q2"/>
    <n v="712.25071225071224"/>
  </r>
  <r>
    <n v="356"/>
    <x v="2"/>
    <x v="0"/>
    <x v="0"/>
    <x v="2"/>
    <x v="288"/>
    <x v="2"/>
    <x v="0"/>
    <s v="Less than a day"/>
    <x v="6"/>
    <x v="0"/>
    <n v="1"/>
    <n v="800"/>
    <x v="1"/>
    <x v="0"/>
    <s v="2024-Q4"/>
    <n v="1250"/>
  </r>
  <r>
    <n v="357"/>
    <x v="0"/>
    <x v="0"/>
    <x v="0"/>
    <x v="7"/>
    <x v="289"/>
    <x v="2"/>
    <x v="1"/>
    <s v="1-7 days"/>
    <x v="6"/>
    <x v="1"/>
    <n v="5"/>
    <n v="1206"/>
    <x v="1"/>
    <x v="0"/>
    <s v="2024-Q2"/>
    <n v="4145.9369817578772"/>
  </r>
  <r>
    <n v="358"/>
    <x v="0"/>
    <x v="0"/>
    <x v="0"/>
    <x v="3"/>
    <x v="290"/>
    <x v="1"/>
    <x v="1"/>
    <s v="No Lost Time"/>
    <x v="1"/>
    <x v="1"/>
    <n v="0"/>
    <n v="1021"/>
    <x v="0"/>
    <x v="1"/>
    <s v="2023-Q4"/>
    <n v="0"/>
  </r>
  <r>
    <n v="359"/>
    <x v="0"/>
    <x v="0"/>
    <x v="0"/>
    <x v="4"/>
    <x v="291"/>
    <x v="3"/>
    <x v="0"/>
    <s v="1-7 days"/>
    <x v="6"/>
    <x v="1"/>
    <n v="6"/>
    <n v="152"/>
    <x v="0"/>
    <x v="0"/>
    <s v="2024-Q2"/>
    <n v="39473.684210526313"/>
  </r>
  <r>
    <n v="360"/>
    <x v="2"/>
    <x v="0"/>
    <x v="0"/>
    <x v="7"/>
    <x v="97"/>
    <x v="2"/>
    <x v="0"/>
    <s v="More than a week"/>
    <x v="5"/>
    <x v="0"/>
    <n v="16"/>
    <n v="1869"/>
    <x v="0"/>
    <x v="0"/>
    <s v="2024-Q3"/>
    <n v="8560.7276618512569"/>
  </r>
  <r>
    <n v="361"/>
    <x v="1"/>
    <x v="6"/>
    <x v="0"/>
    <x v="4"/>
    <x v="50"/>
    <x v="1"/>
    <x v="1"/>
    <s v="Less than a day"/>
    <x v="2"/>
    <x v="0"/>
    <n v="1"/>
    <n v="1313"/>
    <x v="1"/>
    <x v="0"/>
    <s v="2023-Q4"/>
    <n v="761.61462300076164"/>
  </r>
  <r>
    <n v="362"/>
    <x v="1"/>
    <x v="3"/>
    <x v="0"/>
    <x v="7"/>
    <x v="207"/>
    <x v="3"/>
    <x v="1"/>
    <s v="More than a week"/>
    <x v="5"/>
    <x v="0"/>
    <n v="26"/>
    <n v="1377"/>
    <x v="0"/>
    <x v="0"/>
    <s v="2023-Q4"/>
    <n v="18881.626724763981"/>
  </r>
  <r>
    <n v="363"/>
    <x v="3"/>
    <x v="0"/>
    <x v="5"/>
    <x v="4"/>
    <x v="292"/>
    <x v="3"/>
    <x v="0"/>
    <s v="No Lost Time"/>
    <x v="6"/>
    <x v="0"/>
    <n v="0"/>
    <n v="1104"/>
    <x v="0"/>
    <x v="1"/>
    <s v="2023-Q4"/>
    <n v="0"/>
  </r>
  <r>
    <n v="364"/>
    <x v="2"/>
    <x v="0"/>
    <x v="0"/>
    <x v="4"/>
    <x v="293"/>
    <x v="2"/>
    <x v="0"/>
    <s v="No Lost Time"/>
    <x v="6"/>
    <x v="0"/>
    <n v="0"/>
    <n v="1399"/>
    <x v="0"/>
    <x v="1"/>
    <s v="2023-Q1"/>
    <n v="0"/>
  </r>
  <r>
    <n v="365"/>
    <x v="3"/>
    <x v="0"/>
    <x v="5"/>
    <x v="5"/>
    <x v="294"/>
    <x v="1"/>
    <x v="0"/>
    <s v="No Lost Time"/>
    <x v="0"/>
    <x v="0"/>
    <n v="0"/>
    <n v="343"/>
    <x v="0"/>
    <x v="1"/>
    <s v="2024-Q1"/>
    <n v="0"/>
  </r>
  <r>
    <n v="366"/>
    <x v="3"/>
    <x v="0"/>
    <x v="6"/>
    <x v="2"/>
    <x v="295"/>
    <x v="1"/>
    <x v="1"/>
    <s v="No Lost Time"/>
    <x v="4"/>
    <x v="0"/>
    <n v="0"/>
    <n v="901"/>
    <x v="0"/>
    <x v="1"/>
    <s v="2023-Q3"/>
    <n v="0"/>
  </r>
  <r>
    <n v="367"/>
    <x v="1"/>
    <x v="3"/>
    <x v="0"/>
    <x v="4"/>
    <x v="84"/>
    <x v="2"/>
    <x v="0"/>
    <s v="More than a week"/>
    <x v="4"/>
    <x v="1"/>
    <n v="11"/>
    <n v="1558"/>
    <x v="0"/>
    <x v="0"/>
    <s v="2024-Q3"/>
    <n v="7060.3337612323494"/>
  </r>
  <r>
    <n v="368"/>
    <x v="1"/>
    <x v="3"/>
    <x v="0"/>
    <x v="0"/>
    <x v="296"/>
    <x v="2"/>
    <x v="0"/>
    <s v="1-7 days"/>
    <x v="5"/>
    <x v="0"/>
    <n v="1"/>
    <n v="119"/>
    <x v="1"/>
    <x v="0"/>
    <s v="2023-Q1"/>
    <n v="8403.361344537816"/>
  </r>
  <r>
    <n v="369"/>
    <x v="2"/>
    <x v="0"/>
    <x v="0"/>
    <x v="3"/>
    <x v="162"/>
    <x v="0"/>
    <x v="1"/>
    <s v="More than a week"/>
    <x v="1"/>
    <x v="0"/>
    <n v="26"/>
    <n v="1222"/>
    <x v="1"/>
    <x v="0"/>
    <s v="2024-Q2"/>
    <n v="21276.59574468085"/>
  </r>
  <r>
    <n v="370"/>
    <x v="2"/>
    <x v="0"/>
    <x v="0"/>
    <x v="6"/>
    <x v="297"/>
    <x v="0"/>
    <x v="1"/>
    <s v="No Lost Time"/>
    <x v="3"/>
    <x v="1"/>
    <n v="0"/>
    <n v="1855"/>
    <x v="1"/>
    <x v="1"/>
    <s v="2023-Q2"/>
    <n v="0"/>
  </r>
  <r>
    <n v="371"/>
    <x v="2"/>
    <x v="0"/>
    <x v="0"/>
    <x v="1"/>
    <x v="23"/>
    <x v="1"/>
    <x v="0"/>
    <s v="Less than a day"/>
    <x v="3"/>
    <x v="0"/>
    <n v="1"/>
    <n v="266"/>
    <x v="0"/>
    <x v="0"/>
    <s v="2024-Q2"/>
    <n v="3759.3984962406016"/>
  </r>
  <r>
    <n v="372"/>
    <x v="2"/>
    <x v="0"/>
    <x v="0"/>
    <x v="4"/>
    <x v="298"/>
    <x v="1"/>
    <x v="0"/>
    <s v="No Lost Time"/>
    <x v="1"/>
    <x v="1"/>
    <n v="0"/>
    <n v="1682"/>
    <x v="0"/>
    <x v="1"/>
    <s v="2024-Q1"/>
    <n v="0"/>
  </r>
  <r>
    <n v="373"/>
    <x v="1"/>
    <x v="2"/>
    <x v="0"/>
    <x v="1"/>
    <x v="299"/>
    <x v="2"/>
    <x v="0"/>
    <s v="More than a week"/>
    <x v="3"/>
    <x v="0"/>
    <n v="8"/>
    <n v="1615"/>
    <x v="0"/>
    <x v="0"/>
    <s v="2023-Q3"/>
    <n v="4953.5603715170282"/>
  </r>
  <r>
    <n v="374"/>
    <x v="1"/>
    <x v="7"/>
    <x v="0"/>
    <x v="0"/>
    <x v="300"/>
    <x v="2"/>
    <x v="1"/>
    <s v="No Lost Time"/>
    <x v="6"/>
    <x v="1"/>
    <n v="0"/>
    <n v="1433"/>
    <x v="1"/>
    <x v="1"/>
    <s v="2023-Q2"/>
    <n v="0"/>
  </r>
  <r>
    <n v="375"/>
    <x v="0"/>
    <x v="0"/>
    <x v="0"/>
    <x v="4"/>
    <x v="61"/>
    <x v="3"/>
    <x v="1"/>
    <s v="1-7 days"/>
    <x v="4"/>
    <x v="0"/>
    <n v="4"/>
    <n v="431"/>
    <x v="0"/>
    <x v="0"/>
    <s v="2023-Q2"/>
    <n v="9280.7424593967517"/>
  </r>
  <r>
    <n v="376"/>
    <x v="3"/>
    <x v="0"/>
    <x v="2"/>
    <x v="0"/>
    <x v="178"/>
    <x v="1"/>
    <x v="1"/>
    <s v="More than a week"/>
    <x v="3"/>
    <x v="1"/>
    <n v="22"/>
    <n v="1004"/>
    <x v="1"/>
    <x v="0"/>
    <s v="2023-Q3"/>
    <n v="21912.350597609562"/>
  </r>
  <r>
    <n v="377"/>
    <x v="3"/>
    <x v="0"/>
    <x v="5"/>
    <x v="1"/>
    <x v="156"/>
    <x v="1"/>
    <x v="0"/>
    <s v="1-7 days"/>
    <x v="4"/>
    <x v="1"/>
    <n v="6"/>
    <n v="1904"/>
    <x v="1"/>
    <x v="0"/>
    <s v="2023-Q2"/>
    <n v="3151.2605042016808"/>
  </r>
  <r>
    <n v="378"/>
    <x v="3"/>
    <x v="0"/>
    <x v="1"/>
    <x v="4"/>
    <x v="132"/>
    <x v="1"/>
    <x v="0"/>
    <s v="No Lost Time"/>
    <x v="0"/>
    <x v="0"/>
    <n v="0"/>
    <n v="1054"/>
    <x v="1"/>
    <x v="1"/>
    <s v="2024-Q2"/>
    <n v="0"/>
  </r>
  <r>
    <n v="379"/>
    <x v="2"/>
    <x v="0"/>
    <x v="0"/>
    <x v="2"/>
    <x v="90"/>
    <x v="3"/>
    <x v="0"/>
    <s v="More than a week"/>
    <x v="4"/>
    <x v="0"/>
    <n v="26"/>
    <n v="1119"/>
    <x v="1"/>
    <x v="0"/>
    <s v="2023-Q2"/>
    <n v="23235.031277926719"/>
  </r>
  <r>
    <n v="380"/>
    <x v="3"/>
    <x v="0"/>
    <x v="7"/>
    <x v="5"/>
    <x v="212"/>
    <x v="3"/>
    <x v="1"/>
    <s v="More than a week"/>
    <x v="0"/>
    <x v="0"/>
    <n v="28"/>
    <n v="488"/>
    <x v="1"/>
    <x v="0"/>
    <s v="2023-Q4"/>
    <n v="57377.049180327871"/>
  </r>
  <r>
    <n v="381"/>
    <x v="1"/>
    <x v="7"/>
    <x v="0"/>
    <x v="5"/>
    <x v="213"/>
    <x v="2"/>
    <x v="1"/>
    <s v="Less than a day"/>
    <x v="0"/>
    <x v="0"/>
    <n v="1"/>
    <n v="786"/>
    <x v="1"/>
    <x v="0"/>
    <s v="2024-Q2"/>
    <n v="1272.2646310432569"/>
  </r>
  <r>
    <n v="382"/>
    <x v="2"/>
    <x v="0"/>
    <x v="0"/>
    <x v="3"/>
    <x v="301"/>
    <x v="3"/>
    <x v="1"/>
    <s v="Less than a day"/>
    <x v="6"/>
    <x v="1"/>
    <n v="1"/>
    <n v="1555"/>
    <x v="1"/>
    <x v="0"/>
    <s v="2024-Q4"/>
    <n v="643.08681672025727"/>
  </r>
  <r>
    <n v="383"/>
    <x v="1"/>
    <x v="2"/>
    <x v="0"/>
    <x v="0"/>
    <x v="232"/>
    <x v="2"/>
    <x v="0"/>
    <s v="Less than a day"/>
    <x v="0"/>
    <x v="1"/>
    <n v="1"/>
    <n v="1798"/>
    <x v="1"/>
    <x v="0"/>
    <s v="2024-Q4"/>
    <n v="556.17352614015567"/>
  </r>
  <r>
    <n v="384"/>
    <x v="2"/>
    <x v="0"/>
    <x v="0"/>
    <x v="3"/>
    <x v="302"/>
    <x v="2"/>
    <x v="0"/>
    <s v="1-7 days"/>
    <x v="2"/>
    <x v="0"/>
    <n v="5"/>
    <n v="185"/>
    <x v="0"/>
    <x v="0"/>
    <s v="2023-Q4"/>
    <n v="27027.027027027027"/>
  </r>
  <r>
    <n v="385"/>
    <x v="2"/>
    <x v="0"/>
    <x v="0"/>
    <x v="0"/>
    <x v="269"/>
    <x v="2"/>
    <x v="1"/>
    <s v="1-7 days"/>
    <x v="3"/>
    <x v="1"/>
    <n v="7"/>
    <n v="790"/>
    <x v="0"/>
    <x v="0"/>
    <s v="2024-Q3"/>
    <n v="8860.7594936708865"/>
  </r>
  <r>
    <n v="386"/>
    <x v="2"/>
    <x v="0"/>
    <x v="0"/>
    <x v="0"/>
    <x v="216"/>
    <x v="3"/>
    <x v="0"/>
    <s v="No Lost Time"/>
    <x v="6"/>
    <x v="1"/>
    <n v="0"/>
    <n v="1704"/>
    <x v="1"/>
    <x v="1"/>
    <s v="2024-Q3"/>
    <n v="0"/>
  </r>
  <r>
    <n v="387"/>
    <x v="0"/>
    <x v="0"/>
    <x v="0"/>
    <x v="3"/>
    <x v="303"/>
    <x v="1"/>
    <x v="0"/>
    <s v="More than a week"/>
    <x v="2"/>
    <x v="1"/>
    <n v="11"/>
    <n v="646"/>
    <x v="0"/>
    <x v="0"/>
    <s v="2023-Q1"/>
    <n v="17027.863777089784"/>
  </r>
  <r>
    <n v="388"/>
    <x v="0"/>
    <x v="0"/>
    <x v="0"/>
    <x v="0"/>
    <x v="44"/>
    <x v="0"/>
    <x v="1"/>
    <s v="More than a week"/>
    <x v="3"/>
    <x v="1"/>
    <n v="17"/>
    <n v="899"/>
    <x v="1"/>
    <x v="0"/>
    <s v="2023-Q1"/>
    <n v="18909.899888765296"/>
  </r>
  <r>
    <n v="389"/>
    <x v="0"/>
    <x v="0"/>
    <x v="0"/>
    <x v="4"/>
    <x v="304"/>
    <x v="0"/>
    <x v="0"/>
    <s v="No Lost Time"/>
    <x v="4"/>
    <x v="0"/>
    <n v="0"/>
    <n v="937"/>
    <x v="1"/>
    <x v="1"/>
    <s v="2024-Q1"/>
    <n v="0"/>
  </r>
  <r>
    <n v="390"/>
    <x v="3"/>
    <x v="0"/>
    <x v="3"/>
    <x v="1"/>
    <x v="305"/>
    <x v="2"/>
    <x v="0"/>
    <s v="No Lost Time"/>
    <x v="5"/>
    <x v="0"/>
    <n v="0"/>
    <n v="1852"/>
    <x v="1"/>
    <x v="1"/>
    <s v="2024-Q4"/>
    <n v="0"/>
  </r>
  <r>
    <n v="391"/>
    <x v="2"/>
    <x v="0"/>
    <x v="0"/>
    <x v="1"/>
    <x v="306"/>
    <x v="0"/>
    <x v="1"/>
    <s v="Less than a day"/>
    <x v="1"/>
    <x v="1"/>
    <n v="1"/>
    <n v="1067"/>
    <x v="1"/>
    <x v="0"/>
    <s v="2024-Q4"/>
    <n v="937.20712277413304"/>
  </r>
  <r>
    <n v="392"/>
    <x v="3"/>
    <x v="0"/>
    <x v="2"/>
    <x v="2"/>
    <x v="307"/>
    <x v="1"/>
    <x v="0"/>
    <s v="No Lost Time"/>
    <x v="4"/>
    <x v="0"/>
    <n v="0"/>
    <n v="1425"/>
    <x v="1"/>
    <x v="1"/>
    <s v="2023-Q3"/>
    <n v="0"/>
  </r>
  <r>
    <n v="393"/>
    <x v="2"/>
    <x v="0"/>
    <x v="0"/>
    <x v="0"/>
    <x v="308"/>
    <x v="2"/>
    <x v="1"/>
    <s v="More than a week"/>
    <x v="6"/>
    <x v="0"/>
    <n v="17"/>
    <n v="1115"/>
    <x v="1"/>
    <x v="0"/>
    <s v="2023-Q2"/>
    <n v="15246.636771300449"/>
  </r>
  <r>
    <n v="394"/>
    <x v="3"/>
    <x v="0"/>
    <x v="2"/>
    <x v="7"/>
    <x v="309"/>
    <x v="3"/>
    <x v="0"/>
    <s v="Less than a day"/>
    <x v="6"/>
    <x v="1"/>
    <n v="1"/>
    <n v="1728"/>
    <x v="0"/>
    <x v="0"/>
    <s v="2023-Q2"/>
    <n v="578.7037037037037"/>
  </r>
  <r>
    <n v="395"/>
    <x v="1"/>
    <x v="2"/>
    <x v="0"/>
    <x v="1"/>
    <x v="310"/>
    <x v="1"/>
    <x v="1"/>
    <s v="1-7 days"/>
    <x v="0"/>
    <x v="1"/>
    <n v="4"/>
    <n v="886"/>
    <x v="1"/>
    <x v="0"/>
    <s v="2023-Q3"/>
    <n v="4514.6726862302485"/>
  </r>
  <r>
    <n v="396"/>
    <x v="1"/>
    <x v="2"/>
    <x v="0"/>
    <x v="7"/>
    <x v="29"/>
    <x v="1"/>
    <x v="0"/>
    <s v="More than a week"/>
    <x v="2"/>
    <x v="1"/>
    <n v="12"/>
    <n v="122"/>
    <x v="0"/>
    <x v="0"/>
    <s v="2024-Q4"/>
    <n v="98360.655737704918"/>
  </r>
  <r>
    <n v="397"/>
    <x v="2"/>
    <x v="0"/>
    <x v="0"/>
    <x v="2"/>
    <x v="311"/>
    <x v="3"/>
    <x v="1"/>
    <s v="Less than a day"/>
    <x v="0"/>
    <x v="1"/>
    <n v="1"/>
    <n v="926"/>
    <x v="0"/>
    <x v="0"/>
    <s v="2024-Q2"/>
    <n v="1079.913606911447"/>
  </r>
  <r>
    <n v="398"/>
    <x v="0"/>
    <x v="0"/>
    <x v="0"/>
    <x v="3"/>
    <x v="93"/>
    <x v="2"/>
    <x v="0"/>
    <s v="More than a week"/>
    <x v="5"/>
    <x v="0"/>
    <n v="30"/>
    <n v="392"/>
    <x v="1"/>
    <x v="0"/>
    <s v="2023-Q4"/>
    <n v="76530.612244897959"/>
  </r>
  <r>
    <n v="399"/>
    <x v="0"/>
    <x v="0"/>
    <x v="0"/>
    <x v="5"/>
    <x v="77"/>
    <x v="3"/>
    <x v="1"/>
    <s v="1-7 days"/>
    <x v="5"/>
    <x v="0"/>
    <n v="6"/>
    <n v="131"/>
    <x v="0"/>
    <x v="0"/>
    <s v="2024-Q1"/>
    <n v="45801.526717557252"/>
  </r>
  <r>
    <n v="400"/>
    <x v="1"/>
    <x v="6"/>
    <x v="0"/>
    <x v="7"/>
    <x v="65"/>
    <x v="3"/>
    <x v="0"/>
    <s v="Less than a day"/>
    <x v="1"/>
    <x v="0"/>
    <n v="1"/>
    <n v="1807"/>
    <x v="0"/>
    <x v="0"/>
    <s v="2024-Q2"/>
    <n v="553.40343110127287"/>
  </r>
  <r>
    <n v="401"/>
    <x v="0"/>
    <x v="0"/>
    <x v="0"/>
    <x v="3"/>
    <x v="90"/>
    <x v="0"/>
    <x v="1"/>
    <s v="More than a week"/>
    <x v="6"/>
    <x v="1"/>
    <n v="12"/>
    <n v="1636"/>
    <x v="0"/>
    <x v="0"/>
    <s v="2023-Q4"/>
    <n v="7334.9633251833739"/>
  </r>
  <r>
    <n v="402"/>
    <x v="1"/>
    <x v="7"/>
    <x v="0"/>
    <x v="0"/>
    <x v="207"/>
    <x v="0"/>
    <x v="1"/>
    <s v="No Lost Time"/>
    <x v="2"/>
    <x v="0"/>
    <n v="0"/>
    <n v="615"/>
    <x v="0"/>
    <x v="1"/>
    <s v="2023-Q4"/>
    <n v="0"/>
  </r>
  <r>
    <n v="403"/>
    <x v="0"/>
    <x v="0"/>
    <x v="0"/>
    <x v="6"/>
    <x v="312"/>
    <x v="2"/>
    <x v="0"/>
    <s v="Less than a day"/>
    <x v="2"/>
    <x v="0"/>
    <n v="1"/>
    <n v="465"/>
    <x v="0"/>
    <x v="0"/>
    <s v="2023-Q3"/>
    <n v="2150.5376344086021"/>
  </r>
  <r>
    <n v="404"/>
    <x v="3"/>
    <x v="0"/>
    <x v="4"/>
    <x v="4"/>
    <x v="313"/>
    <x v="2"/>
    <x v="0"/>
    <s v="1-7 days"/>
    <x v="1"/>
    <x v="1"/>
    <n v="2"/>
    <n v="282"/>
    <x v="1"/>
    <x v="0"/>
    <s v="2024-Q1"/>
    <n v="7092.1985815602839"/>
  </r>
  <r>
    <n v="405"/>
    <x v="2"/>
    <x v="0"/>
    <x v="0"/>
    <x v="0"/>
    <x v="38"/>
    <x v="3"/>
    <x v="0"/>
    <s v="Less than a day"/>
    <x v="4"/>
    <x v="0"/>
    <n v="1"/>
    <n v="1161"/>
    <x v="1"/>
    <x v="0"/>
    <s v="2025-Q2"/>
    <n v="861.32644272179152"/>
  </r>
  <r>
    <n v="406"/>
    <x v="0"/>
    <x v="0"/>
    <x v="0"/>
    <x v="0"/>
    <x v="314"/>
    <x v="0"/>
    <x v="1"/>
    <s v="Less than a day"/>
    <x v="0"/>
    <x v="1"/>
    <n v="1"/>
    <n v="513"/>
    <x v="0"/>
    <x v="0"/>
    <s v="2024-Q1"/>
    <n v="1949.3177387914229"/>
  </r>
  <r>
    <n v="407"/>
    <x v="2"/>
    <x v="0"/>
    <x v="0"/>
    <x v="0"/>
    <x v="315"/>
    <x v="3"/>
    <x v="0"/>
    <s v="No Lost Time"/>
    <x v="5"/>
    <x v="1"/>
    <n v="0"/>
    <n v="796"/>
    <x v="0"/>
    <x v="1"/>
    <s v="2023-Q2"/>
    <n v="0"/>
  </r>
  <r>
    <n v="408"/>
    <x v="3"/>
    <x v="0"/>
    <x v="3"/>
    <x v="7"/>
    <x v="316"/>
    <x v="3"/>
    <x v="1"/>
    <s v="1-7 days"/>
    <x v="6"/>
    <x v="1"/>
    <n v="7"/>
    <n v="1568"/>
    <x v="0"/>
    <x v="0"/>
    <s v="2024-Q3"/>
    <n v="4464.2857142857147"/>
  </r>
  <r>
    <n v="409"/>
    <x v="3"/>
    <x v="0"/>
    <x v="2"/>
    <x v="7"/>
    <x v="317"/>
    <x v="3"/>
    <x v="0"/>
    <s v="Less than a day"/>
    <x v="6"/>
    <x v="0"/>
    <n v="1"/>
    <n v="870"/>
    <x v="0"/>
    <x v="0"/>
    <s v="2024-Q3"/>
    <n v="1149.4252873563219"/>
  </r>
  <r>
    <n v="410"/>
    <x v="1"/>
    <x v="6"/>
    <x v="0"/>
    <x v="4"/>
    <x v="318"/>
    <x v="1"/>
    <x v="1"/>
    <s v="No Lost Time"/>
    <x v="2"/>
    <x v="1"/>
    <n v="0"/>
    <n v="1539"/>
    <x v="1"/>
    <x v="1"/>
    <s v="2024-Q3"/>
    <n v="0"/>
  </r>
  <r>
    <n v="411"/>
    <x v="3"/>
    <x v="0"/>
    <x v="4"/>
    <x v="3"/>
    <x v="319"/>
    <x v="3"/>
    <x v="0"/>
    <s v="Less than a day"/>
    <x v="3"/>
    <x v="0"/>
    <n v="1"/>
    <n v="1474"/>
    <x v="0"/>
    <x v="0"/>
    <s v="2024-Q2"/>
    <n v="678.42605156037996"/>
  </r>
  <r>
    <n v="412"/>
    <x v="1"/>
    <x v="1"/>
    <x v="0"/>
    <x v="2"/>
    <x v="320"/>
    <x v="0"/>
    <x v="0"/>
    <s v="Less than a day"/>
    <x v="2"/>
    <x v="0"/>
    <n v="1"/>
    <n v="1982"/>
    <x v="1"/>
    <x v="0"/>
    <s v="2023-Q4"/>
    <n v="504.54086781029264"/>
  </r>
  <r>
    <n v="413"/>
    <x v="0"/>
    <x v="0"/>
    <x v="0"/>
    <x v="5"/>
    <x v="48"/>
    <x v="2"/>
    <x v="1"/>
    <s v="No Lost Time"/>
    <x v="3"/>
    <x v="0"/>
    <n v="0"/>
    <n v="210"/>
    <x v="0"/>
    <x v="1"/>
    <s v="2023-Q3"/>
    <n v="0"/>
  </r>
  <r>
    <n v="414"/>
    <x v="3"/>
    <x v="0"/>
    <x v="1"/>
    <x v="3"/>
    <x v="193"/>
    <x v="3"/>
    <x v="0"/>
    <s v="More than a week"/>
    <x v="5"/>
    <x v="1"/>
    <n v="11"/>
    <n v="1794"/>
    <x v="0"/>
    <x v="0"/>
    <s v="2024-Q4"/>
    <n v="6131.5496098104795"/>
  </r>
  <r>
    <n v="415"/>
    <x v="0"/>
    <x v="0"/>
    <x v="0"/>
    <x v="1"/>
    <x v="321"/>
    <x v="2"/>
    <x v="1"/>
    <s v="No Lost Time"/>
    <x v="5"/>
    <x v="0"/>
    <n v="0"/>
    <n v="719"/>
    <x v="1"/>
    <x v="1"/>
    <s v="2023-Q2"/>
    <n v="0"/>
  </r>
  <r>
    <n v="416"/>
    <x v="2"/>
    <x v="0"/>
    <x v="0"/>
    <x v="4"/>
    <x v="322"/>
    <x v="0"/>
    <x v="1"/>
    <s v="Less than a day"/>
    <x v="6"/>
    <x v="0"/>
    <n v="1"/>
    <n v="167"/>
    <x v="0"/>
    <x v="0"/>
    <s v="2023-Q1"/>
    <n v="5988.0239520958085"/>
  </r>
  <r>
    <n v="417"/>
    <x v="1"/>
    <x v="5"/>
    <x v="0"/>
    <x v="5"/>
    <x v="166"/>
    <x v="1"/>
    <x v="1"/>
    <s v="Less than a day"/>
    <x v="3"/>
    <x v="1"/>
    <n v="1"/>
    <n v="1985"/>
    <x v="0"/>
    <x v="0"/>
    <s v="2024-Q1"/>
    <n v="503.77833753148616"/>
  </r>
  <r>
    <n v="418"/>
    <x v="2"/>
    <x v="0"/>
    <x v="0"/>
    <x v="7"/>
    <x v="38"/>
    <x v="2"/>
    <x v="1"/>
    <s v="No Lost Time"/>
    <x v="0"/>
    <x v="0"/>
    <n v="0"/>
    <n v="1349"/>
    <x v="0"/>
    <x v="1"/>
    <s v="2025-Q4"/>
    <n v="0"/>
  </r>
  <r>
    <n v="419"/>
    <x v="2"/>
    <x v="0"/>
    <x v="0"/>
    <x v="5"/>
    <x v="323"/>
    <x v="3"/>
    <x v="1"/>
    <s v="Less than a day"/>
    <x v="4"/>
    <x v="1"/>
    <n v="1"/>
    <n v="431"/>
    <x v="1"/>
    <x v="0"/>
    <s v="2024-Q2"/>
    <n v="2320.1856148491879"/>
  </r>
  <r>
    <n v="420"/>
    <x v="2"/>
    <x v="0"/>
    <x v="0"/>
    <x v="2"/>
    <x v="21"/>
    <x v="3"/>
    <x v="0"/>
    <s v="More than a week"/>
    <x v="3"/>
    <x v="0"/>
    <n v="18"/>
    <n v="979"/>
    <x v="0"/>
    <x v="0"/>
    <s v="2023-Q4"/>
    <n v="18386.108273748723"/>
  </r>
  <r>
    <n v="421"/>
    <x v="2"/>
    <x v="0"/>
    <x v="0"/>
    <x v="6"/>
    <x v="324"/>
    <x v="0"/>
    <x v="0"/>
    <s v="1-7 days"/>
    <x v="2"/>
    <x v="0"/>
    <n v="7"/>
    <n v="1931"/>
    <x v="0"/>
    <x v="0"/>
    <s v="2024-Q2"/>
    <n v="3625.0647332988087"/>
  </r>
  <r>
    <n v="422"/>
    <x v="3"/>
    <x v="0"/>
    <x v="6"/>
    <x v="3"/>
    <x v="72"/>
    <x v="2"/>
    <x v="1"/>
    <s v="More than a week"/>
    <x v="4"/>
    <x v="0"/>
    <n v="16"/>
    <n v="867"/>
    <x v="0"/>
    <x v="0"/>
    <s v="2024-Q1"/>
    <n v="18454.440599769321"/>
  </r>
  <r>
    <n v="423"/>
    <x v="0"/>
    <x v="0"/>
    <x v="0"/>
    <x v="4"/>
    <x v="294"/>
    <x v="3"/>
    <x v="1"/>
    <s v="No Lost Time"/>
    <x v="0"/>
    <x v="0"/>
    <n v="0"/>
    <n v="1531"/>
    <x v="0"/>
    <x v="1"/>
    <s v="2024-Q4"/>
    <n v="0"/>
  </r>
  <r>
    <n v="424"/>
    <x v="1"/>
    <x v="6"/>
    <x v="0"/>
    <x v="6"/>
    <x v="325"/>
    <x v="3"/>
    <x v="0"/>
    <s v="More than a week"/>
    <x v="6"/>
    <x v="0"/>
    <n v="15"/>
    <n v="142"/>
    <x v="0"/>
    <x v="0"/>
    <s v="2023-Q2"/>
    <n v="105633.80281690141"/>
  </r>
  <r>
    <n v="425"/>
    <x v="0"/>
    <x v="0"/>
    <x v="0"/>
    <x v="6"/>
    <x v="206"/>
    <x v="2"/>
    <x v="1"/>
    <s v="Less than a day"/>
    <x v="5"/>
    <x v="0"/>
    <n v="1"/>
    <n v="1924"/>
    <x v="1"/>
    <x v="0"/>
    <s v="2024-Q2"/>
    <n v="519.75051975051974"/>
  </r>
  <r>
    <n v="426"/>
    <x v="2"/>
    <x v="0"/>
    <x v="0"/>
    <x v="0"/>
    <x v="320"/>
    <x v="1"/>
    <x v="1"/>
    <s v="Less than a day"/>
    <x v="2"/>
    <x v="1"/>
    <n v="1"/>
    <n v="469"/>
    <x v="1"/>
    <x v="0"/>
    <s v="2023-Q2"/>
    <n v="2132.1961620469083"/>
  </r>
  <r>
    <n v="427"/>
    <x v="3"/>
    <x v="0"/>
    <x v="7"/>
    <x v="6"/>
    <x v="326"/>
    <x v="1"/>
    <x v="0"/>
    <s v="1-7 days"/>
    <x v="5"/>
    <x v="0"/>
    <n v="1"/>
    <n v="1989"/>
    <x v="0"/>
    <x v="0"/>
    <s v="2024-Q1"/>
    <n v="502.76520864756156"/>
  </r>
  <r>
    <n v="428"/>
    <x v="3"/>
    <x v="0"/>
    <x v="1"/>
    <x v="5"/>
    <x v="327"/>
    <x v="2"/>
    <x v="1"/>
    <s v="Less than a day"/>
    <x v="3"/>
    <x v="1"/>
    <n v="1"/>
    <n v="933"/>
    <x v="1"/>
    <x v="0"/>
    <s v="2023-Q3"/>
    <n v="1071.8113612004288"/>
  </r>
  <r>
    <n v="429"/>
    <x v="0"/>
    <x v="0"/>
    <x v="0"/>
    <x v="5"/>
    <x v="273"/>
    <x v="1"/>
    <x v="1"/>
    <s v="No Lost Time"/>
    <x v="2"/>
    <x v="1"/>
    <n v="0"/>
    <n v="1536"/>
    <x v="1"/>
    <x v="1"/>
    <s v="2023-Q1"/>
    <n v="0"/>
  </r>
  <r>
    <n v="430"/>
    <x v="2"/>
    <x v="0"/>
    <x v="0"/>
    <x v="5"/>
    <x v="43"/>
    <x v="3"/>
    <x v="0"/>
    <s v="1-7 days"/>
    <x v="1"/>
    <x v="0"/>
    <n v="2"/>
    <n v="431"/>
    <x v="0"/>
    <x v="0"/>
    <s v="2023-Q2"/>
    <n v="4640.3712296983758"/>
  </r>
  <r>
    <n v="431"/>
    <x v="1"/>
    <x v="2"/>
    <x v="0"/>
    <x v="3"/>
    <x v="243"/>
    <x v="0"/>
    <x v="1"/>
    <s v="1-7 days"/>
    <x v="1"/>
    <x v="0"/>
    <n v="3"/>
    <n v="1851"/>
    <x v="1"/>
    <x v="0"/>
    <s v="2023-Q2"/>
    <n v="1620.7455429497568"/>
  </r>
  <r>
    <n v="432"/>
    <x v="1"/>
    <x v="3"/>
    <x v="0"/>
    <x v="2"/>
    <x v="328"/>
    <x v="3"/>
    <x v="1"/>
    <s v="Less than a day"/>
    <x v="5"/>
    <x v="1"/>
    <n v="1"/>
    <n v="654"/>
    <x v="1"/>
    <x v="0"/>
    <s v="2023-Q1"/>
    <n v="1529.051987767584"/>
  </r>
  <r>
    <n v="433"/>
    <x v="3"/>
    <x v="0"/>
    <x v="7"/>
    <x v="1"/>
    <x v="329"/>
    <x v="1"/>
    <x v="1"/>
    <s v="Less than a day"/>
    <x v="2"/>
    <x v="1"/>
    <n v="1"/>
    <n v="1987"/>
    <x v="0"/>
    <x v="0"/>
    <s v="2025-Q4"/>
    <n v="503.27126321087064"/>
  </r>
  <r>
    <n v="434"/>
    <x v="1"/>
    <x v="7"/>
    <x v="0"/>
    <x v="3"/>
    <x v="8"/>
    <x v="1"/>
    <x v="0"/>
    <s v="More than a week"/>
    <x v="2"/>
    <x v="0"/>
    <n v="13"/>
    <n v="1892"/>
    <x v="0"/>
    <x v="0"/>
    <s v="2023-Q1"/>
    <n v="6871.0359408033828"/>
  </r>
  <r>
    <n v="435"/>
    <x v="3"/>
    <x v="0"/>
    <x v="7"/>
    <x v="4"/>
    <x v="330"/>
    <x v="0"/>
    <x v="1"/>
    <s v="No Lost Time"/>
    <x v="3"/>
    <x v="0"/>
    <n v="0"/>
    <n v="704"/>
    <x v="0"/>
    <x v="1"/>
    <s v="2023-Q2"/>
    <n v="0"/>
  </r>
  <r>
    <n v="436"/>
    <x v="3"/>
    <x v="0"/>
    <x v="3"/>
    <x v="0"/>
    <x v="203"/>
    <x v="1"/>
    <x v="1"/>
    <s v="No Lost Time"/>
    <x v="3"/>
    <x v="0"/>
    <n v="0"/>
    <n v="1324"/>
    <x v="1"/>
    <x v="1"/>
    <s v="2023-Q1"/>
    <n v="0"/>
  </r>
  <r>
    <n v="437"/>
    <x v="0"/>
    <x v="0"/>
    <x v="0"/>
    <x v="3"/>
    <x v="331"/>
    <x v="0"/>
    <x v="0"/>
    <s v="1-7 days"/>
    <x v="0"/>
    <x v="0"/>
    <n v="6"/>
    <n v="735"/>
    <x v="1"/>
    <x v="0"/>
    <s v="2025-Q2"/>
    <n v="8163.2653061224491"/>
  </r>
  <r>
    <n v="438"/>
    <x v="0"/>
    <x v="0"/>
    <x v="0"/>
    <x v="0"/>
    <x v="266"/>
    <x v="3"/>
    <x v="1"/>
    <s v="1-7 days"/>
    <x v="0"/>
    <x v="1"/>
    <n v="3"/>
    <n v="1311"/>
    <x v="1"/>
    <x v="0"/>
    <s v="2024-Q4"/>
    <n v="2288.3295194508009"/>
  </r>
  <r>
    <n v="439"/>
    <x v="2"/>
    <x v="0"/>
    <x v="0"/>
    <x v="2"/>
    <x v="332"/>
    <x v="1"/>
    <x v="0"/>
    <s v="No Lost Time"/>
    <x v="6"/>
    <x v="0"/>
    <n v="0"/>
    <n v="573"/>
    <x v="0"/>
    <x v="1"/>
    <s v="2024-Q3"/>
    <n v="0"/>
  </r>
  <r>
    <n v="440"/>
    <x v="1"/>
    <x v="1"/>
    <x v="0"/>
    <x v="0"/>
    <x v="127"/>
    <x v="1"/>
    <x v="1"/>
    <s v="No Lost Time"/>
    <x v="3"/>
    <x v="1"/>
    <n v="0"/>
    <n v="1756"/>
    <x v="1"/>
    <x v="1"/>
    <s v="2023-Q4"/>
    <n v="0"/>
  </r>
  <r>
    <n v="441"/>
    <x v="0"/>
    <x v="0"/>
    <x v="0"/>
    <x v="7"/>
    <x v="265"/>
    <x v="1"/>
    <x v="1"/>
    <s v="No Lost Time"/>
    <x v="5"/>
    <x v="0"/>
    <n v="0"/>
    <n v="523"/>
    <x v="0"/>
    <x v="1"/>
    <s v="2023-Q1"/>
    <n v="0"/>
  </r>
  <r>
    <n v="442"/>
    <x v="2"/>
    <x v="0"/>
    <x v="0"/>
    <x v="7"/>
    <x v="24"/>
    <x v="2"/>
    <x v="0"/>
    <s v="1-7 days"/>
    <x v="6"/>
    <x v="0"/>
    <n v="1"/>
    <n v="1410"/>
    <x v="1"/>
    <x v="0"/>
    <s v="2024-Q4"/>
    <n v="709.21985815602841"/>
  </r>
  <r>
    <n v="443"/>
    <x v="3"/>
    <x v="0"/>
    <x v="2"/>
    <x v="0"/>
    <x v="333"/>
    <x v="1"/>
    <x v="0"/>
    <s v="No Lost Time"/>
    <x v="4"/>
    <x v="0"/>
    <n v="0"/>
    <n v="839"/>
    <x v="0"/>
    <x v="1"/>
    <s v="2024-Q3"/>
    <n v="0"/>
  </r>
  <r>
    <n v="444"/>
    <x v="0"/>
    <x v="0"/>
    <x v="0"/>
    <x v="6"/>
    <x v="156"/>
    <x v="0"/>
    <x v="1"/>
    <s v="Less than a day"/>
    <x v="1"/>
    <x v="0"/>
    <n v="1"/>
    <n v="394"/>
    <x v="1"/>
    <x v="0"/>
    <s v="2023-Q3"/>
    <n v="2538.0710659898477"/>
  </r>
  <r>
    <n v="445"/>
    <x v="0"/>
    <x v="0"/>
    <x v="0"/>
    <x v="4"/>
    <x v="240"/>
    <x v="3"/>
    <x v="0"/>
    <s v="More than a week"/>
    <x v="6"/>
    <x v="0"/>
    <n v="27"/>
    <n v="1174"/>
    <x v="1"/>
    <x v="0"/>
    <s v="2024-Q1"/>
    <n v="22998.296422487223"/>
  </r>
  <r>
    <n v="446"/>
    <x v="0"/>
    <x v="0"/>
    <x v="0"/>
    <x v="2"/>
    <x v="334"/>
    <x v="1"/>
    <x v="0"/>
    <s v="1-7 days"/>
    <x v="0"/>
    <x v="0"/>
    <n v="2"/>
    <n v="1110"/>
    <x v="1"/>
    <x v="0"/>
    <s v="2024-Q1"/>
    <n v="1801.8018018018017"/>
  </r>
  <r>
    <n v="447"/>
    <x v="0"/>
    <x v="0"/>
    <x v="0"/>
    <x v="2"/>
    <x v="255"/>
    <x v="2"/>
    <x v="1"/>
    <s v="No Lost Time"/>
    <x v="0"/>
    <x v="1"/>
    <n v="0"/>
    <n v="1566"/>
    <x v="1"/>
    <x v="1"/>
    <s v="2023-Q1"/>
    <n v="0"/>
  </r>
  <r>
    <n v="448"/>
    <x v="3"/>
    <x v="0"/>
    <x v="1"/>
    <x v="7"/>
    <x v="272"/>
    <x v="2"/>
    <x v="0"/>
    <s v="1-7 days"/>
    <x v="6"/>
    <x v="1"/>
    <n v="4"/>
    <n v="618"/>
    <x v="0"/>
    <x v="0"/>
    <s v="2024-Q1"/>
    <n v="6472.4919093851131"/>
  </r>
  <r>
    <n v="449"/>
    <x v="1"/>
    <x v="2"/>
    <x v="0"/>
    <x v="2"/>
    <x v="335"/>
    <x v="1"/>
    <x v="1"/>
    <s v="Less than a day"/>
    <x v="0"/>
    <x v="0"/>
    <n v="1"/>
    <n v="317"/>
    <x v="0"/>
    <x v="0"/>
    <s v="2024-Q3"/>
    <n v="3154.5741324921137"/>
  </r>
  <r>
    <n v="450"/>
    <x v="1"/>
    <x v="1"/>
    <x v="0"/>
    <x v="4"/>
    <x v="336"/>
    <x v="2"/>
    <x v="1"/>
    <s v="1-7 days"/>
    <x v="5"/>
    <x v="0"/>
    <n v="7"/>
    <n v="1505"/>
    <x v="1"/>
    <x v="0"/>
    <s v="2023-Q3"/>
    <n v="4651.1627906976746"/>
  </r>
  <r>
    <n v="451"/>
    <x v="1"/>
    <x v="7"/>
    <x v="0"/>
    <x v="2"/>
    <x v="278"/>
    <x v="3"/>
    <x v="0"/>
    <s v="More than a week"/>
    <x v="5"/>
    <x v="1"/>
    <n v="30"/>
    <n v="505"/>
    <x v="0"/>
    <x v="0"/>
    <s v="2023-Q1"/>
    <n v="59405.940594059408"/>
  </r>
  <r>
    <n v="452"/>
    <x v="2"/>
    <x v="0"/>
    <x v="0"/>
    <x v="7"/>
    <x v="89"/>
    <x v="3"/>
    <x v="0"/>
    <s v="Less than a day"/>
    <x v="3"/>
    <x v="1"/>
    <n v="1"/>
    <n v="1394"/>
    <x v="1"/>
    <x v="0"/>
    <s v="2024-Q4"/>
    <n v="717.36011477761838"/>
  </r>
  <r>
    <n v="453"/>
    <x v="3"/>
    <x v="0"/>
    <x v="4"/>
    <x v="1"/>
    <x v="337"/>
    <x v="1"/>
    <x v="0"/>
    <s v="More than a week"/>
    <x v="6"/>
    <x v="1"/>
    <n v="28"/>
    <n v="1443"/>
    <x v="0"/>
    <x v="0"/>
    <s v="2024-Q4"/>
    <n v="19404.019404019404"/>
  </r>
  <r>
    <n v="454"/>
    <x v="1"/>
    <x v="4"/>
    <x v="0"/>
    <x v="2"/>
    <x v="338"/>
    <x v="1"/>
    <x v="0"/>
    <s v="1-7 days"/>
    <x v="4"/>
    <x v="1"/>
    <n v="1"/>
    <n v="325"/>
    <x v="1"/>
    <x v="0"/>
    <s v="2024-Q4"/>
    <n v="3076.9230769230771"/>
  </r>
  <r>
    <n v="455"/>
    <x v="0"/>
    <x v="0"/>
    <x v="0"/>
    <x v="6"/>
    <x v="339"/>
    <x v="1"/>
    <x v="0"/>
    <s v="More than a week"/>
    <x v="1"/>
    <x v="0"/>
    <n v="29"/>
    <n v="625"/>
    <x v="0"/>
    <x v="0"/>
    <s v="2023-Q3"/>
    <n v="46400"/>
  </r>
  <r>
    <n v="456"/>
    <x v="0"/>
    <x v="0"/>
    <x v="0"/>
    <x v="5"/>
    <x v="340"/>
    <x v="1"/>
    <x v="0"/>
    <s v="Less than a day"/>
    <x v="3"/>
    <x v="1"/>
    <n v="1"/>
    <n v="700"/>
    <x v="1"/>
    <x v="0"/>
    <s v="2024-Q3"/>
    <n v="1428.5714285714287"/>
  </r>
  <r>
    <n v="457"/>
    <x v="1"/>
    <x v="1"/>
    <x v="0"/>
    <x v="3"/>
    <x v="341"/>
    <x v="0"/>
    <x v="1"/>
    <s v="Less than a day"/>
    <x v="0"/>
    <x v="0"/>
    <n v="1"/>
    <n v="1317"/>
    <x v="0"/>
    <x v="0"/>
    <s v="2023-Q3"/>
    <n v="759.30144267274113"/>
  </r>
  <r>
    <n v="458"/>
    <x v="0"/>
    <x v="0"/>
    <x v="0"/>
    <x v="2"/>
    <x v="342"/>
    <x v="1"/>
    <x v="0"/>
    <s v="1-7 days"/>
    <x v="0"/>
    <x v="1"/>
    <n v="5"/>
    <n v="1794"/>
    <x v="0"/>
    <x v="0"/>
    <s v="2023-Q4"/>
    <n v="2787.0680044593087"/>
  </r>
  <r>
    <n v="459"/>
    <x v="0"/>
    <x v="0"/>
    <x v="0"/>
    <x v="5"/>
    <x v="277"/>
    <x v="1"/>
    <x v="1"/>
    <s v="Less than a day"/>
    <x v="1"/>
    <x v="1"/>
    <n v="1"/>
    <n v="1016"/>
    <x v="0"/>
    <x v="0"/>
    <s v="2024-Q3"/>
    <n v="984.25196850393706"/>
  </r>
  <r>
    <n v="460"/>
    <x v="0"/>
    <x v="0"/>
    <x v="0"/>
    <x v="3"/>
    <x v="230"/>
    <x v="1"/>
    <x v="1"/>
    <s v="No Lost Time"/>
    <x v="3"/>
    <x v="0"/>
    <n v="0"/>
    <n v="1326"/>
    <x v="0"/>
    <x v="1"/>
    <s v="2023-Q2"/>
    <n v="0"/>
  </r>
  <r>
    <n v="461"/>
    <x v="0"/>
    <x v="0"/>
    <x v="0"/>
    <x v="3"/>
    <x v="343"/>
    <x v="0"/>
    <x v="0"/>
    <s v="Less than a day"/>
    <x v="0"/>
    <x v="0"/>
    <n v="1"/>
    <n v="366"/>
    <x v="0"/>
    <x v="0"/>
    <s v="2023-Q1"/>
    <n v="2732.2404371584698"/>
  </r>
  <r>
    <n v="462"/>
    <x v="3"/>
    <x v="0"/>
    <x v="1"/>
    <x v="3"/>
    <x v="162"/>
    <x v="3"/>
    <x v="1"/>
    <s v="1-7 days"/>
    <x v="6"/>
    <x v="1"/>
    <n v="2"/>
    <n v="300"/>
    <x v="0"/>
    <x v="0"/>
    <s v="2024-Q4"/>
    <n v="6666.666666666667"/>
  </r>
  <r>
    <n v="463"/>
    <x v="0"/>
    <x v="0"/>
    <x v="0"/>
    <x v="3"/>
    <x v="344"/>
    <x v="2"/>
    <x v="0"/>
    <s v="No Lost Time"/>
    <x v="6"/>
    <x v="1"/>
    <n v="0"/>
    <n v="1507"/>
    <x v="1"/>
    <x v="1"/>
    <s v="2024-Q1"/>
    <n v="0"/>
  </r>
  <r>
    <n v="464"/>
    <x v="3"/>
    <x v="0"/>
    <x v="4"/>
    <x v="6"/>
    <x v="142"/>
    <x v="3"/>
    <x v="0"/>
    <s v="1-7 days"/>
    <x v="2"/>
    <x v="1"/>
    <n v="6"/>
    <n v="1545"/>
    <x v="0"/>
    <x v="0"/>
    <s v="2024-Q1"/>
    <n v="3883.4951456310678"/>
  </r>
  <r>
    <n v="465"/>
    <x v="3"/>
    <x v="0"/>
    <x v="6"/>
    <x v="0"/>
    <x v="345"/>
    <x v="3"/>
    <x v="0"/>
    <s v="Less than a day"/>
    <x v="1"/>
    <x v="0"/>
    <n v="1"/>
    <n v="1402"/>
    <x v="1"/>
    <x v="0"/>
    <s v="2025-Q2"/>
    <n v="713.26676176890157"/>
  </r>
  <r>
    <n v="466"/>
    <x v="2"/>
    <x v="0"/>
    <x v="0"/>
    <x v="5"/>
    <x v="346"/>
    <x v="0"/>
    <x v="1"/>
    <s v="Less than a day"/>
    <x v="1"/>
    <x v="1"/>
    <n v="1"/>
    <n v="1886"/>
    <x v="1"/>
    <x v="0"/>
    <s v="2024-Q2"/>
    <n v="530.22269353128308"/>
  </r>
  <r>
    <n v="467"/>
    <x v="2"/>
    <x v="0"/>
    <x v="0"/>
    <x v="5"/>
    <x v="347"/>
    <x v="2"/>
    <x v="1"/>
    <s v="More than a week"/>
    <x v="2"/>
    <x v="1"/>
    <n v="12"/>
    <n v="1556"/>
    <x v="1"/>
    <x v="0"/>
    <s v="2023-Q4"/>
    <n v="7712.0822622107971"/>
  </r>
  <r>
    <n v="468"/>
    <x v="2"/>
    <x v="0"/>
    <x v="0"/>
    <x v="7"/>
    <x v="163"/>
    <x v="3"/>
    <x v="1"/>
    <s v="1-7 days"/>
    <x v="0"/>
    <x v="0"/>
    <n v="2"/>
    <n v="641"/>
    <x v="0"/>
    <x v="0"/>
    <s v="2023-Q3"/>
    <n v="3120.1248049921996"/>
  </r>
  <r>
    <n v="469"/>
    <x v="3"/>
    <x v="0"/>
    <x v="3"/>
    <x v="5"/>
    <x v="348"/>
    <x v="3"/>
    <x v="1"/>
    <s v="More than a week"/>
    <x v="5"/>
    <x v="1"/>
    <n v="28"/>
    <n v="1006"/>
    <x v="1"/>
    <x v="0"/>
    <s v="2023-Q3"/>
    <n v="27833.00198807157"/>
  </r>
  <r>
    <n v="470"/>
    <x v="3"/>
    <x v="0"/>
    <x v="7"/>
    <x v="7"/>
    <x v="273"/>
    <x v="0"/>
    <x v="1"/>
    <s v="No Lost Time"/>
    <x v="2"/>
    <x v="0"/>
    <n v="0"/>
    <n v="1634"/>
    <x v="1"/>
    <x v="1"/>
    <s v="2023-Q2"/>
    <n v="0"/>
  </r>
  <r>
    <n v="471"/>
    <x v="0"/>
    <x v="0"/>
    <x v="0"/>
    <x v="4"/>
    <x v="349"/>
    <x v="2"/>
    <x v="1"/>
    <s v="More than a week"/>
    <x v="2"/>
    <x v="0"/>
    <n v="11"/>
    <n v="444"/>
    <x v="0"/>
    <x v="0"/>
    <s v="2024-Q4"/>
    <n v="24774.774774774774"/>
  </r>
  <r>
    <n v="472"/>
    <x v="0"/>
    <x v="0"/>
    <x v="0"/>
    <x v="7"/>
    <x v="350"/>
    <x v="2"/>
    <x v="1"/>
    <s v="Less than a day"/>
    <x v="1"/>
    <x v="1"/>
    <n v="1"/>
    <n v="210"/>
    <x v="0"/>
    <x v="0"/>
    <s v="2024-Q2"/>
    <n v="4761.9047619047615"/>
  </r>
  <r>
    <n v="473"/>
    <x v="3"/>
    <x v="0"/>
    <x v="6"/>
    <x v="5"/>
    <x v="351"/>
    <x v="3"/>
    <x v="0"/>
    <s v="Less than a day"/>
    <x v="2"/>
    <x v="0"/>
    <n v="1"/>
    <n v="703"/>
    <x v="1"/>
    <x v="0"/>
    <s v="2023-Q3"/>
    <n v="1422.4751066856329"/>
  </r>
  <r>
    <n v="474"/>
    <x v="1"/>
    <x v="3"/>
    <x v="0"/>
    <x v="6"/>
    <x v="352"/>
    <x v="3"/>
    <x v="1"/>
    <s v="Less than a day"/>
    <x v="4"/>
    <x v="0"/>
    <n v="1"/>
    <n v="410"/>
    <x v="1"/>
    <x v="0"/>
    <s v="2023-Q4"/>
    <n v="2439.0243902439024"/>
  </r>
  <r>
    <n v="475"/>
    <x v="0"/>
    <x v="0"/>
    <x v="0"/>
    <x v="1"/>
    <x v="213"/>
    <x v="2"/>
    <x v="0"/>
    <s v="No Lost Time"/>
    <x v="3"/>
    <x v="1"/>
    <n v="0"/>
    <n v="460"/>
    <x v="1"/>
    <x v="1"/>
    <s v="2024-Q4"/>
    <n v="0"/>
  </r>
  <r>
    <n v="476"/>
    <x v="0"/>
    <x v="0"/>
    <x v="0"/>
    <x v="6"/>
    <x v="353"/>
    <x v="0"/>
    <x v="1"/>
    <s v="1-7 days"/>
    <x v="1"/>
    <x v="0"/>
    <n v="6"/>
    <n v="206"/>
    <x v="1"/>
    <x v="0"/>
    <s v="2023-Q4"/>
    <n v="29126.213592233009"/>
  </r>
  <r>
    <n v="477"/>
    <x v="0"/>
    <x v="0"/>
    <x v="0"/>
    <x v="2"/>
    <x v="354"/>
    <x v="3"/>
    <x v="1"/>
    <s v="More than a week"/>
    <x v="5"/>
    <x v="1"/>
    <n v="24"/>
    <n v="464"/>
    <x v="1"/>
    <x v="0"/>
    <s v="2023-Q3"/>
    <n v="51724.137931034486"/>
  </r>
  <r>
    <n v="478"/>
    <x v="1"/>
    <x v="7"/>
    <x v="0"/>
    <x v="6"/>
    <x v="109"/>
    <x v="0"/>
    <x v="0"/>
    <s v="1-7 days"/>
    <x v="2"/>
    <x v="0"/>
    <n v="6"/>
    <n v="1073"/>
    <x v="1"/>
    <x v="0"/>
    <s v="2024-Q1"/>
    <n v="5591.798695246971"/>
  </r>
  <r>
    <n v="479"/>
    <x v="1"/>
    <x v="6"/>
    <x v="0"/>
    <x v="6"/>
    <x v="255"/>
    <x v="3"/>
    <x v="0"/>
    <s v="Less than a day"/>
    <x v="5"/>
    <x v="1"/>
    <n v="1"/>
    <n v="1782"/>
    <x v="0"/>
    <x v="0"/>
    <s v="2023-Q1"/>
    <n v="561.16722783389446"/>
  </r>
  <r>
    <n v="480"/>
    <x v="1"/>
    <x v="6"/>
    <x v="0"/>
    <x v="5"/>
    <x v="330"/>
    <x v="3"/>
    <x v="1"/>
    <s v="1-7 days"/>
    <x v="1"/>
    <x v="1"/>
    <n v="6"/>
    <n v="1550"/>
    <x v="1"/>
    <x v="0"/>
    <s v="2023-Q1"/>
    <n v="3870.9677419354839"/>
  </r>
  <r>
    <n v="481"/>
    <x v="0"/>
    <x v="0"/>
    <x v="0"/>
    <x v="2"/>
    <x v="34"/>
    <x v="1"/>
    <x v="0"/>
    <s v="1-7 days"/>
    <x v="3"/>
    <x v="1"/>
    <n v="7"/>
    <n v="852"/>
    <x v="0"/>
    <x v="0"/>
    <s v="2025-Q1"/>
    <n v="8215.9624413145539"/>
  </r>
  <r>
    <n v="482"/>
    <x v="1"/>
    <x v="3"/>
    <x v="0"/>
    <x v="4"/>
    <x v="32"/>
    <x v="3"/>
    <x v="0"/>
    <s v="No Lost Time"/>
    <x v="5"/>
    <x v="1"/>
    <n v="0"/>
    <n v="540"/>
    <x v="0"/>
    <x v="1"/>
    <s v="2024-Q4"/>
    <n v="0"/>
  </r>
  <r>
    <n v="483"/>
    <x v="1"/>
    <x v="5"/>
    <x v="0"/>
    <x v="0"/>
    <x v="102"/>
    <x v="2"/>
    <x v="0"/>
    <s v="1-7 days"/>
    <x v="6"/>
    <x v="1"/>
    <n v="6"/>
    <n v="1675"/>
    <x v="0"/>
    <x v="0"/>
    <s v="2023-Q4"/>
    <n v="3582.0895522388059"/>
  </r>
  <r>
    <n v="484"/>
    <x v="0"/>
    <x v="0"/>
    <x v="0"/>
    <x v="1"/>
    <x v="12"/>
    <x v="2"/>
    <x v="0"/>
    <s v="More than a week"/>
    <x v="2"/>
    <x v="1"/>
    <n v="10"/>
    <n v="1501"/>
    <x v="1"/>
    <x v="0"/>
    <s v="2023-Q3"/>
    <n v="6662.2251832111924"/>
  </r>
  <r>
    <n v="485"/>
    <x v="0"/>
    <x v="0"/>
    <x v="0"/>
    <x v="2"/>
    <x v="195"/>
    <x v="1"/>
    <x v="1"/>
    <s v="1-7 days"/>
    <x v="3"/>
    <x v="1"/>
    <n v="3"/>
    <n v="977"/>
    <x v="0"/>
    <x v="0"/>
    <s v="2023-Q2"/>
    <n v="3070.6243602865916"/>
  </r>
  <r>
    <n v="486"/>
    <x v="0"/>
    <x v="0"/>
    <x v="0"/>
    <x v="3"/>
    <x v="355"/>
    <x v="0"/>
    <x v="1"/>
    <s v="No Lost Time"/>
    <x v="4"/>
    <x v="0"/>
    <n v="0"/>
    <n v="1636"/>
    <x v="1"/>
    <x v="1"/>
    <s v="2023-Q1"/>
    <n v="0"/>
  </r>
  <r>
    <n v="487"/>
    <x v="2"/>
    <x v="0"/>
    <x v="0"/>
    <x v="2"/>
    <x v="356"/>
    <x v="2"/>
    <x v="0"/>
    <s v="1-7 days"/>
    <x v="3"/>
    <x v="1"/>
    <n v="3"/>
    <n v="756"/>
    <x v="1"/>
    <x v="0"/>
    <s v="2024-Q1"/>
    <n v="3968.2539682539682"/>
  </r>
  <r>
    <n v="488"/>
    <x v="0"/>
    <x v="0"/>
    <x v="0"/>
    <x v="3"/>
    <x v="107"/>
    <x v="0"/>
    <x v="1"/>
    <s v="No Lost Time"/>
    <x v="0"/>
    <x v="1"/>
    <n v="0"/>
    <n v="1311"/>
    <x v="1"/>
    <x v="1"/>
    <s v="2024-Q3"/>
    <n v="0"/>
  </r>
  <r>
    <n v="489"/>
    <x v="3"/>
    <x v="0"/>
    <x v="3"/>
    <x v="4"/>
    <x v="357"/>
    <x v="1"/>
    <x v="0"/>
    <s v="More than a week"/>
    <x v="2"/>
    <x v="1"/>
    <n v="29"/>
    <n v="1381"/>
    <x v="1"/>
    <x v="0"/>
    <s v="2024-Q1"/>
    <n v="20999.275887038377"/>
  </r>
  <r>
    <n v="490"/>
    <x v="0"/>
    <x v="0"/>
    <x v="0"/>
    <x v="6"/>
    <x v="10"/>
    <x v="3"/>
    <x v="1"/>
    <s v="Less than a day"/>
    <x v="0"/>
    <x v="0"/>
    <n v="1"/>
    <n v="574"/>
    <x v="0"/>
    <x v="0"/>
    <s v="2024-Q4"/>
    <n v="1742.1602787456445"/>
  </r>
  <r>
    <n v="491"/>
    <x v="0"/>
    <x v="0"/>
    <x v="0"/>
    <x v="1"/>
    <x v="358"/>
    <x v="0"/>
    <x v="0"/>
    <s v="More than a week"/>
    <x v="4"/>
    <x v="0"/>
    <n v="28"/>
    <n v="586"/>
    <x v="0"/>
    <x v="0"/>
    <s v="2024-Q2"/>
    <n v="47781.569965870309"/>
  </r>
  <r>
    <n v="492"/>
    <x v="3"/>
    <x v="0"/>
    <x v="6"/>
    <x v="6"/>
    <x v="359"/>
    <x v="1"/>
    <x v="1"/>
    <s v="No Lost Time"/>
    <x v="3"/>
    <x v="0"/>
    <n v="0"/>
    <n v="1690"/>
    <x v="0"/>
    <x v="1"/>
    <s v="2024-Q2"/>
    <n v="0"/>
  </r>
  <r>
    <n v="493"/>
    <x v="3"/>
    <x v="0"/>
    <x v="4"/>
    <x v="7"/>
    <x v="360"/>
    <x v="2"/>
    <x v="1"/>
    <s v="Less than a day"/>
    <x v="3"/>
    <x v="1"/>
    <n v="1"/>
    <n v="805"/>
    <x v="1"/>
    <x v="0"/>
    <s v="2023-Q2"/>
    <n v="1242.2360248447205"/>
  </r>
  <r>
    <n v="494"/>
    <x v="3"/>
    <x v="0"/>
    <x v="4"/>
    <x v="5"/>
    <x v="270"/>
    <x v="2"/>
    <x v="1"/>
    <s v="More than a week"/>
    <x v="0"/>
    <x v="1"/>
    <n v="30"/>
    <n v="250"/>
    <x v="0"/>
    <x v="0"/>
    <s v="2023-Q2"/>
    <n v="120000"/>
  </r>
  <r>
    <n v="495"/>
    <x v="1"/>
    <x v="2"/>
    <x v="0"/>
    <x v="6"/>
    <x v="243"/>
    <x v="1"/>
    <x v="1"/>
    <s v="More than a week"/>
    <x v="3"/>
    <x v="1"/>
    <n v="26"/>
    <n v="839"/>
    <x v="0"/>
    <x v="0"/>
    <s v="2023-Q1"/>
    <n v="30989.27294398093"/>
  </r>
  <r>
    <n v="496"/>
    <x v="3"/>
    <x v="0"/>
    <x v="4"/>
    <x v="5"/>
    <x v="361"/>
    <x v="1"/>
    <x v="0"/>
    <s v="More than a week"/>
    <x v="6"/>
    <x v="1"/>
    <n v="21"/>
    <n v="1174"/>
    <x v="0"/>
    <x v="0"/>
    <s v="2024-Q3"/>
    <n v="17887.563884156731"/>
  </r>
  <r>
    <n v="497"/>
    <x v="1"/>
    <x v="2"/>
    <x v="0"/>
    <x v="5"/>
    <x v="362"/>
    <x v="0"/>
    <x v="1"/>
    <s v="Less than a day"/>
    <x v="4"/>
    <x v="1"/>
    <n v="1"/>
    <n v="1911"/>
    <x v="0"/>
    <x v="0"/>
    <s v="2023-Q2"/>
    <n v="523.2862375719518"/>
  </r>
  <r>
    <n v="498"/>
    <x v="0"/>
    <x v="0"/>
    <x v="0"/>
    <x v="3"/>
    <x v="363"/>
    <x v="1"/>
    <x v="1"/>
    <s v="More than a week"/>
    <x v="5"/>
    <x v="1"/>
    <n v="13"/>
    <n v="265"/>
    <x v="0"/>
    <x v="0"/>
    <s v="2024-Q1"/>
    <n v="49056.603773584902"/>
  </r>
  <r>
    <n v="499"/>
    <x v="0"/>
    <x v="0"/>
    <x v="0"/>
    <x v="3"/>
    <x v="364"/>
    <x v="3"/>
    <x v="1"/>
    <s v="Less than a day"/>
    <x v="4"/>
    <x v="0"/>
    <n v="1"/>
    <n v="1964"/>
    <x v="1"/>
    <x v="0"/>
    <s v="2024-Q3"/>
    <n v="509.16496945010181"/>
  </r>
  <r>
    <n v="500"/>
    <x v="2"/>
    <x v="0"/>
    <x v="0"/>
    <x v="6"/>
    <x v="7"/>
    <x v="1"/>
    <x v="1"/>
    <s v="More than a week"/>
    <x v="5"/>
    <x v="0"/>
    <n v="13"/>
    <n v="1419"/>
    <x v="1"/>
    <x v="0"/>
    <s v="2023-Q1"/>
    <n v="9161.38125440451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6B0F56-B8CE-4F3A-A8CB-A567875A5D6C}"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3:C4" firstHeaderRow="1" firstDataRow="1" firstDataCol="0" rowPageCount="1" colPageCount="1"/>
  <pivotFields count="20">
    <pivotField dataField="1" showAll="0"/>
    <pivotField axis="axisPage" showAll="0">
      <items count="5">
        <item x="0"/>
        <item x="1"/>
        <item x="3"/>
        <item x="2"/>
        <item t="default"/>
      </items>
    </pivotField>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pageFields count="1">
    <pageField fld="1" hier="-1"/>
  </pageFields>
  <dataFields count="1">
    <dataField name="Count of Incid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CC8A24-E3CE-4999-B206-20AF52E532DD}" name="PivotTable6"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H3:H4" firstHeaderRow="1" firstDataRow="1" firstDataCol="0" rowPageCount="1" colPageCount="1"/>
  <pivotFields count="20">
    <pivotField dataField="1" showAll="0"/>
    <pivotField axis="axisPage" showAll="0">
      <items count="5">
        <item x="0"/>
        <item x="1"/>
        <item x="3"/>
        <item x="2"/>
        <item t="default"/>
      </items>
    </pivotField>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pageFields count="1">
    <pageField fld="1" item="1" hier="-1"/>
  </pageFields>
  <dataFields count="1">
    <dataField name="Count of Incid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D5D680A-DF8C-4F36-A6F3-4310473C4144}" name="PivotTable15"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54:D62" firstHeaderRow="1" firstDataRow="1" firstDataCol="1"/>
  <pivotFields count="20">
    <pivotField dataField="1" showAll="0"/>
    <pivotField showAll="0">
      <items count="5">
        <item x="0"/>
        <item x="1"/>
        <item x="3"/>
        <item x="2"/>
        <item t="default"/>
      </items>
    </pivotField>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items count="5">
        <item x="3"/>
        <item x="1"/>
        <item x="2"/>
        <item x="0"/>
        <item t="default"/>
      </items>
    </pivotField>
    <pivotField showAll="0">
      <items count="3">
        <item x="0"/>
        <item x="1"/>
        <item t="default"/>
      </items>
    </pivotField>
    <pivotField showAll="0"/>
    <pivotField axis="axisRow" showAll="0">
      <items count="8">
        <item x="3"/>
        <item x="4"/>
        <item x="6"/>
        <item x="1"/>
        <item x="0"/>
        <item x="2"/>
        <item x="5"/>
        <item t="default"/>
      </items>
    </pivotField>
    <pivotField showAll="0">
      <items count="3">
        <item x="1"/>
        <item x="0"/>
        <item t="default"/>
      </items>
    </pivotField>
    <pivotField showAll="0"/>
    <pivotField showAll="0"/>
    <pivotField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8">
    <i>
      <x/>
    </i>
    <i>
      <x v="1"/>
    </i>
    <i>
      <x v="2"/>
    </i>
    <i>
      <x v="3"/>
    </i>
    <i>
      <x v="4"/>
    </i>
    <i>
      <x v="5"/>
    </i>
    <i>
      <x v="6"/>
    </i>
    <i t="grand">
      <x/>
    </i>
  </rowItems>
  <colItems count="1">
    <i/>
  </colItems>
  <dataFields count="1">
    <dataField name="Count of Incident ID" fld="0" subtotal="count" baseField="6"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2BE9A59-8C67-494F-ABC7-296ED1BBD7E0}" name="PivotTable1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39:D44" firstHeaderRow="1" firstDataRow="1" firstDataCol="1"/>
  <pivotFields count="20">
    <pivotField dataField="1" showAll="0"/>
    <pivotField showAll="0">
      <items count="5">
        <item x="0"/>
        <item x="1"/>
        <item x="3"/>
        <item x="2"/>
        <item t="default"/>
      </items>
    </pivotField>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axis="axisRow" showAll="0">
      <items count="5">
        <item x="3"/>
        <item x="1"/>
        <item x="2"/>
        <item x="0"/>
        <item t="default"/>
      </items>
    </pivotField>
    <pivotField showAll="0">
      <items count="3">
        <item x="0"/>
        <item x="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5">
    <i>
      <x/>
    </i>
    <i>
      <x v="1"/>
    </i>
    <i>
      <x v="2"/>
    </i>
    <i>
      <x v="3"/>
    </i>
    <i t="grand">
      <x/>
    </i>
  </rowItems>
  <colItems count="1">
    <i/>
  </colItems>
  <dataFields count="1">
    <dataField name="Count of Incident ID" fld="0" subtotal="count" baseField="6"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BA6B1B0-2B4D-4F92-8432-B21A91EEB48E}" name="PivotTable5"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H13:H14" firstHeaderRow="1" firstDataRow="1" firstDataCol="0"/>
  <pivotFields count="20">
    <pivotField showAll="0"/>
    <pivotField showAll="0">
      <items count="5">
        <item x="0"/>
        <item x="1"/>
        <item x="3"/>
        <item x="2"/>
        <item t="default"/>
      </items>
    </pivotField>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Hours Worked"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77B9AF4-A2E1-42D9-9201-C18FB9D99E9A}" name="PivotTable10"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31:D34" firstHeaderRow="1" firstDataRow="1" firstDataCol="1"/>
  <pivotFields count="20">
    <pivotField dataField="1" showAll="0"/>
    <pivotField showAll="0">
      <items count="5">
        <item x="0"/>
        <item x="1"/>
        <item x="3"/>
        <item x="2"/>
        <item t="default"/>
      </items>
    </pivotField>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items count="3">
        <item x="0"/>
        <item x="1"/>
        <item t="default"/>
      </items>
    </pivotField>
    <pivotField showAll="0"/>
    <pivotField showAll="0"/>
    <pivotField axis="axisRow" showAll="0">
      <items count="3">
        <item x="1"/>
        <item x="0"/>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0"/>
  </rowFields>
  <rowItems count="3">
    <i>
      <x/>
    </i>
    <i>
      <x v="1"/>
    </i>
    <i t="grand">
      <x/>
    </i>
  </rowItems>
  <colItems count="1">
    <i/>
  </colItems>
  <dataFields count="1">
    <dataField name="Count of Incid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3800D93-430A-43B2-B7FC-3221CA22719B}"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rowHeaderCaption="Potential Hazard" colHeaderCaption="">
  <location ref="E21:P32" firstHeaderRow="1" firstDataRow="3" firstDataCol="1"/>
  <pivotFields count="20">
    <pivotField showAll="0"/>
    <pivotField dataField="1" showAll="0"/>
    <pivotField showAll="0">
      <items count="9">
        <item x="1"/>
        <item x="4"/>
        <item x="2"/>
        <item x="6"/>
        <item x="5"/>
        <item x="3"/>
        <item x="7"/>
        <item h="1" x="0"/>
        <item t="default"/>
      </items>
    </pivotField>
    <pivotField axis="axisRow" showAll="0">
      <items count="9">
        <item x="2"/>
        <item x="7"/>
        <item x="1"/>
        <item x="5"/>
        <item x="6"/>
        <item x="3"/>
        <item x="4"/>
        <item x="0"/>
        <item t="default"/>
      </items>
    </pivotField>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axis="axisCol" showAll="0">
      <items count="5">
        <item x="3"/>
        <item x="1"/>
        <item x="2"/>
        <item x="0"/>
        <item t="default"/>
      </items>
    </pivotField>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3"/>
  </rowFields>
  <rowItems count="9">
    <i>
      <x/>
    </i>
    <i>
      <x v="1"/>
    </i>
    <i>
      <x v="2"/>
    </i>
    <i>
      <x v="3"/>
    </i>
    <i>
      <x v="4"/>
    </i>
    <i>
      <x v="5"/>
    </i>
    <i>
      <x v="6"/>
    </i>
    <i>
      <x v="7"/>
    </i>
    <i t="grand">
      <x/>
    </i>
  </rowItems>
  <colFields count="2">
    <field x="13"/>
    <field x="6"/>
  </colFields>
  <colItems count="11">
    <i>
      <x/>
      <x/>
    </i>
    <i r="1">
      <x v="1"/>
    </i>
    <i r="1">
      <x v="2"/>
    </i>
    <i r="1">
      <x v="3"/>
    </i>
    <i t="default">
      <x/>
    </i>
    <i>
      <x v="1"/>
      <x/>
    </i>
    <i r="1">
      <x v="1"/>
    </i>
    <i r="1">
      <x v="2"/>
    </i>
    <i r="1">
      <x v="3"/>
    </i>
    <i t="default">
      <x v="1"/>
    </i>
    <i t="grand">
      <x/>
    </i>
  </colItems>
  <dataFields count="1">
    <dataField name="Count of Incident Type" fld="1" subtotal="count" baseField="2" baseItem="1"/>
  </dataFields>
  <formats count="35">
    <format dxfId="253">
      <pivotArea type="origin" dataOnly="0" labelOnly="1" outline="0" fieldPosition="0"/>
    </format>
    <format dxfId="254">
      <pivotArea field="13" type="button" dataOnly="0" labelOnly="1" outline="0" axis="axisCol" fieldPosition="0"/>
    </format>
    <format dxfId="255">
      <pivotArea field="6" type="button" dataOnly="0" labelOnly="1" outline="0" axis="axisCol" fieldPosition="1"/>
    </format>
    <format dxfId="256">
      <pivotArea type="topRight" dataOnly="0" labelOnly="1" outline="0" fieldPosition="0"/>
    </format>
    <format dxfId="257">
      <pivotArea field="2" type="button" dataOnly="0" labelOnly="1" outline="0"/>
    </format>
    <format dxfId="258">
      <pivotArea dataOnly="0" labelOnly="1" fieldPosition="0">
        <references count="1">
          <reference field="13" count="0"/>
        </references>
      </pivotArea>
    </format>
    <format dxfId="259">
      <pivotArea dataOnly="0" labelOnly="1" fieldPosition="0">
        <references count="1">
          <reference field="13" count="0" defaultSubtotal="1"/>
        </references>
      </pivotArea>
    </format>
    <format dxfId="260">
      <pivotArea dataOnly="0" labelOnly="1" grandCol="1" outline="0" fieldPosition="0"/>
    </format>
    <format dxfId="261">
      <pivotArea dataOnly="0" labelOnly="1" fieldPosition="0">
        <references count="2">
          <reference field="6" count="0"/>
          <reference field="13" count="1" selected="0">
            <x v="0"/>
          </reference>
        </references>
      </pivotArea>
    </format>
    <format dxfId="262">
      <pivotArea dataOnly="0" labelOnly="1" fieldPosition="0">
        <references count="2">
          <reference field="6" count="0"/>
          <reference field="13" count="1" selected="0">
            <x v="1"/>
          </reference>
        </references>
      </pivotArea>
    </format>
    <format dxfId="263">
      <pivotArea type="origin" dataOnly="0" labelOnly="1" outline="0" fieldPosition="0"/>
    </format>
    <format dxfId="264">
      <pivotArea field="13" type="button" dataOnly="0" labelOnly="1" outline="0" axis="axisCol" fieldPosition="0"/>
    </format>
    <format dxfId="265">
      <pivotArea field="6" type="button" dataOnly="0" labelOnly="1" outline="0" axis="axisCol" fieldPosition="1"/>
    </format>
    <format dxfId="266">
      <pivotArea type="topRight" dataOnly="0" labelOnly="1" outline="0" fieldPosition="0"/>
    </format>
    <format dxfId="267">
      <pivotArea field="2" type="button" dataOnly="0" labelOnly="1" outline="0"/>
    </format>
    <format dxfId="268">
      <pivotArea dataOnly="0" labelOnly="1" fieldPosition="0">
        <references count="1">
          <reference field="13" count="0"/>
        </references>
      </pivotArea>
    </format>
    <format dxfId="269">
      <pivotArea dataOnly="0" labelOnly="1" fieldPosition="0">
        <references count="1">
          <reference field="13" count="0" defaultSubtotal="1"/>
        </references>
      </pivotArea>
    </format>
    <format dxfId="270">
      <pivotArea dataOnly="0" labelOnly="1" grandCol="1" outline="0" fieldPosition="0"/>
    </format>
    <format dxfId="271">
      <pivotArea dataOnly="0" labelOnly="1" fieldPosition="0">
        <references count="2">
          <reference field="6" count="0"/>
          <reference field="13" count="1" selected="0">
            <x v="0"/>
          </reference>
        </references>
      </pivotArea>
    </format>
    <format dxfId="272">
      <pivotArea dataOnly="0" labelOnly="1" fieldPosition="0">
        <references count="2">
          <reference field="6" count="0"/>
          <reference field="13" count="1" selected="0">
            <x v="1"/>
          </reference>
        </references>
      </pivotArea>
    </format>
    <format dxfId="273">
      <pivotArea dataOnly="0" grandRow="1" fieldPosition="0"/>
    </format>
    <format dxfId="274">
      <pivotArea dataOnly="0" grandRow="1" fieldPosition="0"/>
    </format>
    <format dxfId="252">
      <pivotArea field="3" type="button" dataOnly="0" labelOnly="1" outline="0" axis="axisRow" fieldPosition="0"/>
    </format>
    <format dxfId="251">
      <pivotArea field="3" type="button" dataOnly="0" labelOnly="1" outline="0" axis="axisRow" fieldPosition="0"/>
    </format>
    <format dxfId="250">
      <pivotArea type="origin" dataOnly="0" labelOnly="1" outline="0" fieldPosition="0"/>
    </format>
    <format dxfId="249">
      <pivotArea field="13" type="button" dataOnly="0" labelOnly="1" outline="0" axis="axisCol" fieldPosition="0"/>
    </format>
    <format dxfId="248">
      <pivotArea field="6" type="button" dataOnly="0" labelOnly="1" outline="0" axis="axisCol" fieldPosition="1"/>
    </format>
    <format dxfId="247">
      <pivotArea type="topRight" dataOnly="0" labelOnly="1" outline="0" fieldPosition="0"/>
    </format>
    <format dxfId="246">
      <pivotArea field="3" type="button" dataOnly="0" labelOnly="1" outline="0" axis="axisRow" fieldPosition="0"/>
    </format>
    <format dxfId="245">
      <pivotArea dataOnly="0" labelOnly="1" fieldPosition="0">
        <references count="1">
          <reference field="13" count="0"/>
        </references>
      </pivotArea>
    </format>
    <format dxfId="244">
      <pivotArea dataOnly="0" labelOnly="1" fieldPosition="0">
        <references count="1">
          <reference field="13" count="0" defaultSubtotal="1"/>
        </references>
      </pivotArea>
    </format>
    <format dxfId="243">
      <pivotArea dataOnly="0" labelOnly="1" grandCol="1" outline="0" fieldPosition="0"/>
    </format>
    <format dxfId="242">
      <pivotArea dataOnly="0" labelOnly="1" fieldPosition="0">
        <references count="2">
          <reference field="6" count="0"/>
          <reference field="13" count="1" selected="0">
            <x v="0"/>
          </reference>
        </references>
      </pivotArea>
    </format>
    <format dxfId="241">
      <pivotArea dataOnly="0" labelOnly="1" fieldPosition="0">
        <references count="2">
          <reference field="6" count="0"/>
          <reference field="13" count="1" selected="0">
            <x v="1"/>
          </reference>
        </references>
      </pivotArea>
    </format>
    <format dxfId="240">
      <pivotArea dataOnly="0" grandRow="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965FC52-AD90-436F-823A-701E642A1D37}"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rowHeaderCaption="Illness Type" colHeaderCaption="">
  <location ref="E4:P14" firstHeaderRow="1" firstDataRow="3" firstDataCol="1"/>
  <pivotFields count="20">
    <pivotField showAll="0"/>
    <pivotField dataField="1" showAll="0"/>
    <pivotField axis="axisRow" showAll="0">
      <items count="9">
        <item x="1"/>
        <item x="4"/>
        <item x="2"/>
        <item x="6"/>
        <item x="5"/>
        <item x="3"/>
        <item x="7"/>
        <item h="1" x="0"/>
        <item t="default"/>
      </items>
    </pivotField>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axis="axisCol" showAll="0">
      <items count="5">
        <item x="3"/>
        <item x="1"/>
        <item x="2"/>
        <item x="0"/>
        <item t="default"/>
      </items>
    </pivotField>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2"/>
  </rowFields>
  <rowItems count="8">
    <i>
      <x/>
    </i>
    <i>
      <x v="1"/>
    </i>
    <i>
      <x v="2"/>
    </i>
    <i>
      <x v="3"/>
    </i>
    <i>
      <x v="4"/>
    </i>
    <i>
      <x v="5"/>
    </i>
    <i>
      <x v="6"/>
    </i>
    <i t="grand">
      <x/>
    </i>
  </rowItems>
  <colFields count="2">
    <field x="13"/>
    <field x="6"/>
  </colFields>
  <colItems count="11">
    <i>
      <x/>
      <x/>
    </i>
    <i r="1">
      <x v="1"/>
    </i>
    <i r="1">
      <x v="2"/>
    </i>
    <i r="1">
      <x v="3"/>
    </i>
    <i t="default">
      <x/>
    </i>
    <i>
      <x v="1"/>
      <x/>
    </i>
    <i r="1">
      <x v="1"/>
    </i>
    <i r="1">
      <x v="2"/>
    </i>
    <i r="1">
      <x v="3"/>
    </i>
    <i t="default">
      <x v="1"/>
    </i>
    <i t="grand">
      <x/>
    </i>
  </colItems>
  <dataFields count="1">
    <dataField name="Count of Incident Type" fld="1" subtotal="count" baseField="2" baseItem="1"/>
  </dataFields>
  <formats count="22">
    <format dxfId="296">
      <pivotArea type="origin" dataOnly="0" labelOnly="1" outline="0" fieldPosition="0"/>
    </format>
    <format dxfId="295">
      <pivotArea field="13" type="button" dataOnly="0" labelOnly="1" outline="0" axis="axisCol" fieldPosition="0"/>
    </format>
    <format dxfId="294">
      <pivotArea field="6" type="button" dataOnly="0" labelOnly="1" outline="0" axis="axisCol" fieldPosition="1"/>
    </format>
    <format dxfId="293">
      <pivotArea type="topRight" dataOnly="0" labelOnly="1" outline="0" fieldPosition="0"/>
    </format>
    <format dxfId="292">
      <pivotArea field="2" type="button" dataOnly="0" labelOnly="1" outline="0" axis="axisRow" fieldPosition="0"/>
    </format>
    <format dxfId="291">
      <pivotArea dataOnly="0" labelOnly="1" fieldPosition="0">
        <references count="1">
          <reference field="13" count="0"/>
        </references>
      </pivotArea>
    </format>
    <format dxfId="290">
      <pivotArea dataOnly="0" labelOnly="1" fieldPosition="0">
        <references count="1">
          <reference field="13" count="0" defaultSubtotal="1"/>
        </references>
      </pivotArea>
    </format>
    <format dxfId="289">
      <pivotArea dataOnly="0" labelOnly="1" grandCol="1" outline="0" fieldPosition="0"/>
    </format>
    <format dxfId="288">
      <pivotArea dataOnly="0" labelOnly="1" fieldPosition="0">
        <references count="2">
          <reference field="6" count="0"/>
          <reference field="13" count="1" selected="0">
            <x v="0"/>
          </reference>
        </references>
      </pivotArea>
    </format>
    <format dxfId="287">
      <pivotArea dataOnly="0" labelOnly="1" fieldPosition="0">
        <references count="2">
          <reference field="6" count="0"/>
          <reference field="13" count="1" selected="0">
            <x v="1"/>
          </reference>
        </references>
      </pivotArea>
    </format>
    <format dxfId="286">
      <pivotArea type="origin" dataOnly="0" labelOnly="1" outline="0" fieldPosition="0"/>
    </format>
    <format dxfId="285">
      <pivotArea field="13" type="button" dataOnly="0" labelOnly="1" outline="0" axis="axisCol" fieldPosition="0"/>
    </format>
    <format dxfId="284">
      <pivotArea field="6" type="button" dataOnly="0" labelOnly="1" outline="0" axis="axisCol" fieldPosition="1"/>
    </format>
    <format dxfId="283">
      <pivotArea type="topRight" dataOnly="0" labelOnly="1" outline="0" fieldPosition="0"/>
    </format>
    <format dxfId="282">
      <pivotArea field="2" type="button" dataOnly="0" labelOnly="1" outline="0" axis="axisRow" fieldPosition="0"/>
    </format>
    <format dxfId="281">
      <pivotArea dataOnly="0" labelOnly="1" fieldPosition="0">
        <references count="1">
          <reference field="13" count="0"/>
        </references>
      </pivotArea>
    </format>
    <format dxfId="280">
      <pivotArea dataOnly="0" labelOnly="1" fieldPosition="0">
        <references count="1">
          <reference field="13" count="0" defaultSubtotal="1"/>
        </references>
      </pivotArea>
    </format>
    <format dxfId="279">
      <pivotArea dataOnly="0" labelOnly="1" grandCol="1" outline="0" fieldPosition="0"/>
    </format>
    <format dxfId="278">
      <pivotArea dataOnly="0" labelOnly="1" fieldPosition="0">
        <references count="2">
          <reference field="6" count="0"/>
          <reference field="13" count="1" selected="0">
            <x v="0"/>
          </reference>
        </references>
      </pivotArea>
    </format>
    <format dxfId="277">
      <pivotArea dataOnly="0" labelOnly="1" fieldPosition="0">
        <references count="2">
          <reference field="6" count="0"/>
          <reference field="13" count="1" selected="0">
            <x v="1"/>
          </reference>
        </references>
      </pivotArea>
    </format>
    <format dxfId="276">
      <pivotArea dataOnly="0" grandRow="1" fieldPosition="0"/>
    </format>
    <format dxfId="275">
      <pivotArea dataOnly="0" grandRow="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D8C8592-03BD-4FAA-B798-5F53011479CA}" name="PivotTable25"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19:B28" firstHeaderRow="1" firstDataRow="1" firstDataCol="1"/>
  <pivotFields count="20">
    <pivotField dataField="1" showAll="0"/>
    <pivotField showAll="0"/>
    <pivotField showAll="0"/>
    <pivotField showAll="0"/>
    <pivotField axis="axisRow" showAll="0" sortType="descending">
      <items count="9">
        <item x="3"/>
        <item x="5"/>
        <item x="1"/>
        <item x="7"/>
        <item x="0"/>
        <item x="6"/>
        <item x="2"/>
        <item x="4"/>
        <item t="default"/>
      </items>
      <autoSortScope>
        <pivotArea dataOnly="0" outline="0" fieldPosition="0">
          <references count="1">
            <reference field="4294967294" count="1" selected="0">
              <x v="0"/>
            </reference>
          </references>
        </pivotArea>
      </autoSortScope>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4"/>
  </rowFields>
  <rowItems count="9">
    <i>
      <x/>
    </i>
    <i>
      <x v="4"/>
    </i>
    <i>
      <x v="6"/>
    </i>
    <i>
      <x v="5"/>
    </i>
    <i>
      <x v="1"/>
    </i>
    <i>
      <x v="2"/>
    </i>
    <i>
      <x v="3"/>
    </i>
    <i>
      <x v="7"/>
    </i>
    <i t="grand">
      <x/>
    </i>
  </rowItems>
  <colItems count="1">
    <i/>
  </colItems>
  <dataFields count="1">
    <dataField name="Count of Incident ID" fld="0" subtotal="count" baseField="0" baseItem="0"/>
  </dataFields>
  <chartFormats count="4">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DD4EFA8-EE52-4D37-9143-0C2B0A770D9D}" name="PivotTable24"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16" firstHeaderRow="1" firstDataRow="1" firstDataCol="1"/>
  <pivotFields count="20">
    <pivotField dataField="1" showAll="0"/>
    <pivotField showAll="0"/>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7"/>
  </rowFields>
  <rowItems count="13">
    <i>
      <x v="1"/>
    </i>
    <i>
      <x v="2"/>
    </i>
    <i>
      <x v="3"/>
    </i>
    <i>
      <x v="4"/>
    </i>
    <i>
      <x v="5"/>
    </i>
    <i>
      <x v="6"/>
    </i>
    <i>
      <x v="7"/>
    </i>
    <i>
      <x v="8"/>
    </i>
    <i>
      <x v="9"/>
    </i>
    <i>
      <x v="10"/>
    </i>
    <i>
      <x v="11"/>
    </i>
    <i>
      <x v="12"/>
    </i>
    <i t="grand">
      <x/>
    </i>
  </rowItems>
  <colItems count="1">
    <i/>
  </colItems>
  <dataFields count="1">
    <dataField name="Count of Incident ID" fld="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3E22B3-4C93-40B4-8DAB-A96E6EF46BE1}" name="PivotTable1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48:D51" firstHeaderRow="1" firstDataRow="1" firstDataCol="1"/>
  <pivotFields count="20">
    <pivotField dataField="1" showAll="0"/>
    <pivotField showAll="0">
      <items count="5">
        <item x="0"/>
        <item x="1"/>
        <item x="3"/>
        <item x="2"/>
        <item t="default"/>
      </items>
    </pivotField>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items count="5">
        <item x="3"/>
        <item x="1"/>
        <item x="2"/>
        <item x="0"/>
        <item t="default"/>
      </items>
    </pivotField>
    <pivotField showAll="0">
      <items count="3">
        <item x="0"/>
        <item x="1"/>
        <item t="default"/>
      </items>
    </pivotField>
    <pivotField showAll="0"/>
    <pivotField showAll="0"/>
    <pivotField showAll="0">
      <items count="3">
        <item x="1"/>
        <item x="0"/>
        <item t="default"/>
      </items>
    </pivotField>
    <pivotField showAll="0"/>
    <pivotField showAll="0"/>
    <pivotField axis="axisRow"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3"/>
  </rowFields>
  <rowItems count="3">
    <i>
      <x/>
    </i>
    <i>
      <x v="1"/>
    </i>
    <i t="grand">
      <x/>
    </i>
  </rowItems>
  <colItems count="1">
    <i/>
  </colItems>
  <dataFields count="1">
    <dataField name="Count of Incident ID" fld="0" subtotal="count" baseField="6" baseItem="0" numFmtId="10">
      <extLst>
        <ext xmlns:x14="http://schemas.microsoft.com/office/spreadsheetml/2009/9/main" uri="{E15A36E0-9728-4e99-A89B-3F7291B0FE68}">
          <x14:dataField pivotShowAs="percentOfParentRow"/>
        </ext>
      </extLst>
    </dataField>
  </dataFields>
  <formats count="1">
    <format dxfId="304">
      <pivotArea collapsedLevelsAreSubtotals="1" fieldPosition="0">
        <references count="1">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9E5344-382C-420B-A2C4-28EA7ECA3134}" name="PivotTable4"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E13:E14" firstHeaderRow="1" firstDataRow="1" firstDataCol="0" rowPageCount="1" colPageCount="1"/>
  <pivotFields count="20">
    <pivotField showAll="0"/>
    <pivotField showAll="0">
      <items count="5">
        <item x="0"/>
        <item x="1"/>
        <item x="3"/>
        <item x="2"/>
        <item t="default"/>
      </items>
    </pivotField>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pivotField showAll="0"/>
    <pivotField showAll="0"/>
    <pivotField showAll="0"/>
    <pivotField showAll="0"/>
    <pivotField showAll="0"/>
    <pivotField showAll="0"/>
    <pivotField axis="axisPage" dataField="1"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pageFields count="1">
    <pageField fld="14" item="1" hier="-1"/>
  </pageFields>
  <dataFields count="1">
    <dataField name="Count of Lost Time Injury"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45D3AD-662C-48FB-A0D4-DCFB6BC25D1A}" name="PivotTable8"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R3:R4" firstHeaderRow="1" firstDataRow="1" firstDataCol="0" rowPageCount="1" colPageCount="1"/>
  <pivotFields count="20">
    <pivotField dataField="1" showAll="0"/>
    <pivotField axis="axisPage" showAll="0">
      <items count="5">
        <item x="0"/>
        <item x="1"/>
        <item x="3"/>
        <item x="2"/>
        <item t="default"/>
      </items>
    </pivotField>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pageFields count="1">
    <pageField fld="1" item="3" hier="-1"/>
  </pageFields>
  <dataFields count="1">
    <dataField name="Count of Incid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B3B304-9107-4502-96E9-110817F700A0}" name="PivotTable9"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22:D25" firstHeaderRow="1" firstDataRow="1" firstDataCol="1"/>
  <pivotFields count="20">
    <pivotField dataField="1" showAll="0"/>
    <pivotField showAll="0">
      <items count="5">
        <item x="0"/>
        <item x="1"/>
        <item x="3"/>
        <item x="2"/>
        <item t="default"/>
      </items>
    </pivotField>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3">
    <i>
      <x/>
    </i>
    <i>
      <x v="1"/>
    </i>
    <i t="grand">
      <x/>
    </i>
  </rowItems>
  <colItems count="1">
    <i/>
  </colItems>
  <dataFields count="1">
    <dataField name="Count of Incid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1D4DD3-F116-4718-832D-26993A88B314}"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20">
    <pivotField dataField="1" showAll="0"/>
    <pivotField showAll="0"/>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Count of Incid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E044FC-888A-4E33-9956-BB2612D0D5AC}" name="PivotTable7"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M3:M4" firstHeaderRow="1" firstDataRow="1" firstDataCol="0" rowPageCount="1" colPageCount="1"/>
  <pivotFields count="20">
    <pivotField dataField="1" showAll="0"/>
    <pivotField axis="axisPage" showAll="0">
      <items count="5">
        <item x="0"/>
        <item x="1"/>
        <item x="3"/>
        <item x="2"/>
        <item t="default"/>
      </items>
    </pivotField>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pageFields count="1">
    <pageField fld="1" item="2" hier="-1"/>
  </pageFields>
  <dataFields count="1">
    <dataField name="Count of Incid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E99F52-D2D4-4543-91B7-103C14ACC5F9}" name="PivotTable2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C64:D77" firstHeaderRow="1" firstDataRow="1" firstDataCol="1"/>
  <pivotFields count="20">
    <pivotField showAll="0"/>
    <pivotField showAll="0">
      <items count="5">
        <item x="0"/>
        <item x="1"/>
        <item x="3"/>
        <item x="2"/>
        <item t="default"/>
      </items>
    </pivotField>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items count="5">
        <item x="3"/>
        <item x="1"/>
        <item x="2"/>
        <item x="0"/>
        <item t="default"/>
      </items>
    </pivotField>
    <pivotField showAll="0">
      <items count="3">
        <item x="0"/>
        <item x="1"/>
        <item t="default"/>
      </items>
    </pivotField>
    <pivotField showAll="0"/>
    <pivotField showAll="0">
      <items count="8">
        <item x="3"/>
        <item x="4"/>
        <item x="6"/>
        <item x="1"/>
        <item x="0"/>
        <item x="2"/>
        <item x="5"/>
        <item t="default"/>
      </items>
    </pivotField>
    <pivotField showAll="0">
      <items count="3">
        <item x="1"/>
        <item x="0"/>
        <item t="default"/>
      </items>
    </pivotField>
    <pivotField showAll="0"/>
    <pivotField showAll="0"/>
    <pivotField showAll="0">
      <items count="3">
        <item x="0"/>
        <item x="1"/>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7"/>
  </rowFields>
  <rowItems count="13">
    <i>
      <x v="1"/>
    </i>
    <i>
      <x v="2"/>
    </i>
    <i>
      <x v="3"/>
    </i>
    <i>
      <x v="4"/>
    </i>
    <i>
      <x v="5"/>
    </i>
    <i>
      <x v="6"/>
    </i>
    <i>
      <x v="7"/>
    </i>
    <i>
      <x v="8"/>
    </i>
    <i>
      <x v="9"/>
    </i>
    <i>
      <x v="10"/>
    </i>
    <i>
      <x v="11"/>
    </i>
    <i>
      <x v="12"/>
    </i>
    <i t="grand">
      <x/>
    </i>
  </rowItems>
  <colItems count="1">
    <i/>
  </colItems>
  <dataFields count="1">
    <dataField name="Sum of LTIFR" fld="16" baseField="0" baseItem="0" numFmtId="2"/>
  </dataFields>
  <formats count="2">
    <format dxfId="306">
      <pivotArea outline="0" collapsedLevelsAreSubtotals="1" fieldPosition="0"/>
    </format>
    <format dxfId="305">
      <pivotArea collapsedLevelsAreSubtotals="1" fieldPosition="0">
        <references count="1">
          <reference field="17"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7FF69A-FA0F-400D-B7A6-BE41DC80B777}" name="PivotTable3"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13:C14" firstHeaderRow="1" firstDataRow="1" firstDataCol="0"/>
  <pivotFields count="20">
    <pivotField showAll="0"/>
    <pivotField showAll="0">
      <items count="5">
        <item x="0"/>
        <item x="1"/>
        <item x="3"/>
        <item x="2"/>
        <item t="default"/>
      </items>
    </pivotField>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LTIFR"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1E0D049-0E11-4C2D-A5F2-34124F5BC0CC}" sourceName="Department">
  <pivotTables>
    <pivotTable tabId="2" name="PivotTable11"/>
    <pivotTable tabId="2" name="PivotTable12"/>
    <pivotTable tabId="2" name="PivotTable15"/>
    <pivotTable tabId="2" name="PivotTable22"/>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4" name="PivotTable24"/>
    <pivotTable tabId="4" name="PivotTable25"/>
    <pivotTable tabId="4" name="PivotTable1"/>
    <pivotTable tabId="4" name="PivotTable2"/>
  </pivotTables>
  <data>
    <tabular pivotCacheId="696556347">
      <items count="8">
        <i x="3" s="1"/>
        <i x="5" s="1"/>
        <i x="1" s="1"/>
        <i x="7" s="1"/>
        <i x="0" s="1"/>
        <i x="6"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B845E9DE-2216-4848-AAB4-9DE9681375A7}" cache="Slicer_Department" caption="Department" startItem="1" style="Slicer Style 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08C453-DC3C-41D9-8E0E-D16FF3DA507D}" name="Table1" displayName="Table1" ref="A1:Q501" totalsRowShown="0">
  <autoFilter ref="A1:Q501" xr:uid="{F008C453-DC3C-41D9-8E0E-D16FF3DA507D}"/>
  <tableColumns count="17">
    <tableColumn id="1" xr3:uid="{07005732-BC2A-4E05-B359-2D952FA20853}" name="Incident ID"/>
    <tableColumn id="2" xr3:uid="{E6206757-4F8F-4C69-A8EA-79C8D86A54CD}" name="Incident Type"/>
    <tableColumn id="3" xr3:uid="{265B3883-8276-43A3-B71B-B5C1E78FEC7C}" name="Illness Type"/>
    <tableColumn id="4" xr3:uid="{2069A560-095D-483E-97DE-9740425D697C}" name="Potential Hazard"/>
    <tableColumn id="5" xr3:uid="{34DB69B2-C80F-485B-BA75-D27495720EB9}" name="Department"/>
    <tableColumn id="6" xr3:uid="{9B14A261-13FF-47CD-903E-DB8A743499B6}" name="Incident Date" dataDxfId="303"/>
    <tableColumn id="7" xr3:uid="{7CA039F1-5839-46CA-A58B-BFFA00A77FCB}" name="Severity"/>
    <tableColumn id="8" xr3:uid="{0E7A6F9F-C553-4B49-882D-167CE526C630}" name="Trained/Inducted"/>
    <tableColumn id="9" xr3:uid="{E367B8CD-8E58-4282-AC0B-AA3E6CFDC6C2}" name="Lost Time Category"/>
    <tableColumn id="10" xr3:uid="{0A3EC908-3B02-4CC0-9CE1-1D535BCCEFCD}" name="Root Cause"/>
    <tableColumn id="11" xr3:uid="{F9B5E25E-5E64-4C18-8A61-3B1E1FA32E88}" name="PPE Worn"/>
    <tableColumn id="12" xr3:uid="{8D217A1F-0FEA-44FA-9FA3-71024C8BA788}" name="Lost Time (Days)"/>
    <tableColumn id="13" xr3:uid="{698E68B4-03AC-45B9-9DF9-B3342C510D71}" name="Hours Worked"/>
    <tableColumn id="14" xr3:uid="{22E30A4E-FB67-44CD-A571-49B16C55B55B}" name="Gender"/>
    <tableColumn id="15" xr3:uid="{4A13F2C8-DD4A-4D86-8B5E-4FAE282FCA1A}" name="Lost Time Injury"/>
    <tableColumn id="16" xr3:uid="{F893CF3E-0CE4-49B7-8369-26AEB162DA06}" name="Incident date by quarter" dataDxfId="302">
      <calculatedColumnFormula>TEXT(F2,"YYYY")&amp;"-Q"&amp;CEILING(MONTH(F3)/ 3,1)</calculatedColumnFormula>
    </tableColumn>
    <tableColumn id="17" xr3:uid="{EC0D847E-41DB-402D-AA7E-6148B6E9452E}" name="LTIFR" dataDxfId="301">
      <calculatedColumnFormula>(SUM(L2)*1000000)/SUM(M2)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cident_Date" xr10:uid="{DBDAB48D-2E39-44FA-9682-097D0D0BA614}" sourceName="Incident Date">
  <pivotTables>
    <pivotTable tabId="4" name="PivotTable25"/>
    <pivotTable tabId="2" name="PivotTable1"/>
    <pivotTable tabId="2" name="PivotTable10"/>
    <pivotTable tabId="2" name="PivotTable11"/>
    <pivotTable tabId="2" name="PivotTable12"/>
    <pivotTable tabId="2" name="PivotTable15"/>
    <pivotTable tabId="2" name="PivotTable2"/>
    <pivotTable tabId="2" name="PivotTable22"/>
    <pivotTable tabId="2" name="PivotTable3"/>
    <pivotTable tabId="2" name="PivotTable4"/>
    <pivotTable tabId="2" name="PivotTable5"/>
    <pivotTable tabId="2" name="PivotTable6"/>
    <pivotTable tabId="2" name="PivotTable7"/>
    <pivotTable tabId="2" name="PivotTable8"/>
    <pivotTable tabId="2" name="PivotTable9"/>
    <pivotTable tabId="4" name="PivotTable24"/>
    <pivotTable tabId="4" name="PivotTable1"/>
    <pivotTable tabId="4" name="PivotTable2"/>
  </pivotTables>
  <state minimalRefreshVersion="6" lastRefreshVersion="6" pivotCacheId="696556347" filterType="unknown">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cident Date" xr10:uid="{23C1F39B-DAE7-4F4F-8785-EB3D1229B543}" cache="NativeTimeline_Incident_Date" caption="Incident Date" level="0" selectionLevel="0" scrollPosition="202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pivotTable" Target="../pivotTables/pivotTable18.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83816-ECEF-4C58-802C-A7904A532737}">
  <dimension ref="A1:S77"/>
  <sheetViews>
    <sheetView topLeftCell="C52" workbookViewId="0">
      <selection activeCell="D64" sqref="D64"/>
    </sheetView>
  </sheetViews>
  <sheetFormatPr defaultRowHeight="14.4" x14ac:dyDescent="0.3"/>
  <cols>
    <col min="1" max="1" width="18.109375" bestFit="1" customWidth="1"/>
    <col min="3" max="3" width="12.5546875" bestFit="1" customWidth="1"/>
    <col min="4" max="4" width="18.109375" bestFit="1" customWidth="1"/>
    <col min="5" max="5" width="22.5546875" bestFit="1" customWidth="1"/>
    <col min="6" max="6" width="4.21875" bestFit="1" customWidth="1"/>
    <col min="7" max="7" width="8.88671875" customWidth="1"/>
    <col min="8" max="8" width="18.109375" bestFit="1" customWidth="1"/>
    <col min="9" max="9" width="8.21875" bestFit="1" customWidth="1"/>
    <col min="12" max="12" width="8.88671875" customWidth="1"/>
    <col min="13" max="13" width="18.109375" bestFit="1" customWidth="1"/>
    <col min="14" max="14" width="11.33203125" bestFit="1" customWidth="1"/>
    <col min="18" max="18" width="18.109375" bestFit="1" customWidth="1"/>
    <col min="19" max="19" width="17.44140625" bestFit="1" customWidth="1"/>
  </cols>
  <sheetData>
    <row r="1" spans="1:19" x14ac:dyDescent="0.3">
      <c r="C1" s="4" t="s">
        <v>0</v>
      </c>
      <c r="D1" t="s">
        <v>62</v>
      </c>
      <c r="H1" s="4" t="s">
        <v>0</v>
      </c>
      <c r="I1" t="s">
        <v>21</v>
      </c>
      <c r="M1" s="4" t="s">
        <v>0</v>
      </c>
      <c r="N1" t="s">
        <v>37</v>
      </c>
      <c r="R1" s="4" t="s">
        <v>0</v>
      </c>
      <c r="S1" t="s">
        <v>57</v>
      </c>
    </row>
    <row r="3" spans="1:19" x14ac:dyDescent="0.3">
      <c r="A3" t="s">
        <v>60</v>
      </c>
      <c r="C3" t="s">
        <v>60</v>
      </c>
      <c r="H3" t="s">
        <v>60</v>
      </c>
      <c r="M3" t="s">
        <v>60</v>
      </c>
      <c r="R3" t="s">
        <v>60</v>
      </c>
    </row>
    <row r="4" spans="1:19" x14ac:dyDescent="0.3">
      <c r="A4" s="11">
        <v>500</v>
      </c>
      <c r="C4" s="11">
        <v>500</v>
      </c>
      <c r="H4" s="11">
        <v>124</v>
      </c>
      <c r="M4" s="11">
        <v>133</v>
      </c>
      <c r="R4" s="11">
        <v>106</v>
      </c>
    </row>
    <row r="7" spans="1:19" x14ac:dyDescent="0.3">
      <c r="A7" t="s">
        <v>61</v>
      </c>
    </row>
    <row r="8" spans="1:19" x14ac:dyDescent="0.3">
      <c r="A8">
        <f>GETPIVOTDATA("Incident ID",$A$3)</f>
        <v>500</v>
      </c>
      <c r="C8">
        <f>GETPIVOTDATA("Incident ID",$C$3)</f>
        <v>500</v>
      </c>
      <c r="H8">
        <f>GETPIVOTDATA("Incident ID",$H$3)</f>
        <v>124</v>
      </c>
      <c r="M8">
        <f>GETPIVOTDATA("Incident ID",$M$3)</f>
        <v>133</v>
      </c>
      <c r="R8">
        <f>GETPIVOTDATA("Incident ID",$R$3)</f>
        <v>106</v>
      </c>
    </row>
    <row r="11" spans="1:19" x14ac:dyDescent="0.3">
      <c r="E11" s="4" t="s">
        <v>13</v>
      </c>
      <c r="F11" s="5">
        <v>1</v>
      </c>
    </row>
    <row r="13" spans="1:19" x14ac:dyDescent="0.3">
      <c r="C13" t="s">
        <v>63</v>
      </c>
      <c r="E13" t="s">
        <v>66</v>
      </c>
      <c r="H13" t="s">
        <v>68</v>
      </c>
    </row>
    <row r="14" spans="1:19" x14ac:dyDescent="0.3">
      <c r="C14" s="11">
        <v>5617168.2709888918</v>
      </c>
      <c r="E14" s="11">
        <v>381</v>
      </c>
      <c r="H14" s="11">
        <v>517670</v>
      </c>
    </row>
    <row r="16" spans="1:19" x14ac:dyDescent="0.3">
      <c r="C16" t="s">
        <v>59</v>
      </c>
      <c r="E16" t="s">
        <v>67</v>
      </c>
      <c r="H16" t="s">
        <v>11</v>
      </c>
    </row>
    <row r="17" spans="3:8" x14ac:dyDescent="0.3">
      <c r="C17" s="6">
        <f>GETPIVOTDATA("LTIFR",$C$13)</f>
        <v>5617168.2709888918</v>
      </c>
      <c r="E17">
        <f>GETPIVOTDATA("Lost Time Injury",$E$13)</f>
        <v>381</v>
      </c>
      <c r="H17">
        <f>GETPIVOTDATA("Hours Worked",$H$13)</f>
        <v>517670</v>
      </c>
    </row>
    <row r="22" spans="3:8" x14ac:dyDescent="0.3">
      <c r="C22" s="4" t="s">
        <v>64</v>
      </c>
      <c r="D22" t="s">
        <v>60</v>
      </c>
      <c r="H22" t="s">
        <v>71</v>
      </c>
    </row>
    <row r="23" spans="3:8" x14ac:dyDescent="0.3">
      <c r="C23" s="5" t="s">
        <v>16</v>
      </c>
      <c r="D23" s="11">
        <v>244</v>
      </c>
      <c r="E23" t="s">
        <v>69</v>
      </c>
      <c r="G23">
        <f>GETPIVOTDATA("Incident ID",$C$22,"Trained/Inducted","No")</f>
        <v>244</v>
      </c>
      <c r="H23" s="7">
        <f>G23/(G23+G24)</f>
        <v>0.48799999999999999</v>
      </c>
    </row>
    <row r="24" spans="3:8" x14ac:dyDescent="0.3">
      <c r="C24" s="5" t="s">
        <v>19</v>
      </c>
      <c r="D24" s="11">
        <v>256</v>
      </c>
      <c r="E24" t="s">
        <v>70</v>
      </c>
      <c r="G24">
        <f>GETPIVOTDATA("Incident ID",$C$22,"Trained/Inducted","Yes")</f>
        <v>256</v>
      </c>
      <c r="H24" s="7">
        <f>G24/(G23+G24)</f>
        <v>0.51200000000000001</v>
      </c>
    </row>
    <row r="25" spans="3:8" x14ac:dyDescent="0.3">
      <c r="C25" s="5" t="s">
        <v>65</v>
      </c>
      <c r="D25" s="11">
        <v>500</v>
      </c>
    </row>
    <row r="28" spans="3:8" x14ac:dyDescent="0.3">
      <c r="E28" t="s">
        <v>74</v>
      </c>
      <c r="H28" s="8">
        <f>AVERAGE(H23,H32)</f>
        <v>0.47799999999999998</v>
      </c>
    </row>
    <row r="31" spans="3:8" x14ac:dyDescent="0.3">
      <c r="C31" s="4" t="s">
        <v>64</v>
      </c>
      <c r="D31" t="s">
        <v>60</v>
      </c>
      <c r="H31" t="s">
        <v>71</v>
      </c>
    </row>
    <row r="32" spans="3:8" x14ac:dyDescent="0.3">
      <c r="C32" s="5" t="s">
        <v>16</v>
      </c>
      <c r="D32" s="11">
        <v>234</v>
      </c>
      <c r="E32" t="s">
        <v>72</v>
      </c>
      <c r="G32">
        <f>GETPIVOTDATA("Incident ID",$C$31,"PPE Worn","No")</f>
        <v>234</v>
      </c>
      <c r="H32" s="7">
        <f>G32/(G33+G32)</f>
        <v>0.46800000000000003</v>
      </c>
    </row>
    <row r="33" spans="3:8" x14ac:dyDescent="0.3">
      <c r="C33" s="5" t="s">
        <v>19</v>
      </c>
      <c r="D33" s="11">
        <v>266</v>
      </c>
      <c r="E33" t="s">
        <v>73</v>
      </c>
      <c r="G33">
        <f>GETPIVOTDATA("Incident ID",$C$31,"PPE Worn","Yes")</f>
        <v>266</v>
      </c>
      <c r="H33" s="7">
        <f>G33/(G33+G32)</f>
        <v>0.53200000000000003</v>
      </c>
    </row>
    <row r="34" spans="3:8" x14ac:dyDescent="0.3">
      <c r="C34" s="5" t="s">
        <v>65</v>
      </c>
      <c r="D34" s="11">
        <v>500</v>
      </c>
    </row>
    <row r="39" spans="3:8" x14ac:dyDescent="0.3">
      <c r="C39" s="4" t="s">
        <v>64</v>
      </c>
      <c r="D39" t="s">
        <v>60</v>
      </c>
      <c r="E39" t="s">
        <v>5</v>
      </c>
      <c r="F39" t="s">
        <v>75</v>
      </c>
    </row>
    <row r="40" spans="3:8" x14ac:dyDescent="0.3">
      <c r="C40" s="5" t="s">
        <v>39</v>
      </c>
      <c r="D40" s="9">
        <v>0.24399999999999999</v>
      </c>
      <c r="E40" t="s">
        <v>39</v>
      </c>
      <c r="F40" s="7">
        <f>GETPIVOTDATA("Incident ID",$C$39,"Severity","Critical")</f>
        <v>0.24399999999999999</v>
      </c>
      <c r="G40" s="8">
        <f>F40+5%</f>
        <v>0.29399999999999998</v>
      </c>
      <c r="H40" s="8">
        <v>1.1000000000000001</v>
      </c>
    </row>
    <row r="41" spans="3:8" x14ac:dyDescent="0.3">
      <c r="C41" s="5" t="s">
        <v>24</v>
      </c>
      <c r="D41" s="9">
        <v>0.254</v>
      </c>
      <c r="E41" t="s">
        <v>24</v>
      </c>
      <c r="F41" s="7">
        <f>GETPIVOTDATA("Incident ID",$C$39,"Severity","High")</f>
        <v>0.254</v>
      </c>
      <c r="G41" s="8">
        <f>F41+5%</f>
        <v>0.30399999999999999</v>
      </c>
      <c r="H41" s="8">
        <v>1.1000000000000001</v>
      </c>
    </row>
    <row r="42" spans="3:8" x14ac:dyDescent="0.3">
      <c r="C42" s="5" t="s">
        <v>30</v>
      </c>
      <c r="D42" s="9">
        <v>0.26800000000000002</v>
      </c>
      <c r="E42" t="s">
        <v>30</v>
      </c>
      <c r="F42" s="7">
        <f>GETPIVOTDATA("Incident ID",$C$39,"Severity","Low")</f>
        <v>0.26800000000000002</v>
      </c>
      <c r="G42" s="8">
        <f>F42+5%</f>
        <v>0.318</v>
      </c>
      <c r="H42" s="8">
        <v>1.1000000000000001</v>
      </c>
    </row>
    <row r="43" spans="3:8" x14ac:dyDescent="0.3">
      <c r="C43" s="5" t="s">
        <v>15</v>
      </c>
      <c r="D43" s="9">
        <v>0.23400000000000001</v>
      </c>
      <c r="E43" t="s">
        <v>15</v>
      </c>
      <c r="F43" s="7">
        <f>GETPIVOTDATA("Incident ID",$C$39,"Severity","Moderate")</f>
        <v>0.23400000000000001</v>
      </c>
      <c r="G43" s="8">
        <f>F43+5%</f>
        <v>0.28400000000000003</v>
      </c>
      <c r="H43" s="8">
        <v>1.1000000000000001</v>
      </c>
    </row>
    <row r="44" spans="3:8" x14ac:dyDescent="0.3">
      <c r="C44" s="5" t="s">
        <v>65</v>
      </c>
      <c r="D44" s="9">
        <v>1</v>
      </c>
    </row>
    <row r="48" spans="3:8" x14ac:dyDescent="0.3">
      <c r="C48" s="4" t="s">
        <v>64</v>
      </c>
      <c r="D48" t="s">
        <v>60</v>
      </c>
      <c r="E48" t="s">
        <v>12</v>
      </c>
      <c r="F48" t="s">
        <v>76</v>
      </c>
      <c r="G48" t="s">
        <v>77</v>
      </c>
    </row>
    <row r="49" spans="3:7" x14ac:dyDescent="0.3">
      <c r="C49" s="5" t="s">
        <v>20</v>
      </c>
      <c r="D49" s="8">
        <v>0.502</v>
      </c>
      <c r="E49" t="str">
        <f>C49</f>
        <v>Female</v>
      </c>
      <c r="F49" s="7">
        <f>GETPIVOTDATA("Incident ID",$C$48,"Gender","Female")</f>
        <v>0.502</v>
      </c>
      <c r="G49" s="8">
        <v>1</v>
      </c>
    </row>
    <row r="50" spans="3:7" x14ac:dyDescent="0.3">
      <c r="C50" s="5" t="s">
        <v>27</v>
      </c>
      <c r="D50" s="8">
        <v>0.498</v>
      </c>
      <c r="E50" t="str">
        <f>C50</f>
        <v>Male</v>
      </c>
      <c r="F50" s="7">
        <f>GETPIVOTDATA("Incident ID",$C$48,"Gender","Male")</f>
        <v>0.498</v>
      </c>
      <c r="G50" s="8">
        <v>1</v>
      </c>
    </row>
    <row r="51" spans="3:7" x14ac:dyDescent="0.3">
      <c r="C51" s="5" t="s">
        <v>65</v>
      </c>
      <c r="D51" s="9">
        <v>1</v>
      </c>
    </row>
    <row r="54" spans="3:7" x14ac:dyDescent="0.3">
      <c r="C54" s="4" t="s">
        <v>64</v>
      </c>
      <c r="D54" t="s">
        <v>60</v>
      </c>
    </row>
    <row r="55" spans="3:7" x14ac:dyDescent="0.3">
      <c r="C55" s="5" t="s">
        <v>36</v>
      </c>
      <c r="D55" s="9">
        <v>0.15</v>
      </c>
      <c r="E55" t="str">
        <f>C55</f>
        <v>Environmental Factors</v>
      </c>
      <c r="F55" s="7">
        <f>GETPIVOTDATA("Incident ID",$C$54,"Root Cause","Environmental Factors")</f>
        <v>0.15</v>
      </c>
    </row>
    <row r="56" spans="3:7" x14ac:dyDescent="0.3">
      <c r="C56" s="5" t="s">
        <v>45</v>
      </c>
      <c r="D56" s="9">
        <v>0.14799999999999999</v>
      </c>
      <c r="E56" t="str">
        <f t="shared" ref="E56:E61" si="0">C56</f>
        <v>Equipment Failure</v>
      </c>
      <c r="F56" s="7">
        <f>GETPIVOTDATA("Incident ID",$C$54,"Root Cause","Equipment Failure")</f>
        <v>0.14799999999999999</v>
      </c>
    </row>
    <row r="57" spans="3:7" x14ac:dyDescent="0.3">
      <c r="C57" s="5" t="s">
        <v>48</v>
      </c>
      <c r="D57" s="9">
        <v>0.15</v>
      </c>
      <c r="E57" t="str">
        <f t="shared" si="0"/>
        <v>Human Error</v>
      </c>
      <c r="F57" s="7">
        <f>GETPIVOTDATA("Incident ID",$C$54,"Root Cause","Human Error")</f>
        <v>0.15</v>
      </c>
    </row>
    <row r="58" spans="3:7" x14ac:dyDescent="0.3">
      <c r="C58" s="5" t="s">
        <v>26</v>
      </c>
      <c r="D58" s="9">
        <v>0.124</v>
      </c>
      <c r="E58" t="str">
        <f t="shared" si="0"/>
        <v>Lack of Training</v>
      </c>
      <c r="F58" s="7">
        <f>GETPIVOTDATA("Incident ID",$C$54,"Root Cause","Lack of Training")</f>
        <v>0.124</v>
      </c>
    </row>
    <row r="59" spans="3:7" x14ac:dyDescent="0.3">
      <c r="C59" s="5" t="s">
        <v>18</v>
      </c>
      <c r="D59" s="9">
        <v>0.13800000000000001</v>
      </c>
      <c r="E59" t="str">
        <f t="shared" si="0"/>
        <v>Other</v>
      </c>
      <c r="F59" s="7">
        <f>GETPIVOTDATA("Incident ID",$C$54,"Root Cause","Other")</f>
        <v>0.13800000000000001</v>
      </c>
    </row>
    <row r="60" spans="3:7" x14ac:dyDescent="0.3">
      <c r="C60" s="5" t="s">
        <v>31</v>
      </c>
      <c r="D60" s="9">
        <v>0.14199999999999999</v>
      </c>
      <c r="E60" t="str">
        <f t="shared" si="0"/>
        <v>Poor Supervision</v>
      </c>
      <c r="F60" s="7">
        <f>GETPIVOTDATA("Incident ID",$C$54,"Root Cause","Poor Supervision")</f>
        <v>0.14199999999999999</v>
      </c>
    </row>
    <row r="61" spans="3:7" x14ac:dyDescent="0.3">
      <c r="C61" s="5" t="s">
        <v>46</v>
      </c>
      <c r="D61" s="9">
        <v>0.14799999999999999</v>
      </c>
      <c r="E61" t="str">
        <f t="shared" si="0"/>
        <v>Unsafe Practices</v>
      </c>
      <c r="F61" s="7">
        <f>GETPIVOTDATA("Incident ID",$C$54,"Root Cause","Unsafe Practices")</f>
        <v>0.14799999999999999</v>
      </c>
    </row>
    <row r="62" spans="3:7" x14ac:dyDescent="0.3">
      <c r="C62" s="5" t="s">
        <v>65</v>
      </c>
      <c r="D62" s="9">
        <v>1</v>
      </c>
    </row>
    <row r="64" spans="3:7" x14ac:dyDescent="0.3">
      <c r="C64" s="4" t="s">
        <v>64</v>
      </c>
      <c r="D64" t="s">
        <v>63</v>
      </c>
    </row>
    <row r="65" spans="3:6" x14ac:dyDescent="0.3">
      <c r="C65" s="5" t="s">
        <v>78</v>
      </c>
      <c r="D65" s="6">
        <v>305770.24734038475</v>
      </c>
      <c r="E65" t="str">
        <f>C65</f>
        <v>Jan</v>
      </c>
      <c r="F65">
        <f>GETPIVOTDATA("LTIFR",$C$64,"Months (Incident Date)",1)</f>
        <v>305770.24734038475</v>
      </c>
    </row>
    <row r="66" spans="3:6" x14ac:dyDescent="0.3">
      <c r="C66" s="5" t="s">
        <v>79</v>
      </c>
      <c r="D66" s="6">
        <v>446045.43976845365</v>
      </c>
      <c r="E66" t="str">
        <f t="shared" ref="E66:E76" si="1">C66</f>
        <v>Feb</v>
      </c>
      <c r="F66">
        <f>GETPIVOTDATA("LTIFR",$C$64,"Months (Incident Date)",2)</f>
        <v>446045.43976845365</v>
      </c>
    </row>
    <row r="67" spans="3:6" x14ac:dyDescent="0.3">
      <c r="C67" s="5" t="s">
        <v>80</v>
      </c>
      <c r="D67" s="6">
        <v>427041.81055395078</v>
      </c>
      <c r="E67" t="str">
        <f t="shared" si="1"/>
        <v>Mar</v>
      </c>
      <c r="F67">
        <f>GETPIVOTDATA("LTIFR",$C$64,"Months (Incident Date)",3)</f>
        <v>427041.81055395078</v>
      </c>
    </row>
    <row r="68" spans="3:6" x14ac:dyDescent="0.3">
      <c r="C68" s="5" t="s">
        <v>81</v>
      </c>
      <c r="D68" s="6">
        <v>691368.06332762551</v>
      </c>
      <c r="E68" t="str">
        <f t="shared" si="1"/>
        <v>Apr</v>
      </c>
      <c r="F68">
        <f>GETPIVOTDATA("LTIFR",$C$64,"Months (Incident Date)",4)</f>
        <v>691368.06332762551</v>
      </c>
    </row>
    <row r="69" spans="3:6" x14ac:dyDescent="0.3">
      <c r="C69" s="5" t="s">
        <v>82</v>
      </c>
      <c r="D69" s="6">
        <v>636569.99843186617</v>
      </c>
      <c r="E69" t="str">
        <f t="shared" si="1"/>
        <v>May</v>
      </c>
      <c r="F69">
        <f>GETPIVOTDATA("LTIFR",$C$64,"Months (Incident Date)",5)</f>
        <v>636569.99843186617</v>
      </c>
    </row>
    <row r="70" spans="3:6" x14ac:dyDescent="0.3">
      <c r="C70" s="5" t="s">
        <v>83</v>
      </c>
      <c r="D70" s="6">
        <v>220580.07774683289</v>
      </c>
      <c r="E70" t="str">
        <f t="shared" si="1"/>
        <v>Jun</v>
      </c>
      <c r="F70">
        <f>GETPIVOTDATA("LTIFR",$C$64,"Months (Incident Date)",6)</f>
        <v>220580.07774683289</v>
      </c>
    </row>
    <row r="71" spans="3:6" x14ac:dyDescent="0.3">
      <c r="C71" s="5" t="s">
        <v>84</v>
      </c>
      <c r="D71" s="6">
        <v>673253.81219850958</v>
      </c>
      <c r="E71" t="str">
        <f t="shared" si="1"/>
        <v>Jul</v>
      </c>
      <c r="F71">
        <f>GETPIVOTDATA("LTIFR",$C$64,"Months (Incident Date)",7)</f>
        <v>673253.81219850958</v>
      </c>
    </row>
    <row r="72" spans="3:6" x14ac:dyDescent="0.3">
      <c r="C72" s="5" t="s">
        <v>85</v>
      </c>
      <c r="D72" s="6">
        <v>556063.40059456206</v>
      </c>
      <c r="E72" t="str">
        <f t="shared" si="1"/>
        <v>Aug</v>
      </c>
      <c r="F72">
        <f>GETPIVOTDATA("LTIFR",$C$64,"Months (Incident Date)",8)</f>
        <v>556063.40059456206</v>
      </c>
    </row>
    <row r="73" spans="3:6" x14ac:dyDescent="0.3">
      <c r="C73" s="5" t="s">
        <v>86</v>
      </c>
      <c r="D73" s="6">
        <v>270399.94113545073</v>
      </c>
      <c r="E73" t="str">
        <f t="shared" si="1"/>
        <v>Sep</v>
      </c>
      <c r="F73">
        <f>GETPIVOTDATA("LTIFR",$C$64,"Months (Incident Date)",9)</f>
        <v>270399.94113545073</v>
      </c>
    </row>
    <row r="74" spans="3:6" x14ac:dyDescent="0.3">
      <c r="C74" s="5" t="s">
        <v>87</v>
      </c>
      <c r="D74" s="6">
        <v>602223.77663999982</v>
      </c>
      <c r="E74" t="str">
        <f t="shared" si="1"/>
        <v>Oct</v>
      </c>
      <c r="F74">
        <f>GETPIVOTDATA("LTIFR",$C$64,"Months (Incident Date)",10)</f>
        <v>602223.77663999982</v>
      </c>
    </row>
    <row r="75" spans="3:6" x14ac:dyDescent="0.3">
      <c r="C75" s="5" t="s">
        <v>88</v>
      </c>
      <c r="D75" s="6">
        <v>247392.85969743706</v>
      </c>
      <c r="E75" t="str">
        <f t="shared" si="1"/>
        <v>Nov</v>
      </c>
      <c r="F75">
        <f>GETPIVOTDATA("LTIFR",$C$64,"Months (Incident Date)",11)</f>
        <v>247392.85969743706</v>
      </c>
    </row>
    <row r="76" spans="3:6" x14ac:dyDescent="0.3">
      <c r="C76" s="5" t="s">
        <v>89</v>
      </c>
      <c r="D76" s="6">
        <v>540458.84355382121</v>
      </c>
      <c r="E76" t="str">
        <f t="shared" si="1"/>
        <v>Dec</v>
      </c>
      <c r="F76">
        <f>GETPIVOTDATA("LTIFR",$C$64,"Months (Incident Date)",12)</f>
        <v>540458.84355382121</v>
      </c>
    </row>
    <row r="77" spans="3:6" x14ac:dyDescent="0.3">
      <c r="C77" s="5" t="s">
        <v>65</v>
      </c>
      <c r="D77" s="10">
        <v>5617168.2709888937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CA12-EE9A-4F8F-8715-9A1807E46BDC}">
  <dimension ref="B4"/>
  <sheetViews>
    <sheetView showGridLines="0" zoomScaleNormal="100" workbookViewId="0"/>
  </sheetViews>
  <sheetFormatPr defaultRowHeight="14.4" x14ac:dyDescent="0.3"/>
  <cols>
    <col min="1" max="16384" width="8.88671875" style="3"/>
  </cols>
  <sheetData>
    <row r="4" spans="2:2" x14ac:dyDescent="0.3">
      <c r="B4"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AE4B8-6C77-4798-BBA2-B9D06DE574B1}">
  <dimension ref="B4"/>
  <sheetViews>
    <sheetView showGridLines="0" tabSelected="1" zoomScaleNormal="100" workbookViewId="0">
      <selection activeCell="A8" sqref="A8"/>
    </sheetView>
  </sheetViews>
  <sheetFormatPr defaultRowHeight="14.4" x14ac:dyDescent="0.3"/>
  <cols>
    <col min="1" max="16384" width="8.88671875" style="3"/>
  </cols>
  <sheetData>
    <row r="4" spans="2:2" x14ac:dyDescent="0.3">
      <c r="B4" s="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A0518-8818-4A33-8841-22118AF6D0D7}">
  <dimension ref="A3:P32"/>
  <sheetViews>
    <sheetView topLeftCell="B10" workbookViewId="0">
      <selection activeCell="E21" sqref="E21:P31"/>
      <pivotSelection pane="bottomRight" activeRow="20" activeCol="4" previousRow="20" previousCol="4" click="1" r:id="rId1">
        <pivotArea type="all" dataOnly="0" outline="0" fieldPosition="0"/>
      </pivotSelection>
    </sheetView>
  </sheetViews>
  <sheetFormatPr defaultRowHeight="14.4" x14ac:dyDescent="0.3"/>
  <cols>
    <col min="1" max="1" width="12.5546875" bestFit="1" customWidth="1"/>
    <col min="2" max="2" width="18.109375" bestFit="1" customWidth="1"/>
    <col min="5" max="5" width="25.109375" bestFit="1" customWidth="1"/>
    <col min="6" max="6" width="9" bestFit="1" customWidth="1"/>
    <col min="7" max="7" width="4.77734375" bestFit="1" customWidth="1"/>
    <col min="8" max="8" width="4.44140625" bestFit="1" customWidth="1"/>
    <col min="9" max="9" width="9.33203125" bestFit="1" customWidth="1"/>
    <col min="10" max="10" width="11.6640625" bestFit="1" customWidth="1"/>
    <col min="11" max="11" width="7.21875" bestFit="1" customWidth="1"/>
    <col min="12" max="12" width="4.77734375" bestFit="1" customWidth="1"/>
    <col min="13" max="13" width="4.44140625" bestFit="1" customWidth="1"/>
    <col min="14" max="14" width="9.33203125" bestFit="1" customWidth="1"/>
    <col min="15" max="15" width="9.88671875" bestFit="1" customWidth="1"/>
    <col min="16" max="16" width="10.77734375" bestFit="1" customWidth="1"/>
  </cols>
  <sheetData>
    <row r="3" spans="1:16" x14ac:dyDescent="0.3">
      <c r="A3" s="4" t="s">
        <v>64</v>
      </c>
      <c r="B3" t="s">
        <v>60</v>
      </c>
    </row>
    <row r="4" spans="1:16" x14ac:dyDescent="0.3">
      <c r="A4" s="5" t="s">
        <v>78</v>
      </c>
      <c r="B4" s="11">
        <v>46</v>
      </c>
      <c r="E4" s="12" t="s">
        <v>94</v>
      </c>
      <c r="F4" s="12" t="s">
        <v>93</v>
      </c>
      <c r="G4" s="12"/>
      <c r="H4" s="12"/>
      <c r="I4" s="12"/>
      <c r="J4" s="12"/>
      <c r="K4" s="12"/>
      <c r="L4" s="12"/>
      <c r="M4" s="12"/>
      <c r="N4" s="12"/>
      <c r="O4" s="12"/>
      <c r="P4" s="12"/>
    </row>
    <row r="5" spans="1:16" x14ac:dyDescent="0.3">
      <c r="A5" s="5" t="s">
        <v>79</v>
      </c>
      <c r="B5" s="11">
        <v>40</v>
      </c>
      <c r="E5" s="12"/>
      <c r="F5" s="12" t="s">
        <v>20</v>
      </c>
      <c r="G5" s="12"/>
      <c r="H5" s="12"/>
      <c r="I5" s="12"/>
      <c r="J5" s="12" t="s">
        <v>91</v>
      </c>
      <c r="K5" s="12" t="s">
        <v>27</v>
      </c>
      <c r="L5" s="12"/>
      <c r="M5" s="12"/>
      <c r="N5" s="12"/>
      <c r="O5" s="12" t="s">
        <v>92</v>
      </c>
      <c r="P5" s="12" t="s">
        <v>65</v>
      </c>
    </row>
    <row r="6" spans="1:16" x14ac:dyDescent="0.3">
      <c r="A6" s="5" t="s">
        <v>80</v>
      </c>
      <c r="B6" s="11">
        <v>46</v>
      </c>
      <c r="E6" s="12" t="s">
        <v>1</v>
      </c>
      <c r="F6" s="12" t="s">
        <v>39</v>
      </c>
      <c r="G6" s="12" t="s">
        <v>24</v>
      </c>
      <c r="H6" s="12" t="s">
        <v>30</v>
      </c>
      <c r="I6" s="12" t="s">
        <v>15</v>
      </c>
      <c r="J6" s="12"/>
      <c r="K6" s="12" t="s">
        <v>39</v>
      </c>
      <c r="L6" s="12" t="s">
        <v>24</v>
      </c>
      <c r="M6" s="12" t="s">
        <v>30</v>
      </c>
      <c r="N6" s="12" t="s">
        <v>15</v>
      </c>
      <c r="O6" s="12"/>
      <c r="P6" s="12"/>
    </row>
    <row r="7" spans="1:16" x14ac:dyDescent="0.3">
      <c r="A7" s="5" t="s">
        <v>81</v>
      </c>
      <c r="B7" s="11">
        <v>46</v>
      </c>
      <c r="E7" s="5" t="s">
        <v>22</v>
      </c>
      <c r="F7" s="11">
        <v>2</v>
      </c>
      <c r="G7" s="11"/>
      <c r="H7" s="11">
        <v>3</v>
      </c>
      <c r="I7" s="11">
        <v>3</v>
      </c>
      <c r="J7" s="11">
        <v>8</v>
      </c>
      <c r="K7" s="11">
        <v>2</v>
      </c>
      <c r="L7" s="11">
        <v>4</v>
      </c>
      <c r="M7" s="11">
        <v>3</v>
      </c>
      <c r="N7" s="11">
        <v>3</v>
      </c>
      <c r="O7" s="11">
        <v>12</v>
      </c>
      <c r="P7" s="11">
        <v>20</v>
      </c>
    </row>
    <row r="8" spans="1:16" x14ac:dyDescent="0.3">
      <c r="A8" s="5" t="s">
        <v>82</v>
      </c>
      <c r="B8" s="11">
        <v>44</v>
      </c>
      <c r="E8" s="5" t="s">
        <v>42</v>
      </c>
      <c r="F8" s="11">
        <v>2</v>
      </c>
      <c r="G8" s="11">
        <v>2</v>
      </c>
      <c r="H8" s="11">
        <v>2</v>
      </c>
      <c r="I8" s="11">
        <v>3</v>
      </c>
      <c r="J8" s="11">
        <v>9</v>
      </c>
      <c r="K8" s="11">
        <v>2</v>
      </c>
      <c r="L8" s="11">
        <v>3</v>
      </c>
      <c r="M8" s="11"/>
      <c r="N8" s="11"/>
      <c r="O8" s="11">
        <v>5</v>
      </c>
      <c r="P8" s="11">
        <v>14</v>
      </c>
    </row>
    <row r="9" spans="1:16" x14ac:dyDescent="0.3">
      <c r="A9" s="5" t="s">
        <v>83</v>
      </c>
      <c r="B9" s="11">
        <v>34</v>
      </c>
      <c r="E9" s="5" t="s">
        <v>28</v>
      </c>
      <c r="F9" s="11">
        <v>1</v>
      </c>
      <c r="G9" s="11">
        <v>8</v>
      </c>
      <c r="H9" s="11">
        <v>5</v>
      </c>
      <c r="I9" s="11">
        <v>1</v>
      </c>
      <c r="J9" s="11">
        <v>15</v>
      </c>
      <c r="K9" s="11">
        <v>1</v>
      </c>
      <c r="L9" s="11">
        <v>3</v>
      </c>
      <c r="M9" s="11">
        <v>3</v>
      </c>
      <c r="N9" s="11">
        <v>3</v>
      </c>
      <c r="O9" s="11">
        <v>10</v>
      </c>
      <c r="P9" s="11">
        <v>25</v>
      </c>
    </row>
    <row r="10" spans="1:16" x14ac:dyDescent="0.3">
      <c r="A10" s="5" t="s">
        <v>84</v>
      </c>
      <c r="B10" s="11">
        <v>45</v>
      </c>
      <c r="E10" s="5" t="s">
        <v>52</v>
      </c>
      <c r="F10" s="11">
        <v>5</v>
      </c>
      <c r="G10" s="11">
        <v>1</v>
      </c>
      <c r="H10" s="11">
        <v>1</v>
      </c>
      <c r="I10" s="11">
        <v>2</v>
      </c>
      <c r="J10" s="11">
        <v>9</v>
      </c>
      <c r="K10" s="11">
        <v>3</v>
      </c>
      <c r="L10" s="11">
        <v>5</v>
      </c>
      <c r="M10" s="11">
        <v>3</v>
      </c>
      <c r="N10" s="11">
        <v>1</v>
      </c>
      <c r="O10" s="11">
        <v>12</v>
      </c>
      <c r="P10" s="11">
        <v>21</v>
      </c>
    </row>
    <row r="11" spans="1:16" x14ac:dyDescent="0.3">
      <c r="A11" s="5" t="s">
        <v>85</v>
      </c>
      <c r="B11" s="11">
        <v>47</v>
      </c>
      <c r="E11" s="5" t="s">
        <v>18</v>
      </c>
      <c r="F11" s="11"/>
      <c r="G11" s="11">
        <v>3</v>
      </c>
      <c r="H11" s="11">
        <v>3</v>
      </c>
      <c r="I11" s="11">
        <v>2</v>
      </c>
      <c r="J11" s="11">
        <v>8</v>
      </c>
      <c r="K11" s="11"/>
      <c r="L11" s="11"/>
      <c r="M11" s="11">
        <v>3</v>
      </c>
      <c r="N11" s="11">
        <v>1</v>
      </c>
      <c r="O11" s="11">
        <v>4</v>
      </c>
      <c r="P11" s="11">
        <v>12</v>
      </c>
    </row>
    <row r="12" spans="1:16" x14ac:dyDescent="0.3">
      <c r="A12" s="5" t="s">
        <v>86</v>
      </c>
      <c r="B12" s="11">
        <v>27</v>
      </c>
      <c r="E12" s="5" t="s">
        <v>34</v>
      </c>
      <c r="F12" s="11">
        <v>2</v>
      </c>
      <c r="G12" s="11">
        <v>2</v>
      </c>
      <c r="H12" s="11">
        <v>4</v>
      </c>
      <c r="I12" s="11">
        <v>2</v>
      </c>
      <c r="J12" s="11">
        <v>10</v>
      </c>
      <c r="K12" s="11">
        <v>3</v>
      </c>
      <c r="L12" s="11">
        <v>2</v>
      </c>
      <c r="M12" s="11">
        <v>1</v>
      </c>
      <c r="N12" s="11">
        <v>3</v>
      </c>
      <c r="O12" s="11">
        <v>9</v>
      </c>
      <c r="P12" s="11">
        <v>19</v>
      </c>
    </row>
    <row r="13" spans="1:16" x14ac:dyDescent="0.3">
      <c r="A13" s="5" t="s">
        <v>87</v>
      </c>
      <c r="B13" s="11">
        <v>44</v>
      </c>
      <c r="E13" s="5" t="s">
        <v>54</v>
      </c>
      <c r="F13" s="11">
        <v>1</v>
      </c>
      <c r="G13" s="11">
        <v>2</v>
      </c>
      <c r="H13" s="11">
        <v>1</v>
      </c>
      <c r="I13" s="11">
        <v>3</v>
      </c>
      <c r="J13" s="11">
        <v>7</v>
      </c>
      <c r="K13" s="11">
        <v>1</v>
      </c>
      <c r="L13" s="11"/>
      <c r="M13" s="11">
        <v>2</v>
      </c>
      <c r="N13" s="11">
        <v>3</v>
      </c>
      <c r="O13" s="11">
        <v>6</v>
      </c>
      <c r="P13" s="11">
        <v>13</v>
      </c>
    </row>
    <row r="14" spans="1:16" x14ac:dyDescent="0.3">
      <c r="A14" s="5" t="s">
        <v>88</v>
      </c>
      <c r="B14" s="11">
        <v>37</v>
      </c>
      <c r="E14" s="13" t="s">
        <v>65</v>
      </c>
      <c r="F14" s="14">
        <v>13</v>
      </c>
      <c r="G14" s="14">
        <v>18</v>
      </c>
      <c r="H14" s="14">
        <v>19</v>
      </c>
      <c r="I14" s="14">
        <v>16</v>
      </c>
      <c r="J14" s="14">
        <v>66</v>
      </c>
      <c r="K14" s="14">
        <v>12</v>
      </c>
      <c r="L14" s="14">
        <v>17</v>
      </c>
      <c r="M14" s="14">
        <v>15</v>
      </c>
      <c r="N14" s="14">
        <v>14</v>
      </c>
      <c r="O14" s="14">
        <v>58</v>
      </c>
      <c r="P14" s="14">
        <v>124</v>
      </c>
    </row>
    <row r="15" spans="1:16" x14ac:dyDescent="0.3">
      <c r="A15" s="5" t="s">
        <v>89</v>
      </c>
      <c r="B15" s="11">
        <v>44</v>
      </c>
    </row>
    <row r="16" spans="1:16" x14ac:dyDescent="0.3">
      <c r="A16" s="5" t="s">
        <v>65</v>
      </c>
      <c r="B16" s="11">
        <v>500</v>
      </c>
    </row>
    <row r="19" spans="1:16" x14ac:dyDescent="0.3">
      <c r="A19" s="4" t="s">
        <v>64</v>
      </c>
      <c r="B19" t="s">
        <v>60</v>
      </c>
    </row>
    <row r="20" spans="1:16" x14ac:dyDescent="0.3">
      <c r="A20" s="5" t="s">
        <v>32</v>
      </c>
      <c r="B20" s="11">
        <v>73</v>
      </c>
      <c r="E20" s="15"/>
      <c r="F20" s="15"/>
      <c r="G20" s="15"/>
      <c r="H20" s="15"/>
      <c r="I20" s="15"/>
      <c r="J20" s="15"/>
      <c r="K20" s="15"/>
      <c r="L20" s="15"/>
      <c r="M20" s="15"/>
      <c r="N20" s="15"/>
      <c r="O20" s="15"/>
      <c r="P20" s="15"/>
    </row>
    <row r="21" spans="1:16" x14ac:dyDescent="0.3">
      <c r="A21" s="5" t="s">
        <v>14</v>
      </c>
      <c r="B21" s="11">
        <v>72</v>
      </c>
      <c r="E21" s="16" t="s">
        <v>94</v>
      </c>
      <c r="F21" s="16" t="s">
        <v>93</v>
      </c>
      <c r="G21" s="16"/>
      <c r="H21" s="16"/>
      <c r="I21" s="16"/>
      <c r="J21" s="16"/>
      <c r="K21" s="16"/>
      <c r="L21" s="16"/>
      <c r="M21" s="16"/>
      <c r="N21" s="16"/>
      <c r="O21" s="16"/>
      <c r="P21" s="16"/>
    </row>
    <row r="22" spans="1:16" x14ac:dyDescent="0.3">
      <c r="A22" s="5" t="s">
        <v>29</v>
      </c>
      <c r="B22" s="11">
        <v>69</v>
      </c>
      <c r="E22" s="16"/>
      <c r="F22" s="16" t="s">
        <v>20</v>
      </c>
      <c r="G22" s="16"/>
      <c r="H22" s="16"/>
      <c r="I22" s="16"/>
      <c r="J22" s="16" t="s">
        <v>91</v>
      </c>
      <c r="K22" s="16" t="s">
        <v>27</v>
      </c>
      <c r="L22" s="16"/>
      <c r="M22" s="16"/>
      <c r="N22" s="16"/>
      <c r="O22" s="16" t="s">
        <v>92</v>
      </c>
      <c r="P22" s="16" t="s">
        <v>65</v>
      </c>
    </row>
    <row r="23" spans="1:16" x14ac:dyDescent="0.3">
      <c r="A23" s="5" t="s">
        <v>47</v>
      </c>
      <c r="B23" s="11">
        <v>67</v>
      </c>
      <c r="E23" s="16" t="s">
        <v>2</v>
      </c>
      <c r="F23" s="16" t="s">
        <v>39</v>
      </c>
      <c r="G23" s="16" t="s">
        <v>24</v>
      </c>
      <c r="H23" s="16" t="s">
        <v>30</v>
      </c>
      <c r="I23" s="16" t="s">
        <v>15</v>
      </c>
      <c r="J23" s="16"/>
      <c r="K23" s="16" t="s">
        <v>39</v>
      </c>
      <c r="L23" s="16" t="s">
        <v>24</v>
      </c>
      <c r="M23" s="16" t="s">
        <v>30</v>
      </c>
      <c r="N23" s="16" t="s">
        <v>15</v>
      </c>
      <c r="O23" s="16"/>
      <c r="P23" s="16"/>
    </row>
    <row r="24" spans="1:16" x14ac:dyDescent="0.3">
      <c r="A24" s="5" t="s">
        <v>43</v>
      </c>
      <c r="B24" s="11">
        <v>59</v>
      </c>
      <c r="E24" s="5" t="s">
        <v>40</v>
      </c>
      <c r="F24" s="11">
        <v>5</v>
      </c>
      <c r="G24" s="11">
        <v>3</v>
      </c>
      <c r="H24" s="11">
        <v>3</v>
      </c>
      <c r="I24" s="11">
        <v>1</v>
      </c>
      <c r="J24" s="11">
        <v>12</v>
      </c>
      <c r="K24" s="11">
        <v>2</v>
      </c>
      <c r="L24" s="11">
        <v>8</v>
      </c>
      <c r="M24" s="11">
        <v>3</v>
      </c>
      <c r="N24" s="11"/>
      <c r="O24" s="11">
        <v>13</v>
      </c>
      <c r="P24" s="11">
        <v>25</v>
      </c>
    </row>
    <row r="25" spans="1:16" x14ac:dyDescent="0.3">
      <c r="A25" s="5" t="s">
        <v>23</v>
      </c>
      <c r="B25" s="11">
        <v>56</v>
      </c>
      <c r="E25" s="5" t="s">
        <v>53</v>
      </c>
      <c r="F25" s="11"/>
      <c r="G25" s="11">
        <v>3</v>
      </c>
      <c r="H25" s="11">
        <v>2</v>
      </c>
      <c r="I25" s="11">
        <v>1</v>
      </c>
      <c r="J25" s="11">
        <v>6</v>
      </c>
      <c r="K25" s="11">
        <v>1</v>
      </c>
      <c r="L25" s="11"/>
      <c r="M25" s="11">
        <v>3</v>
      </c>
      <c r="N25" s="11">
        <v>2</v>
      </c>
      <c r="O25" s="11">
        <v>6</v>
      </c>
      <c r="P25" s="11">
        <v>12</v>
      </c>
    </row>
    <row r="26" spans="1:16" x14ac:dyDescent="0.3">
      <c r="A26" s="5" t="s">
        <v>51</v>
      </c>
      <c r="B26" s="11">
        <v>55</v>
      </c>
      <c r="E26" s="5" t="s">
        <v>38</v>
      </c>
      <c r="F26" s="11">
        <v>5</v>
      </c>
      <c r="G26" s="11">
        <v>1</v>
      </c>
      <c r="H26" s="11">
        <v>3</v>
      </c>
      <c r="I26" s="11">
        <v>1</v>
      </c>
      <c r="J26" s="11">
        <v>10</v>
      </c>
      <c r="K26" s="11">
        <v>2</v>
      </c>
      <c r="L26" s="11">
        <v>1</v>
      </c>
      <c r="M26" s="11">
        <v>2</v>
      </c>
      <c r="N26" s="11">
        <v>1</v>
      </c>
      <c r="O26" s="11">
        <v>6</v>
      </c>
      <c r="P26" s="11">
        <v>16</v>
      </c>
    </row>
    <row r="27" spans="1:16" x14ac:dyDescent="0.3">
      <c r="A27" s="5" t="s">
        <v>41</v>
      </c>
      <c r="B27" s="11">
        <v>49</v>
      </c>
      <c r="E27" s="5" t="s">
        <v>50</v>
      </c>
      <c r="F27" s="11">
        <v>1</v>
      </c>
      <c r="G27" s="11">
        <v>1</v>
      </c>
      <c r="H27" s="11">
        <v>4</v>
      </c>
      <c r="I27" s="11">
        <v>1</v>
      </c>
      <c r="J27" s="11">
        <v>7</v>
      </c>
      <c r="K27" s="11">
        <v>1</v>
      </c>
      <c r="L27" s="11">
        <v>4</v>
      </c>
      <c r="M27" s="11">
        <v>1</v>
      </c>
      <c r="N27" s="11">
        <v>2</v>
      </c>
      <c r="O27" s="11">
        <v>8</v>
      </c>
      <c r="P27" s="11">
        <v>15</v>
      </c>
    </row>
    <row r="28" spans="1:16" x14ac:dyDescent="0.3">
      <c r="A28" s="5" t="s">
        <v>65</v>
      </c>
      <c r="B28" s="11">
        <v>500</v>
      </c>
      <c r="E28" s="5" t="s">
        <v>18</v>
      </c>
      <c r="F28" s="11">
        <v>1</v>
      </c>
      <c r="G28" s="11">
        <v>3</v>
      </c>
      <c r="H28" s="11">
        <v>2</v>
      </c>
      <c r="I28" s="11">
        <v>2</v>
      </c>
      <c r="J28" s="11">
        <v>8</v>
      </c>
      <c r="K28" s="11">
        <v>5</v>
      </c>
      <c r="L28" s="11">
        <v>3</v>
      </c>
      <c r="M28" s="11">
        <v>1</v>
      </c>
      <c r="N28" s="11"/>
      <c r="O28" s="11">
        <v>9</v>
      </c>
      <c r="P28" s="11">
        <v>17</v>
      </c>
    </row>
    <row r="29" spans="1:16" x14ac:dyDescent="0.3">
      <c r="E29" s="5" t="s">
        <v>44</v>
      </c>
      <c r="F29" s="11">
        <v>4</v>
      </c>
      <c r="G29" s="11">
        <v>2</v>
      </c>
      <c r="H29" s="11"/>
      <c r="I29" s="11">
        <v>3</v>
      </c>
      <c r="J29" s="11">
        <v>9</v>
      </c>
      <c r="K29" s="11">
        <v>3</v>
      </c>
      <c r="L29" s="11">
        <v>6</v>
      </c>
      <c r="M29" s="11">
        <v>4</v>
      </c>
      <c r="N29" s="11">
        <v>1</v>
      </c>
      <c r="O29" s="11">
        <v>14</v>
      </c>
      <c r="P29" s="11">
        <v>23</v>
      </c>
    </row>
    <row r="30" spans="1:16" x14ac:dyDescent="0.3">
      <c r="E30" s="5" t="s">
        <v>49</v>
      </c>
      <c r="F30" s="11">
        <v>3</v>
      </c>
      <c r="G30" s="11">
        <v>3</v>
      </c>
      <c r="H30" s="11">
        <v>2</v>
      </c>
      <c r="I30" s="11">
        <v>3</v>
      </c>
      <c r="J30" s="11">
        <v>11</v>
      </c>
      <c r="K30" s="11">
        <v>2</v>
      </c>
      <c r="L30" s="11">
        <v>2</v>
      </c>
      <c r="M30" s="11">
        <v>5</v>
      </c>
      <c r="N30" s="11">
        <v>5</v>
      </c>
      <c r="O30" s="11">
        <v>14</v>
      </c>
      <c r="P30" s="11">
        <v>25</v>
      </c>
    </row>
    <row r="31" spans="1:16" x14ac:dyDescent="0.3">
      <c r="E31" s="5" t="s">
        <v>90</v>
      </c>
      <c r="F31" s="11">
        <v>47</v>
      </c>
      <c r="G31" s="11">
        <v>45</v>
      </c>
      <c r="H31" s="11">
        <v>48</v>
      </c>
      <c r="I31" s="11">
        <v>48</v>
      </c>
      <c r="J31" s="11">
        <v>188</v>
      </c>
      <c r="K31" s="11">
        <v>40</v>
      </c>
      <c r="L31" s="11">
        <v>42</v>
      </c>
      <c r="M31" s="11">
        <v>51</v>
      </c>
      <c r="N31" s="11">
        <v>46</v>
      </c>
      <c r="O31" s="11">
        <v>179</v>
      </c>
      <c r="P31" s="11">
        <v>367</v>
      </c>
    </row>
    <row r="32" spans="1:16" x14ac:dyDescent="0.3">
      <c r="E32" s="17" t="s">
        <v>65</v>
      </c>
      <c r="F32" s="18">
        <v>66</v>
      </c>
      <c r="G32" s="18">
        <v>61</v>
      </c>
      <c r="H32" s="18">
        <v>64</v>
      </c>
      <c r="I32" s="18">
        <v>60</v>
      </c>
      <c r="J32" s="18">
        <v>251</v>
      </c>
      <c r="K32" s="18">
        <v>56</v>
      </c>
      <c r="L32" s="18">
        <v>66</v>
      </c>
      <c r="M32" s="18">
        <v>70</v>
      </c>
      <c r="N32" s="18">
        <v>57</v>
      </c>
      <c r="O32" s="18">
        <v>249</v>
      </c>
      <c r="P32" s="18">
        <v>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9EDF8-90E0-4340-8298-AC15FBF4A5A6}">
  <dimension ref="A1:Q501"/>
  <sheetViews>
    <sheetView topLeftCell="A2" workbookViewId="0">
      <selection activeCell="A3" sqref="A3"/>
    </sheetView>
  </sheetViews>
  <sheetFormatPr defaultRowHeight="14.4" x14ac:dyDescent="0.3"/>
  <cols>
    <col min="1" max="1" width="12" customWidth="1"/>
    <col min="2" max="2" width="22.44140625" bestFit="1" customWidth="1"/>
    <col min="3" max="3" width="22.5546875" bestFit="1" customWidth="1"/>
    <col min="4" max="4" width="25.109375" bestFit="1" customWidth="1"/>
    <col min="5" max="5" width="13.21875" bestFit="1" customWidth="1"/>
    <col min="6" max="6" width="14.109375" customWidth="1"/>
    <col min="7" max="7" width="9.6640625" customWidth="1"/>
    <col min="8" max="8" width="17.6640625" customWidth="1"/>
    <col min="9" max="9" width="18.88671875" customWidth="1"/>
    <col min="10" max="10" width="19.44140625" bestFit="1" customWidth="1"/>
    <col min="11" max="11" width="11.21875" customWidth="1"/>
    <col min="12" max="12" width="16.6640625" customWidth="1"/>
    <col min="13" max="13" width="14.88671875" customWidth="1"/>
    <col min="14" max="14" width="9" customWidth="1"/>
    <col min="15" max="15" width="16.33203125" customWidth="1"/>
    <col min="16" max="16" width="12.109375" customWidth="1"/>
  </cols>
  <sheetData>
    <row r="1" spans="1:17" x14ac:dyDescent="0.3">
      <c r="A1" t="s">
        <v>55</v>
      </c>
      <c r="B1" t="s">
        <v>0</v>
      </c>
      <c r="C1" t="s">
        <v>1</v>
      </c>
      <c r="D1" t="s">
        <v>2</v>
      </c>
      <c r="E1" t="s">
        <v>3</v>
      </c>
      <c r="F1" t="s">
        <v>4</v>
      </c>
      <c r="G1" t="s">
        <v>5</v>
      </c>
      <c r="H1" t="s">
        <v>6</v>
      </c>
      <c r="I1" t="s">
        <v>7</v>
      </c>
      <c r="J1" t="s">
        <v>8</v>
      </c>
      <c r="K1" t="s">
        <v>9</v>
      </c>
      <c r="L1" t="s">
        <v>10</v>
      </c>
      <c r="M1" t="s">
        <v>11</v>
      </c>
      <c r="N1" t="s">
        <v>12</v>
      </c>
      <c r="O1" t="s">
        <v>13</v>
      </c>
      <c r="P1" t="s">
        <v>58</v>
      </c>
      <c r="Q1" t="s">
        <v>59</v>
      </c>
    </row>
    <row r="2" spans="1:17" x14ac:dyDescent="0.3">
      <c r="A2">
        <v>1</v>
      </c>
      <c r="B2" t="s">
        <v>56</v>
      </c>
      <c r="E2" t="s">
        <v>14</v>
      </c>
      <c r="F2" s="1">
        <v>45406</v>
      </c>
      <c r="G2" t="s">
        <v>15</v>
      </c>
      <c r="H2" t="s">
        <v>16</v>
      </c>
      <c r="I2" t="s">
        <v>17</v>
      </c>
      <c r="J2" t="s">
        <v>18</v>
      </c>
      <c r="K2" t="s">
        <v>19</v>
      </c>
      <c r="L2">
        <v>1</v>
      </c>
      <c r="M2">
        <v>1412</v>
      </c>
      <c r="N2" t="s">
        <v>20</v>
      </c>
      <c r="O2">
        <v>1</v>
      </c>
      <c r="P2" t="str">
        <f t="shared" ref="P2:P65" si="0">TEXT(F2,"YYYY")&amp;"-Q"&amp;CEILING(MONTH(F3)/ 3,1)</f>
        <v>2024-Q1</v>
      </c>
      <c r="Q2">
        <f t="shared" ref="Q2:Q65" si="1">(SUM(L2)*1000000)/SUM(M2)</f>
        <v>708.21529745042494</v>
      </c>
    </row>
    <row r="3" spans="1:17" x14ac:dyDescent="0.3">
      <c r="A3">
        <v>2</v>
      </c>
      <c r="B3" t="s">
        <v>21</v>
      </c>
      <c r="C3" t="s">
        <v>22</v>
      </c>
      <c r="E3" t="s">
        <v>23</v>
      </c>
      <c r="F3" s="1">
        <v>44971</v>
      </c>
      <c r="G3" t="s">
        <v>24</v>
      </c>
      <c r="H3" t="s">
        <v>19</v>
      </c>
      <c r="I3" t="s">
        <v>25</v>
      </c>
      <c r="J3" t="s">
        <v>26</v>
      </c>
      <c r="K3" t="s">
        <v>19</v>
      </c>
      <c r="L3">
        <v>0</v>
      </c>
      <c r="M3">
        <v>174</v>
      </c>
      <c r="N3" t="s">
        <v>27</v>
      </c>
      <c r="O3">
        <v>0</v>
      </c>
      <c r="P3" t="str">
        <f t="shared" si="0"/>
        <v>2023-Q3</v>
      </c>
      <c r="Q3">
        <f t="shared" si="1"/>
        <v>0</v>
      </c>
    </row>
    <row r="4" spans="1:17" x14ac:dyDescent="0.3">
      <c r="A4">
        <v>3</v>
      </c>
      <c r="B4" t="s">
        <v>21</v>
      </c>
      <c r="C4" t="s">
        <v>28</v>
      </c>
      <c r="E4" t="s">
        <v>29</v>
      </c>
      <c r="F4" s="1">
        <v>45185</v>
      </c>
      <c r="G4" t="s">
        <v>30</v>
      </c>
      <c r="H4" t="s">
        <v>16</v>
      </c>
      <c r="I4" t="s">
        <v>25</v>
      </c>
      <c r="J4" t="s">
        <v>31</v>
      </c>
      <c r="K4" t="s">
        <v>19</v>
      </c>
      <c r="L4">
        <v>0</v>
      </c>
      <c r="M4">
        <v>1750</v>
      </c>
      <c r="N4" t="s">
        <v>20</v>
      </c>
      <c r="O4">
        <v>0</v>
      </c>
      <c r="P4" t="str">
        <f t="shared" si="0"/>
        <v>2023-Q3</v>
      </c>
      <c r="Q4">
        <f t="shared" si="1"/>
        <v>0</v>
      </c>
    </row>
    <row r="5" spans="1:17" x14ac:dyDescent="0.3">
      <c r="A5">
        <v>4</v>
      </c>
      <c r="B5" t="s">
        <v>57</v>
      </c>
      <c r="E5" t="s">
        <v>32</v>
      </c>
      <c r="F5" s="1">
        <v>45556</v>
      </c>
      <c r="G5" t="s">
        <v>15</v>
      </c>
      <c r="H5" t="s">
        <v>16</v>
      </c>
      <c r="I5" t="s">
        <v>33</v>
      </c>
      <c r="J5" t="s">
        <v>31</v>
      </c>
      <c r="K5" t="s">
        <v>19</v>
      </c>
      <c r="L5">
        <v>6</v>
      </c>
      <c r="M5">
        <v>203</v>
      </c>
      <c r="N5" t="s">
        <v>20</v>
      </c>
      <c r="O5">
        <v>1</v>
      </c>
      <c r="P5" t="str">
        <f t="shared" si="0"/>
        <v>2024-Q1</v>
      </c>
      <c r="Q5">
        <f t="shared" si="1"/>
        <v>29556.65024630542</v>
      </c>
    </row>
    <row r="6" spans="1:17" x14ac:dyDescent="0.3">
      <c r="A6">
        <v>5</v>
      </c>
      <c r="B6" t="s">
        <v>57</v>
      </c>
      <c r="E6" t="s">
        <v>32</v>
      </c>
      <c r="F6" s="1">
        <v>45317</v>
      </c>
      <c r="G6" t="s">
        <v>30</v>
      </c>
      <c r="H6" t="s">
        <v>16</v>
      </c>
      <c r="I6" t="s">
        <v>25</v>
      </c>
      <c r="J6" t="s">
        <v>26</v>
      </c>
      <c r="K6" t="s">
        <v>16</v>
      </c>
      <c r="L6">
        <v>0</v>
      </c>
      <c r="M6">
        <v>1575</v>
      </c>
      <c r="N6" t="s">
        <v>27</v>
      </c>
      <c r="O6">
        <v>0</v>
      </c>
      <c r="P6" t="str">
        <f t="shared" si="0"/>
        <v>2024-Q2</v>
      </c>
      <c r="Q6">
        <f t="shared" si="1"/>
        <v>0</v>
      </c>
    </row>
    <row r="7" spans="1:17" x14ac:dyDescent="0.3">
      <c r="A7">
        <v>6</v>
      </c>
      <c r="B7" t="s">
        <v>21</v>
      </c>
      <c r="C7" t="s">
        <v>34</v>
      </c>
      <c r="E7" t="s">
        <v>23</v>
      </c>
      <c r="F7" s="1">
        <v>45018</v>
      </c>
      <c r="G7" t="s">
        <v>30</v>
      </c>
      <c r="H7" t="s">
        <v>19</v>
      </c>
      <c r="I7" t="s">
        <v>35</v>
      </c>
      <c r="J7" t="s">
        <v>36</v>
      </c>
      <c r="K7" t="s">
        <v>19</v>
      </c>
      <c r="L7">
        <v>26</v>
      </c>
      <c r="M7">
        <v>679</v>
      </c>
      <c r="N7" t="s">
        <v>20</v>
      </c>
      <c r="O7">
        <v>1</v>
      </c>
      <c r="P7" t="str">
        <f t="shared" si="0"/>
        <v>2023-Q4</v>
      </c>
      <c r="Q7">
        <f t="shared" si="1"/>
        <v>38291.605301914584</v>
      </c>
    </row>
    <row r="8" spans="1:17" x14ac:dyDescent="0.3">
      <c r="A8">
        <v>7</v>
      </c>
      <c r="B8" t="s">
        <v>37</v>
      </c>
      <c r="D8" t="s">
        <v>38</v>
      </c>
      <c r="E8" t="s">
        <v>23</v>
      </c>
      <c r="F8" s="1">
        <v>45616</v>
      </c>
      <c r="G8" t="s">
        <v>39</v>
      </c>
      <c r="H8" t="s">
        <v>19</v>
      </c>
      <c r="I8" t="s">
        <v>33</v>
      </c>
      <c r="J8" t="s">
        <v>26</v>
      </c>
      <c r="K8" t="s">
        <v>19</v>
      </c>
      <c r="L8">
        <v>6</v>
      </c>
      <c r="M8">
        <v>736</v>
      </c>
      <c r="N8" t="s">
        <v>20</v>
      </c>
      <c r="O8">
        <v>1</v>
      </c>
      <c r="P8" t="str">
        <f t="shared" si="0"/>
        <v>2024-Q3</v>
      </c>
      <c r="Q8">
        <f t="shared" si="1"/>
        <v>8152.173913043478</v>
      </c>
    </row>
    <row r="9" spans="1:17" x14ac:dyDescent="0.3">
      <c r="A9">
        <v>8</v>
      </c>
      <c r="B9" t="s">
        <v>37</v>
      </c>
      <c r="D9" t="s">
        <v>40</v>
      </c>
      <c r="E9" t="s">
        <v>14</v>
      </c>
      <c r="F9" s="1">
        <v>45187</v>
      </c>
      <c r="G9" t="s">
        <v>30</v>
      </c>
      <c r="H9" t="s">
        <v>19</v>
      </c>
      <c r="I9" t="s">
        <v>33</v>
      </c>
      <c r="J9" t="s">
        <v>31</v>
      </c>
      <c r="K9" t="s">
        <v>19</v>
      </c>
      <c r="L9">
        <v>7</v>
      </c>
      <c r="M9">
        <v>411</v>
      </c>
      <c r="N9" t="s">
        <v>27</v>
      </c>
      <c r="O9">
        <v>1</v>
      </c>
      <c r="P9" t="str">
        <f t="shared" si="0"/>
        <v>2023-Q4</v>
      </c>
      <c r="Q9">
        <f t="shared" si="1"/>
        <v>17031.630170316301</v>
      </c>
    </row>
    <row r="10" spans="1:17" x14ac:dyDescent="0.3">
      <c r="A10">
        <v>9</v>
      </c>
      <c r="B10" t="s">
        <v>21</v>
      </c>
      <c r="C10" t="s">
        <v>28</v>
      </c>
      <c r="E10" t="s">
        <v>41</v>
      </c>
      <c r="F10" s="1">
        <v>45213</v>
      </c>
      <c r="G10" t="s">
        <v>30</v>
      </c>
      <c r="H10" t="s">
        <v>16</v>
      </c>
      <c r="I10" t="s">
        <v>33</v>
      </c>
      <c r="J10" t="s">
        <v>18</v>
      </c>
      <c r="K10" t="s">
        <v>16</v>
      </c>
      <c r="L10">
        <v>4</v>
      </c>
      <c r="M10">
        <v>169</v>
      </c>
      <c r="N10" t="s">
        <v>27</v>
      </c>
      <c r="O10">
        <v>1</v>
      </c>
      <c r="P10" t="str">
        <f t="shared" si="0"/>
        <v>2023-Q3</v>
      </c>
      <c r="Q10">
        <f t="shared" si="1"/>
        <v>23668.639053254439</v>
      </c>
    </row>
    <row r="11" spans="1:17" x14ac:dyDescent="0.3">
      <c r="A11">
        <v>10</v>
      </c>
      <c r="B11" t="s">
        <v>21</v>
      </c>
      <c r="C11" t="s">
        <v>42</v>
      </c>
      <c r="E11" t="s">
        <v>43</v>
      </c>
      <c r="F11" s="1">
        <v>45489</v>
      </c>
      <c r="G11" t="s">
        <v>24</v>
      </c>
      <c r="H11" t="s">
        <v>19</v>
      </c>
      <c r="I11" t="s">
        <v>25</v>
      </c>
      <c r="J11" t="s">
        <v>36</v>
      </c>
      <c r="K11" t="s">
        <v>19</v>
      </c>
      <c r="L11">
        <v>0</v>
      </c>
      <c r="M11">
        <v>1458</v>
      </c>
      <c r="N11" t="s">
        <v>27</v>
      </c>
      <c r="O11">
        <v>0</v>
      </c>
      <c r="P11" t="str">
        <f t="shared" si="0"/>
        <v>2024-Q1</v>
      </c>
      <c r="Q11">
        <f t="shared" si="1"/>
        <v>0</v>
      </c>
    </row>
    <row r="12" spans="1:17" x14ac:dyDescent="0.3">
      <c r="A12">
        <v>11</v>
      </c>
      <c r="B12" t="s">
        <v>37</v>
      </c>
      <c r="D12" t="s">
        <v>44</v>
      </c>
      <c r="E12" t="s">
        <v>14</v>
      </c>
      <c r="F12" s="1">
        <v>45324</v>
      </c>
      <c r="G12" t="s">
        <v>39</v>
      </c>
      <c r="H12" t="s">
        <v>16</v>
      </c>
      <c r="I12" t="s">
        <v>17</v>
      </c>
      <c r="J12" t="s">
        <v>18</v>
      </c>
      <c r="K12" t="s">
        <v>16</v>
      </c>
      <c r="L12">
        <v>1</v>
      </c>
      <c r="M12">
        <v>1536</v>
      </c>
      <c r="N12" t="s">
        <v>20</v>
      </c>
      <c r="O12">
        <v>1</v>
      </c>
      <c r="P12" t="str">
        <f t="shared" si="0"/>
        <v>2024-Q3</v>
      </c>
      <c r="Q12">
        <f t="shared" si="1"/>
        <v>651.04166666666663</v>
      </c>
    </row>
    <row r="13" spans="1:17" x14ac:dyDescent="0.3">
      <c r="A13">
        <v>12</v>
      </c>
      <c r="B13" t="s">
        <v>56</v>
      </c>
      <c r="E13" t="s">
        <v>23</v>
      </c>
      <c r="F13" s="1">
        <v>45547</v>
      </c>
      <c r="G13" t="s">
        <v>39</v>
      </c>
      <c r="H13" t="s">
        <v>19</v>
      </c>
      <c r="I13" t="s">
        <v>35</v>
      </c>
      <c r="J13" t="s">
        <v>45</v>
      </c>
      <c r="K13" t="s">
        <v>19</v>
      </c>
      <c r="L13">
        <v>12</v>
      </c>
      <c r="M13">
        <v>1339</v>
      </c>
      <c r="N13" t="s">
        <v>20</v>
      </c>
      <c r="O13">
        <v>1</v>
      </c>
      <c r="P13" t="str">
        <f t="shared" si="0"/>
        <v>2024-Q4</v>
      </c>
      <c r="Q13">
        <f t="shared" si="1"/>
        <v>8961.9118745332344</v>
      </c>
    </row>
    <row r="14" spans="1:17" x14ac:dyDescent="0.3">
      <c r="A14">
        <v>13</v>
      </c>
      <c r="B14" t="s">
        <v>37</v>
      </c>
      <c r="D14" t="s">
        <v>40</v>
      </c>
      <c r="E14" t="s">
        <v>29</v>
      </c>
      <c r="F14" s="1">
        <v>45204</v>
      </c>
      <c r="G14" t="s">
        <v>24</v>
      </c>
      <c r="H14" t="s">
        <v>16</v>
      </c>
      <c r="I14" t="s">
        <v>25</v>
      </c>
      <c r="J14" t="s">
        <v>45</v>
      </c>
      <c r="K14" t="s">
        <v>19</v>
      </c>
      <c r="L14">
        <v>0</v>
      </c>
      <c r="M14">
        <v>1721</v>
      </c>
      <c r="N14" t="s">
        <v>20</v>
      </c>
      <c r="O14">
        <v>0</v>
      </c>
      <c r="P14" t="str">
        <f t="shared" si="0"/>
        <v>2023-Q3</v>
      </c>
      <c r="Q14">
        <f t="shared" si="1"/>
        <v>0</v>
      </c>
    </row>
    <row r="15" spans="1:17" x14ac:dyDescent="0.3">
      <c r="A15">
        <v>14</v>
      </c>
      <c r="B15" t="s">
        <v>21</v>
      </c>
      <c r="C15" t="s">
        <v>18</v>
      </c>
      <c r="E15" t="s">
        <v>41</v>
      </c>
      <c r="F15" s="1">
        <v>45482</v>
      </c>
      <c r="G15" t="s">
        <v>24</v>
      </c>
      <c r="H15" t="s">
        <v>16</v>
      </c>
      <c r="I15" t="s">
        <v>25</v>
      </c>
      <c r="J15" t="s">
        <v>46</v>
      </c>
      <c r="K15" t="s">
        <v>16</v>
      </c>
      <c r="L15">
        <v>0</v>
      </c>
      <c r="M15">
        <v>928</v>
      </c>
      <c r="N15" t="s">
        <v>20</v>
      </c>
      <c r="O15">
        <v>0</v>
      </c>
      <c r="P15" t="str">
        <f t="shared" si="0"/>
        <v>2024-Q2</v>
      </c>
      <c r="Q15">
        <f t="shared" si="1"/>
        <v>0</v>
      </c>
    </row>
    <row r="16" spans="1:17" x14ac:dyDescent="0.3">
      <c r="A16">
        <v>15</v>
      </c>
      <c r="B16" t="s">
        <v>56</v>
      </c>
      <c r="E16" t="s">
        <v>47</v>
      </c>
      <c r="F16" s="1">
        <v>45415</v>
      </c>
      <c r="G16" t="s">
        <v>15</v>
      </c>
      <c r="H16" t="s">
        <v>16</v>
      </c>
      <c r="I16" t="s">
        <v>33</v>
      </c>
      <c r="J16" t="s">
        <v>48</v>
      </c>
      <c r="K16" t="s">
        <v>16</v>
      </c>
      <c r="L16">
        <v>5</v>
      </c>
      <c r="M16">
        <v>1070</v>
      </c>
      <c r="N16" t="s">
        <v>20</v>
      </c>
      <c r="O16">
        <v>1</v>
      </c>
      <c r="P16" t="str">
        <f t="shared" si="0"/>
        <v>2024-Q4</v>
      </c>
      <c r="Q16">
        <f t="shared" si="1"/>
        <v>4672.8971962616824</v>
      </c>
    </row>
    <row r="17" spans="1:17" x14ac:dyDescent="0.3">
      <c r="A17">
        <v>16</v>
      </c>
      <c r="B17" t="s">
        <v>37</v>
      </c>
      <c r="D17" t="s">
        <v>49</v>
      </c>
      <c r="E17" t="s">
        <v>32</v>
      </c>
      <c r="F17" s="1">
        <v>45246</v>
      </c>
      <c r="G17" t="s">
        <v>15</v>
      </c>
      <c r="H17" t="s">
        <v>16</v>
      </c>
      <c r="I17" t="s">
        <v>17</v>
      </c>
      <c r="J17" t="s">
        <v>45</v>
      </c>
      <c r="K17" t="s">
        <v>19</v>
      </c>
      <c r="L17">
        <v>1</v>
      </c>
      <c r="M17">
        <v>903</v>
      </c>
      <c r="N17" t="s">
        <v>20</v>
      </c>
      <c r="O17">
        <v>1</v>
      </c>
      <c r="P17" t="str">
        <f t="shared" si="0"/>
        <v>2023-Q2</v>
      </c>
      <c r="Q17">
        <f t="shared" si="1"/>
        <v>1107.4197120708748</v>
      </c>
    </row>
    <row r="18" spans="1:17" x14ac:dyDescent="0.3">
      <c r="A18">
        <v>17</v>
      </c>
      <c r="B18" t="s">
        <v>57</v>
      </c>
      <c r="E18" t="s">
        <v>29</v>
      </c>
      <c r="F18" s="1">
        <v>45438</v>
      </c>
      <c r="G18" t="s">
        <v>30</v>
      </c>
      <c r="H18" t="s">
        <v>19</v>
      </c>
      <c r="I18" t="s">
        <v>33</v>
      </c>
      <c r="J18" t="s">
        <v>48</v>
      </c>
      <c r="K18" t="s">
        <v>19</v>
      </c>
      <c r="L18">
        <v>6</v>
      </c>
      <c r="M18">
        <v>831</v>
      </c>
      <c r="N18" t="s">
        <v>27</v>
      </c>
      <c r="O18">
        <v>1</v>
      </c>
      <c r="P18" t="str">
        <f t="shared" si="0"/>
        <v>2024-Q2</v>
      </c>
      <c r="Q18">
        <f t="shared" si="1"/>
        <v>7220.2166064981948</v>
      </c>
    </row>
    <row r="19" spans="1:17" x14ac:dyDescent="0.3">
      <c r="A19">
        <v>18</v>
      </c>
      <c r="B19" t="s">
        <v>37</v>
      </c>
      <c r="D19" t="s">
        <v>40</v>
      </c>
      <c r="E19" t="s">
        <v>29</v>
      </c>
      <c r="F19" s="1">
        <v>45041</v>
      </c>
      <c r="G19" t="s">
        <v>24</v>
      </c>
      <c r="H19" t="s">
        <v>19</v>
      </c>
      <c r="I19" t="s">
        <v>25</v>
      </c>
      <c r="J19" t="s">
        <v>48</v>
      </c>
      <c r="K19" t="s">
        <v>19</v>
      </c>
      <c r="L19">
        <v>0</v>
      </c>
      <c r="M19">
        <v>1385</v>
      </c>
      <c r="N19" t="s">
        <v>27</v>
      </c>
      <c r="O19">
        <v>0</v>
      </c>
      <c r="P19" t="str">
        <f t="shared" si="0"/>
        <v>2023-Q4</v>
      </c>
      <c r="Q19">
        <f t="shared" si="1"/>
        <v>0</v>
      </c>
    </row>
    <row r="20" spans="1:17" x14ac:dyDescent="0.3">
      <c r="A20">
        <v>19</v>
      </c>
      <c r="B20" t="s">
        <v>21</v>
      </c>
      <c r="C20" t="s">
        <v>28</v>
      </c>
      <c r="E20" t="s">
        <v>32</v>
      </c>
      <c r="F20" s="1">
        <v>45231</v>
      </c>
      <c r="G20" t="s">
        <v>24</v>
      </c>
      <c r="H20" t="s">
        <v>16</v>
      </c>
      <c r="I20" t="s">
        <v>25</v>
      </c>
      <c r="J20" t="s">
        <v>46</v>
      </c>
      <c r="K20" t="s">
        <v>19</v>
      </c>
      <c r="L20">
        <v>0</v>
      </c>
      <c r="M20">
        <v>1211</v>
      </c>
      <c r="N20" t="s">
        <v>27</v>
      </c>
      <c r="O20">
        <v>0</v>
      </c>
      <c r="P20" t="str">
        <f t="shared" si="0"/>
        <v>2023-Q3</v>
      </c>
      <c r="Q20">
        <f t="shared" si="1"/>
        <v>0</v>
      </c>
    </row>
    <row r="21" spans="1:17" x14ac:dyDescent="0.3">
      <c r="A21">
        <v>20</v>
      </c>
      <c r="B21" t="s">
        <v>56</v>
      </c>
      <c r="E21" t="s">
        <v>47</v>
      </c>
      <c r="F21" s="1">
        <v>45182</v>
      </c>
      <c r="G21" t="s">
        <v>30</v>
      </c>
      <c r="H21" t="s">
        <v>16</v>
      </c>
      <c r="I21" t="s">
        <v>25</v>
      </c>
      <c r="J21" t="s">
        <v>36</v>
      </c>
      <c r="K21" t="s">
        <v>19</v>
      </c>
      <c r="L21">
        <v>0</v>
      </c>
      <c r="M21">
        <v>604</v>
      </c>
      <c r="N21" t="s">
        <v>27</v>
      </c>
      <c r="O21">
        <v>0</v>
      </c>
      <c r="P21" t="str">
        <f t="shared" si="0"/>
        <v>2023-Q1</v>
      </c>
      <c r="Q21">
        <f t="shared" si="1"/>
        <v>0</v>
      </c>
    </row>
    <row r="22" spans="1:17" x14ac:dyDescent="0.3">
      <c r="A22">
        <v>21</v>
      </c>
      <c r="B22" t="s">
        <v>57</v>
      </c>
      <c r="E22" t="s">
        <v>47</v>
      </c>
      <c r="F22" s="1">
        <v>45001</v>
      </c>
      <c r="G22" t="s">
        <v>30</v>
      </c>
      <c r="H22" t="s">
        <v>16</v>
      </c>
      <c r="I22" t="s">
        <v>35</v>
      </c>
      <c r="J22" t="s">
        <v>46</v>
      </c>
      <c r="K22" t="s">
        <v>19</v>
      </c>
      <c r="L22">
        <v>8</v>
      </c>
      <c r="M22">
        <v>1641</v>
      </c>
      <c r="N22" t="s">
        <v>27</v>
      </c>
      <c r="O22">
        <v>1</v>
      </c>
      <c r="P22" t="str">
        <f t="shared" si="0"/>
        <v>2023-Q2</v>
      </c>
      <c r="Q22">
        <f t="shared" si="1"/>
        <v>4875.0761730652039</v>
      </c>
    </row>
    <row r="23" spans="1:17" x14ac:dyDescent="0.3">
      <c r="A23">
        <v>22</v>
      </c>
      <c r="B23" t="s">
        <v>37</v>
      </c>
      <c r="D23" t="s">
        <v>49</v>
      </c>
      <c r="E23" t="s">
        <v>32</v>
      </c>
      <c r="F23" s="1">
        <v>45074</v>
      </c>
      <c r="G23" t="s">
        <v>15</v>
      </c>
      <c r="H23" t="s">
        <v>19</v>
      </c>
      <c r="I23" t="s">
        <v>33</v>
      </c>
      <c r="J23" t="s">
        <v>18</v>
      </c>
      <c r="K23" t="s">
        <v>19</v>
      </c>
      <c r="L23">
        <v>2</v>
      </c>
      <c r="M23">
        <v>390</v>
      </c>
      <c r="N23" t="s">
        <v>27</v>
      </c>
      <c r="O23">
        <v>1</v>
      </c>
      <c r="P23" t="str">
        <f t="shared" si="0"/>
        <v>2023-Q1</v>
      </c>
      <c r="Q23">
        <f t="shared" si="1"/>
        <v>5128.2051282051279</v>
      </c>
    </row>
    <row r="24" spans="1:17" x14ac:dyDescent="0.3">
      <c r="A24">
        <v>23</v>
      </c>
      <c r="B24" t="s">
        <v>56</v>
      </c>
      <c r="E24" t="s">
        <v>43</v>
      </c>
      <c r="F24" s="1">
        <v>45368</v>
      </c>
      <c r="G24" t="s">
        <v>39</v>
      </c>
      <c r="H24" t="s">
        <v>19</v>
      </c>
      <c r="I24" t="s">
        <v>35</v>
      </c>
      <c r="J24" t="s">
        <v>18</v>
      </c>
      <c r="K24" t="s">
        <v>19</v>
      </c>
      <c r="L24">
        <v>26</v>
      </c>
      <c r="M24">
        <v>872</v>
      </c>
      <c r="N24" t="s">
        <v>27</v>
      </c>
      <c r="O24">
        <v>1</v>
      </c>
      <c r="P24" t="str">
        <f t="shared" si="0"/>
        <v>2024-Q2</v>
      </c>
      <c r="Q24">
        <f t="shared" si="1"/>
        <v>29816.51376146789</v>
      </c>
    </row>
    <row r="25" spans="1:17" x14ac:dyDescent="0.3">
      <c r="A25">
        <v>24</v>
      </c>
      <c r="B25" t="s">
        <v>56</v>
      </c>
      <c r="E25" t="s">
        <v>43</v>
      </c>
      <c r="F25" s="1">
        <v>45421</v>
      </c>
      <c r="G25" t="s">
        <v>30</v>
      </c>
      <c r="H25" t="s">
        <v>16</v>
      </c>
      <c r="I25" t="s">
        <v>35</v>
      </c>
      <c r="J25" t="s">
        <v>48</v>
      </c>
      <c r="K25" t="s">
        <v>19</v>
      </c>
      <c r="L25">
        <v>22</v>
      </c>
      <c r="M25">
        <v>1272</v>
      </c>
      <c r="N25" t="s">
        <v>20</v>
      </c>
      <c r="O25">
        <v>1</v>
      </c>
      <c r="P25" t="str">
        <f t="shared" si="0"/>
        <v>2024-Q1</v>
      </c>
      <c r="Q25">
        <f t="shared" si="1"/>
        <v>17295.597484276728</v>
      </c>
    </row>
    <row r="26" spans="1:17" x14ac:dyDescent="0.3">
      <c r="A26">
        <v>25</v>
      </c>
      <c r="B26" t="s">
        <v>37</v>
      </c>
      <c r="D26" t="s">
        <v>50</v>
      </c>
      <c r="E26" t="s">
        <v>51</v>
      </c>
      <c r="F26" s="1">
        <v>45330</v>
      </c>
      <c r="G26" t="s">
        <v>30</v>
      </c>
      <c r="H26" t="s">
        <v>16</v>
      </c>
      <c r="I26" t="s">
        <v>17</v>
      </c>
      <c r="J26" t="s">
        <v>45</v>
      </c>
      <c r="K26" t="s">
        <v>16</v>
      </c>
      <c r="L26">
        <v>1</v>
      </c>
      <c r="M26">
        <v>1274</v>
      </c>
      <c r="N26" t="s">
        <v>27</v>
      </c>
      <c r="O26">
        <v>1</v>
      </c>
      <c r="P26" t="str">
        <f t="shared" si="0"/>
        <v>2024-Q1</v>
      </c>
      <c r="Q26">
        <f t="shared" si="1"/>
        <v>784.92935635792776</v>
      </c>
    </row>
    <row r="27" spans="1:17" x14ac:dyDescent="0.3">
      <c r="A27">
        <v>26</v>
      </c>
      <c r="B27" t="s">
        <v>37</v>
      </c>
      <c r="D27" t="s">
        <v>50</v>
      </c>
      <c r="E27" t="s">
        <v>32</v>
      </c>
      <c r="F27" s="1">
        <v>44999</v>
      </c>
      <c r="G27" t="s">
        <v>30</v>
      </c>
      <c r="H27" t="s">
        <v>16</v>
      </c>
      <c r="I27" t="s">
        <v>25</v>
      </c>
      <c r="J27" t="s">
        <v>48</v>
      </c>
      <c r="K27" t="s">
        <v>19</v>
      </c>
      <c r="L27">
        <v>0</v>
      </c>
      <c r="M27">
        <v>1187</v>
      </c>
      <c r="N27" t="s">
        <v>20</v>
      </c>
      <c r="O27">
        <v>0</v>
      </c>
      <c r="P27" t="str">
        <f t="shared" si="0"/>
        <v>2023-Q3</v>
      </c>
      <c r="Q27">
        <f t="shared" si="1"/>
        <v>0</v>
      </c>
    </row>
    <row r="28" spans="1:17" x14ac:dyDescent="0.3">
      <c r="A28">
        <v>27</v>
      </c>
      <c r="B28" t="s">
        <v>37</v>
      </c>
      <c r="D28" t="s">
        <v>38</v>
      </c>
      <c r="E28" t="s">
        <v>47</v>
      </c>
      <c r="F28" s="1">
        <v>45166</v>
      </c>
      <c r="G28" t="s">
        <v>39</v>
      </c>
      <c r="H28" t="s">
        <v>19</v>
      </c>
      <c r="I28" t="s">
        <v>25</v>
      </c>
      <c r="J28" t="s">
        <v>18</v>
      </c>
      <c r="K28" t="s">
        <v>19</v>
      </c>
      <c r="L28">
        <v>0</v>
      </c>
      <c r="M28">
        <v>1046</v>
      </c>
      <c r="N28" t="s">
        <v>20</v>
      </c>
      <c r="O28">
        <v>0</v>
      </c>
      <c r="P28" t="str">
        <f t="shared" si="0"/>
        <v>2023-Q1</v>
      </c>
      <c r="Q28">
        <f t="shared" si="1"/>
        <v>0</v>
      </c>
    </row>
    <row r="29" spans="1:17" x14ac:dyDescent="0.3">
      <c r="A29">
        <v>28</v>
      </c>
      <c r="B29" t="s">
        <v>56</v>
      </c>
      <c r="E29" t="s">
        <v>14</v>
      </c>
      <c r="F29" s="1">
        <v>44989</v>
      </c>
      <c r="G29" t="s">
        <v>15</v>
      </c>
      <c r="H29" t="s">
        <v>19</v>
      </c>
      <c r="I29" t="s">
        <v>17</v>
      </c>
      <c r="J29" t="s">
        <v>46</v>
      </c>
      <c r="K29" t="s">
        <v>19</v>
      </c>
      <c r="L29">
        <v>1</v>
      </c>
      <c r="M29">
        <v>668</v>
      </c>
      <c r="N29" t="s">
        <v>27</v>
      </c>
      <c r="O29">
        <v>1</v>
      </c>
      <c r="P29" t="str">
        <f t="shared" si="0"/>
        <v>2023-Q3</v>
      </c>
      <c r="Q29">
        <f t="shared" si="1"/>
        <v>1497.0059880239521</v>
      </c>
    </row>
    <row r="30" spans="1:17" x14ac:dyDescent="0.3">
      <c r="A30">
        <v>29</v>
      </c>
      <c r="B30" t="s">
        <v>21</v>
      </c>
      <c r="C30" t="s">
        <v>42</v>
      </c>
      <c r="E30" t="s">
        <v>47</v>
      </c>
      <c r="F30" s="1">
        <v>45491</v>
      </c>
      <c r="G30" t="s">
        <v>30</v>
      </c>
      <c r="H30" t="s">
        <v>19</v>
      </c>
      <c r="I30" t="s">
        <v>17</v>
      </c>
      <c r="J30" t="s">
        <v>48</v>
      </c>
      <c r="K30" t="s">
        <v>19</v>
      </c>
      <c r="L30">
        <v>1</v>
      </c>
      <c r="M30">
        <v>1964</v>
      </c>
      <c r="N30" t="s">
        <v>20</v>
      </c>
      <c r="O30">
        <v>1</v>
      </c>
      <c r="P30" t="str">
        <f t="shared" si="0"/>
        <v>2024-Q3</v>
      </c>
      <c r="Q30">
        <f t="shared" si="1"/>
        <v>509.16496945010181</v>
      </c>
    </row>
    <row r="31" spans="1:17" x14ac:dyDescent="0.3">
      <c r="A31">
        <v>30</v>
      </c>
      <c r="B31" t="s">
        <v>56</v>
      </c>
      <c r="E31" t="s">
        <v>43</v>
      </c>
      <c r="F31" s="1">
        <v>45516</v>
      </c>
      <c r="G31" t="s">
        <v>30</v>
      </c>
      <c r="H31" t="s">
        <v>16</v>
      </c>
      <c r="I31" t="s">
        <v>35</v>
      </c>
      <c r="J31" t="s">
        <v>45</v>
      </c>
      <c r="K31" t="s">
        <v>16</v>
      </c>
      <c r="L31">
        <v>21</v>
      </c>
      <c r="M31">
        <v>622</v>
      </c>
      <c r="N31" t="s">
        <v>20</v>
      </c>
      <c r="O31">
        <v>1</v>
      </c>
      <c r="P31" t="str">
        <f t="shared" si="0"/>
        <v>2024-Q2</v>
      </c>
      <c r="Q31">
        <f t="shared" si="1"/>
        <v>33762.057877813502</v>
      </c>
    </row>
    <row r="32" spans="1:17" x14ac:dyDescent="0.3">
      <c r="A32">
        <v>31</v>
      </c>
      <c r="B32" t="s">
        <v>37</v>
      </c>
      <c r="D32" t="s">
        <v>50</v>
      </c>
      <c r="E32" t="s">
        <v>41</v>
      </c>
      <c r="F32" s="1">
        <v>45022</v>
      </c>
      <c r="G32" t="s">
        <v>30</v>
      </c>
      <c r="H32" t="s">
        <v>19</v>
      </c>
      <c r="I32" t="s">
        <v>33</v>
      </c>
      <c r="J32" t="s">
        <v>46</v>
      </c>
      <c r="K32" t="s">
        <v>16</v>
      </c>
      <c r="L32">
        <v>5</v>
      </c>
      <c r="M32">
        <v>1652</v>
      </c>
      <c r="N32" t="s">
        <v>20</v>
      </c>
      <c r="O32">
        <v>1</v>
      </c>
      <c r="P32" t="str">
        <f t="shared" si="0"/>
        <v>2023-Q2</v>
      </c>
      <c r="Q32">
        <f t="shared" si="1"/>
        <v>3026.6343825665858</v>
      </c>
    </row>
    <row r="33" spans="1:17" x14ac:dyDescent="0.3">
      <c r="A33">
        <v>32</v>
      </c>
      <c r="B33" t="s">
        <v>21</v>
      </c>
      <c r="C33" t="s">
        <v>42</v>
      </c>
      <c r="E33" t="s">
        <v>29</v>
      </c>
      <c r="F33" s="1">
        <v>45089</v>
      </c>
      <c r="G33" t="s">
        <v>39</v>
      </c>
      <c r="H33" t="s">
        <v>19</v>
      </c>
      <c r="I33" t="s">
        <v>33</v>
      </c>
      <c r="J33" t="s">
        <v>31</v>
      </c>
      <c r="K33" t="s">
        <v>16</v>
      </c>
      <c r="L33">
        <v>6</v>
      </c>
      <c r="M33">
        <v>1724</v>
      </c>
      <c r="N33" t="s">
        <v>20</v>
      </c>
      <c r="O33">
        <v>1</v>
      </c>
      <c r="P33" t="str">
        <f t="shared" si="0"/>
        <v>2023-Q1</v>
      </c>
      <c r="Q33">
        <f t="shared" si="1"/>
        <v>3480.2784222737819</v>
      </c>
    </row>
    <row r="34" spans="1:17" x14ac:dyDescent="0.3">
      <c r="A34">
        <v>33</v>
      </c>
      <c r="B34" t="s">
        <v>37</v>
      </c>
      <c r="D34" t="s">
        <v>18</v>
      </c>
      <c r="E34" t="s">
        <v>29</v>
      </c>
      <c r="F34" s="1">
        <v>45301</v>
      </c>
      <c r="G34" t="s">
        <v>39</v>
      </c>
      <c r="H34" t="s">
        <v>16</v>
      </c>
      <c r="I34" t="s">
        <v>25</v>
      </c>
      <c r="J34" t="s">
        <v>31</v>
      </c>
      <c r="K34" t="s">
        <v>19</v>
      </c>
      <c r="L34">
        <v>0</v>
      </c>
      <c r="M34">
        <v>1370</v>
      </c>
      <c r="N34" t="s">
        <v>27</v>
      </c>
      <c r="O34">
        <v>0</v>
      </c>
      <c r="P34" t="str">
        <f t="shared" si="0"/>
        <v>2024-Q2</v>
      </c>
      <c r="Q34">
        <f t="shared" si="1"/>
        <v>0</v>
      </c>
    </row>
    <row r="35" spans="1:17" x14ac:dyDescent="0.3">
      <c r="A35">
        <v>34</v>
      </c>
      <c r="B35" t="s">
        <v>37</v>
      </c>
      <c r="D35" t="s">
        <v>44</v>
      </c>
      <c r="E35" t="s">
        <v>51</v>
      </c>
      <c r="F35" s="1">
        <v>45448</v>
      </c>
      <c r="G35" t="s">
        <v>24</v>
      </c>
      <c r="H35" t="s">
        <v>19</v>
      </c>
      <c r="I35" t="s">
        <v>25</v>
      </c>
      <c r="J35" t="s">
        <v>36</v>
      </c>
      <c r="K35" t="s">
        <v>16</v>
      </c>
      <c r="L35">
        <v>0</v>
      </c>
      <c r="M35">
        <v>1051</v>
      </c>
      <c r="N35" t="s">
        <v>20</v>
      </c>
      <c r="O35">
        <v>0</v>
      </c>
      <c r="P35" t="str">
        <f t="shared" si="0"/>
        <v>2024-Q1</v>
      </c>
      <c r="Q35">
        <f t="shared" si="1"/>
        <v>0</v>
      </c>
    </row>
    <row r="36" spans="1:17" x14ac:dyDescent="0.3">
      <c r="A36">
        <v>35</v>
      </c>
      <c r="B36" t="s">
        <v>37</v>
      </c>
      <c r="D36" t="s">
        <v>40</v>
      </c>
      <c r="E36" t="s">
        <v>32</v>
      </c>
      <c r="F36" s="1">
        <v>45685</v>
      </c>
      <c r="G36" t="s">
        <v>39</v>
      </c>
      <c r="H36" t="s">
        <v>16</v>
      </c>
      <c r="I36" t="s">
        <v>17</v>
      </c>
      <c r="J36" t="s">
        <v>18</v>
      </c>
      <c r="K36" t="s">
        <v>19</v>
      </c>
      <c r="L36">
        <v>1</v>
      </c>
      <c r="M36">
        <v>485</v>
      </c>
      <c r="N36" t="s">
        <v>27</v>
      </c>
      <c r="O36">
        <v>1</v>
      </c>
      <c r="P36" t="str">
        <f t="shared" si="0"/>
        <v>2025-Q4</v>
      </c>
      <c r="Q36">
        <f t="shared" si="1"/>
        <v>2061.855670103093</v>
      </c>
    </row>
    <row r="37" spans="1:17" x14ac:dyDescent="0.3">
      <c r="A37">
        <v>36</v>
      </c>
      <c r="B37" t="s">
        <v>57</v>
      </c>
      <c r="E37" t="s">
        <v>29</v>
      </c>
      <c r="F37" s="1">
        <v>45283</v>
      </c>
      <c r="G37" t="s">
        <v>24</v>
      </c>
      <c r="H37" t="s">
        <v>16</v>
      </c>
      <c r="I37" t="s">
        <v>35</v>
      </c>
      <c r="J37" t="s">
        <v>46</v>
      </c>
      <c r="K37" t="s">
        <v>19</v>
      </c>
      <c r="L37">
        <v>30</v>
      </c>
      <c r="M37">
        <v>588</v>
      </c>
      <c r="N37" t="s">
        <v>20</v>
      </c>
      <c r="O37">
        <v>1</v>
      </c>
      <c r="P37" t="str">
        <f t="shared" si="0"/>
        <v>2023-Q3</v>
      </c>
      <c r="Q37">
        <f t="shared" si="1"/>
        <v>51020.408163265303</v>
      </c>
    </row>
    <row r="38" spans="1:17" x14ac:dyDescent="0.3">
      <c r="A38">
        <v>37</v>
      </c>
      <c r="B38" t="s">
        <v>37</v>
      </c>
      <c r="D38" t="s">
        <v>50</v>
      </c>
      <c r="E38" t="s">
        <v>29</v>
      </c>
      <c r="F38" s="1">
        <v>45137</v>
      </c>
      <c r="G38" t="s">
        <v>24</v>
      </c>
      <c r="H38" t="s">
        <v>19</v>
      </c>
      <c r="I38" t="s">
        <v>17</v>
      </c>
      <c r="J38" t="s">
        <v>18</v>
      </c>
      <c r="K38" t="s">
        <v>16</v>
      </c>
      <c r="L38">
        <v>1</v>
      </c>
      <c r="M38">
        <v>1299</v>
      </c>
      <c r="N38" t="s">
        <v>27</v>
      </c>
      <c r="O38">
        <v>1</v>
      </c>
      <c r="P38" t="str">
        <f t="shared" si="0"/>
        <v>2023-Q4</v>
      </c>
      <c r="Q38">
        <f t="shared" si="1"/>
        <v>769.82294072363356</v>
      </c>
    </row>
    <row r="39" spans="1:17" x14ac:dyDescent="0.3">
      <c r="A39">
        <v>38</v>
      </c>
      <c r="B39" t="s">
        <v>57</v>
      </c>
      <c r="E39" t="s">
        <v>29</v>
      </c>
      <c r="F39" s="1">
        <v>45625</v>
      </c>
      <c r="G39" t="s">
        <v>30</v>
      </c>
      <c r="H39" t="s">
        <v>16</v>
      </c>
      <c r="I39" t="s">
        <v>25</v>
      </c>
      <c r="J39" t="s">
        <v>48</v>
      </c>
      <c r="K39" t="s">
        <v>19</v>
      </c>
      <c r="L39">
        <v>0</v>
      </c>
      <c r="M39">
        <v>1350</v>
      </c>
      <c r="N39" t="s">
        <v>27</v>
      </c>
      <c r="O39">
        <v>0</v>
      </c>
      <c r="P39" t="str">
        <f t="shared" si="0"/>
        <v>2024-Q1</v>
      </c>
      <c r="Q39">
        <f t="shared" si="1"/>
        <v>0</v>
      </c>
    </row>
    <row r="40" spans="1:17" x14ac:dyDescent="0.3">
      <c r="A40">
        <v>39</v>
      </c>
      <c r="B40" t="s">
        <v>37</v>
      </c>
      <c r="D40" t="s">
        <v>49</v>
      </c>
      <c r="E40" t="s">
        <v>14</v>
      </c>
      <c r="F40" s="1">
        <v>45661</v>
      </c>
      <c r="G40" t="s">
        <v>15</v>
      </c>
      <c r="H40" t="s">
        <v>16</v>
      </c>
      <c r="I40" t="s">
        <v>17</v>
      </c>
      <c r="J40" t="s">
        <v>48</v>
      </c>
      <c r="K40" t="s">
        <v>19</v>
      </c>
      <c r="L40">
        <v>1</v>
      </c>
      <c r="M40">
        <v>1445</v>
      </c>
      <c r="N40" t="s">
        <v>20</v>
      </c>
      <c r="O40">
        <v>1</v>
      </c>
      <c r="P40" t="str">
        <f t="shared" si="0"/>
        <v>2025-Q4</v>
      </c>
      <c r="Q40">
        <f t="shared" si="1"/>
        <v>692.0415224913495</v>
      </c>
    </row>
    <row r="41" spans="1:17" x14ac:dyDescent="0.3">
      <c r="A41">
        <v>40</v>
      </c>
      <c r="B41" t="s">
        <v>56</v>
      </c>
      <c r="E41" t="s">
        <v>29</v>
      </c>
      <c r="F41" s="1">
        <v>45228</v>
      </c>
      <c r="G41" t="s">
        <v>39</v>
      </c>
      <c r="H41" t="s">
        <v>19</v>
      </c>
      <c r="I41" t="s">
        <v>25</v>
      </c>
      <c r="J41" t="s">
        <v>45</v>
      </c>
      <c r="K41" t="s">
        <v>19</v>
      </c>
      <c r="L41">
        <v>0</v>
      </c>
      <c r="M41">
        <v>1146</v>
      </c>
      <c r="N41" t="s">
        <v>27</v>
      </c>
      <c r="O41">
        <v>0</v>
      </c>
      <c r="P41" t="str">
        <f t="shared" si="0"/>
        <v>2023-Q1</v>
      </c>
      <c r="Q41">
        <f t="shared" si="1"/>
        <v>0</v>
      </c>
    </row>
    <row r="42" spans="1:17" x14ac:dyDescent="0.3">
      <c r="A42">
        <v>41</v>
      </c>
      <c r="B42" t="s">
        <v>56</v>
      </c>
      <c r="E42" t="s">
        <v>29</v>
      </c>
      <c r="F42" s="1">
        <v>45346</v>
      </c>
      <c r="G42" t="s">
        <v>24</v>
      </c>
      <c r="H42" t="s">
        <v>16</v>
      </c>
      <c r="I42" t="s">
        <v>33</v>
      </c>
      <c r="J42" t="s">
        <v>31</v>
      </c>
      <c r="K42" t="s">
        <v>16</v>
      </c>
      <c r="L42">
        <v>1</v>
      </c>
      <c r="M42">
        <v>483</v>
      </c>
      <c r="N42" t="s">
        <v>20</v>
      </c>
      <c r="O42">
        <v>1</v>
      </c>
      <c r="P42" t="str">
        <f t="shared" si="0"/>
        <v>2024-Q2</v>
      </c>
      <c r="Q42">
        <f t="shared" si="1"/>
        <v>2070.3933747412007</v>
      </c>
    </row>
    <row r="43" spans="1:17" x14ac:dyDescent="0.3">
      <c r="A43">
        <v>42</v>
      </c>
      <c r="B43" t="s">
        <v>57</v>
      </c>
      <c r="E43" t="s">
        <v>23</v>
      </c>
      <c r="F43" s="1">
        <v>45410</v>
      </c>
      <c r="G43" t="s">
        <v>39</v>
      </c>
      <c r="H43" t="s">
        <v>16</v>
      </c>
      <c r="I43" t="s">
        <v>25</v>
      </c>
      <c r="J43" t="s">
        <v>48</v>
      </c>
      <c r="K43" t="s">
        <v>19</v>
      </c>
      <c r="L43">
        <v>0</v>
      </c>
      <c r="M43">
        <v>100</v>
      </c>
      <c r="N43" t="s">
        <v>20</v>
      </c>
      <c r="O43">
        <v>0</v>
      </c>
      <c r="P43" t="str">
        <f t="shared" si="0"/>
        <v>2024-Q4</v>
      </c>
      <c r="Q43">
        <f t="shared" si="1"/>
        <v>0</v>
      </c>
    </row>
    <row r="44" spans="1:17" x14ac:dyDescent="0.3">
      <c r="A44">
        <v>43</v>
      </c>
      <c r="B44" t="s">
        <v>57</v>
      </c>
      <c r="E44" t="s">
        <v>47</v>
      </c>
      <c r="F44" s="1">
        <v>45203</v>
      </c>
      <c r="G44" t="s">
        <v>24</v>
      </c>
      <c r="H44" t="s">
        <v>19</v>
      </c>
      <c r="I44" t="s">
        <v>17</v>
      </c>
      <c r="J44" t="s">
        <v>36</v>
      </c>
      <c r="K44" t="s">
        <v>16</v>
      </c>
      <c r="L44">
        <v>1</v>
      </c>
      <c r="M44">
        <v>1667</v>
      </c>
      <c r="N44" t="s">
        <v>27</v>
      </c>
      <c r="O44">
        <v>1</v>
      </c>
      <c r="P44" t="str">
        <f t="shared" si="0"/>
        <v>2023-Q1</v>
      </c>
      <c r="Q44">
        <f t="shared" si="1"/>
        <v>599.88002399520099</v>
      </c>
    </row>
    <row r="45" spans="1:17" x14ac:dyDescent="0.3">
      <c r="A45">
        <v>44</v>
      </c>
      <c r="B45" t="s">
        <v>57</v>
      </c>
      <c r="E45" t="s">
        <v>41</v>
      </c>
      <c r="F45" s="1">
        <v>45007</v>
      </c>
      <c r="G45" t="s">
        <v>30</v>
      </c>
      <c r="H45" t="s">
        <v>16</v>
      </c>
      <c r="I45" t="s">
        <v>35</v>
      </c>
      <c r="J45" t="s">
        <v>46</v>
      </c>
      <c r="K45" t="s">
        <v>16</v>
      </c>
      <c r="L45">
        <v>24</v>
      </c>
      <c r="M45">
        <v>893</v>
      </c>
      <c r="N45" t="s">
        <v>20</v>
      </c>
      <c r="O45">
        <v>1</v>
      </c>
      <c r="P45" t="str">
        <f t="shared" si="0"/>
        <v>2023-Q1</v>
      </c>
      <c r="Q45">
        <f t="shared" si="1"/>
        <v>26875.699888017916</v>
      </c>
    </row>
    <row r="46" spans="1:17" x14ac:dyDescent="0.3">
      <c r="A46">
        <v>45</v>
      </c>
      <c r="B46" t="s">
        <v>21</v>
      </c>
      <c r="C46" t="s">
        <v>42</v>
      </c>
      <c r="E46" t="s">
        <v>23</v>
      </c>
      <c r="F46" s="1">
        <v>44985</v>
      </c>
      <c r="G46" t="s">
        <v>24</v>
      </c>
      <c r="H46" t="s">
        <v>19</v>
      </c>
      <c r="I46" t="s">
        <v>17</v>
      </c>
      <c r="J46" t="s">
        <v>31</v>
      </c>
      <c r="K46" t="s">
        <v>19</v>
      </c>
      <c r="L46">
        <v>1</v>
      </c>
      <c r="M46">
        <v>904</v>
      </c>
      <c r="N46" t="s">
        <v>20</v>
      </c>
      <c r="O46">
        <v>1</v>
      </c>
      <c r="P46" t="str">
        <f t="shared" si="0"/>
        <v>2023-Q1</v>
      </c>
      <c r="Q46">
        <f t="shared" si="1"/>
        <v>1106.1946902654868</v>
      </c>
    </row>
    <row r="47" spans="1:17" x14ac:dyDescent="0.3">
      <c r="A47">
        <v>46</v>
      </c>
      <c r="B47" t="s">
        <v>21</v>
      </c>
      <c r="C47" t="s">
        <v>52</v>
      </c>
      <c r="E47" t="s">
        <v>47</v>
      </c>
      <c r="F47" s="1">
        <v>45685</v>
      </c>
      <c r="G47" t="s">
        <v>30</v>
      </c>
      <c r="H47" t="s">
        <v>16</v>
      </c>
      <c r="I47" t="s">
        <v>33</v>
      </c>
      <c r="J47" t="s">
        <v>45</v>
      </c>
      <c r="K47" t="s">
        <v>19</v>
      </c>
      <c r="L47">
        <v>5</v>
      </c>
      <c r="M47">
        <v>1967</v>
      </c>
      <c r="N47" t="s">
        <v>27</v>
      </c>
      <c r="O47">
        <v>1</v>
      </c>
      <c r="P47" t="str">
        <f t="shared" si="0"/>
        <v>2025-Q1</v>
      </c>
      <c r="Q47">
        <f t="shared" si="1"/>
        <v>2541.942043721403</v>
      </c>
    </row>
    <row r="48" spans="1:17" x14ac:dyDescent="0.3">
      <c r="A48">
        <v>47</v>
      </c>
      <c r="B48" t="s">
        <v>37</v>
      </c>
      <c r="D48" t="s">
        <v>40</v>
      </c>
      <c r="E48" t="s">
        <v>47</v>
      </c>
      <c r="F48" s="1">
        <v>45296</v>
      </c>
      <c r="G48" t="s">
        <v>24</v>
      </c>
      <c r="H48" t="s">
        <v>19</v>
      </c>
      <c r="I48" t="s">
        <v>25</v>
      </c>
      <c r="J48" t="s">
        <v>46</v>
      </c>
      <c r="K48" t="s">
        <v>19</v>
      </c>
      <c r="L48">
        <v>0</v>
      </c>
      <c r="M48">
        <v>1013</v>
      </c>
      <c r="N48" t="s">
        <v>27</v>
      </c>
      <c r="O48">
        <v>0</v>
      </c>
      <c r="P48" t="str">
        <f t="shared" si="0"/>
        <v>2024-Q3</v>
      </c>
      <c r="Q48">
        <f t="shared" si="1"/>
        <v>0</v>
      </c>
    </row>
    <row r="49" spans="1:17" x14ac:dyDescent="0.3">
      <c r="A49">
        <v>48</v>
      </c>
      <c r="B49" t="s">
        <v>56</v>
      </c>
      <c r="E49" t="s">
        <v>43</v>
      </c>
      <c r="F49" s="1">
        <v>45162</v>
      </c>
      <c r="G49" t="s">
        <v>30</v>
      </c>
      <c r="H49" t="s">
        <v>19</v>
      </c>
      <c r="I49" t="s">
        <v>17</v>
      </c>
      <c r="J49" t="s">
        <v>31</v>
      </c>
      <c r="K49" t="s">
        <v>16</v>
      </c>
      <c r="L49">
        <v>1</v>
      </c>
      <c r="M49">
        <v>1809</v>
      </c>
      <c r="N49" t="s">
        <v>27</v>
      </c>
      <c r="O49">
        <v>1</v>
      </c>
      <c r="P49" t="str">
        <f t="shared" si="0"/>
        <v>2023-Q2</v>
      </c>
      <c r="Q49">
        <f t="shared" si="1"/>
        <v>552.79159756771696</v>
      </c>
    </row>
    <row r="50" spans="1:17" x14ac:dyDescent="0.3">
      <c r="A50">
        <v>49</v>
      </c>
      <c r="B50" t="s">
        <v>56</v>
      </c>
      <c r="E50" t="s">
        <v>32</v>
      </c>
      <c r="F50" s="1">
        <v>45029</v>
      </c>
      <c r="G50" t="s">
        <v>39</v>
      </c>
      <c r="H50" t="s">
        <v>16</v>
      </c>
      <c r="I50" t="s">
        <v>25</v>
      </c>
      <c r="J50" t="s">
        <v>18</v>
      </c>
      <c r="K50" t="s">
        <v>19</v>
      </c>
      <c r="L50">
        <v>0</v>
      </c>
      <c r="M50">
        <v>322</v>
      </c>
      <c r="N50" t="s">
        <v>20</v>
      </c>
      <c r="O50">
        <v>0</v>
      </c>
      <c r="P50" t="str">
        <f t="shared" si="0"/>
        <v>2023-Q4</v>
      </c>
      <c r="Q50">
        <f t="shared" si="1"/>
        <v>0</v>
      </c>
    </row>
    <row r="51" spans="1:17" x14ac:dyDescent="0.3">
      <c r="A51">
        <v>50</v>
      </c>
      <c r="B51" t="s">
        <v>57</v>
      </c>
      <c r="E51" t="s">
        <v>51</v>
      </c>
      <c r="F51" s="1">
        <v>45271</v>
      </c>
      <c r="G51" t="s">
        <v>39</v>
      </c>
      <c r="H51" t="s">
        <v>19</v>
      </c>
      <c r="I51" t="s">
        <v>17</v>
      </c>
      <c r="J51" t="s">
        <v>48</v>
      </c>
      <c r="K51" t="s">
        <v>16</v>
      </c>
      <c r="L51">
        <v>1</v>
      </c>
      <c r="M51">
        <v>1221</v>
      </c>
      <c r="N51" t="s">
        <v>20</v>
      </c>
      <c r="O51">
        <v>1</v>
      </c>
      <c r="P51" t="str">
        <f t="shared" si="0"/>
        <v>2023-Q3</v>
      </c>
      <c r="Q51">
        <f t="shared" si="1"/>
        <v>819.00081900081898</v>
      </c>
    </row>
    <row r="52" spans="1:17" x14ac:dyDescent="0.3">
      <c r="A52">
        <v>51</v>
      </c>
      <c r="B52" t="s">
        <v>37</v>
      </c>
      <c r="D52" t="s">
        <v>44</v>
      </c>
      <c r="E52" t="s">
        <v>41</v>
      </c>
      <c r="F52" s="1">
        <v>45168</v>
      </c>
      <c r="G52" t="s">
        <v>24</v>
      </c>
      <c r="H52" t="s">
        <v>16</v>
      </c>
      <c r="I52" t="s">
        <v>25</v>
      </c>
      <c r="J52" t="s">
        <v>36</v>
      </c>
      <c r="K52" t="s">
        <v>19</v>
      </c>
      <c r="L52">
        <v>0</v>
      </c>
      <c r="M52">
        <v>258</v>
      </c>
      <c r="N52" t="s">
        <v>27</v>
      </c>
      <c r="O52">
        <v>0</v>
      </c>
      <c r="P52" t="str">
        <f t="shared" si="0"/>
        <v>2023-Q3</v>
      </c>
      <c r="Q52">
        <f t="shared" si="1"/>
        <v>0</v>
      </c>
    </row>
    <row r="53" spans="1:17" x14ac:dyDescent="0.3">
      <c r="A53">
        <v>52</v>
      </c>
      <c r="B53" t="s">
        <v>21</v>
      </c>
      <c r="C53" t="s">
        <v>52</v>
      </c>
      <c r="E53" t="s">
        <v>23</v>
      </c>
      <c r="F53" s="1">
        <v>45117</v>
      </c>
      <c r="G53" t="s">
        <v>30</v>
      </c>
      <c r="H53" t="s">
        <v>19</v>
      </c>
      <c r="I53" t="s">
        <v>17</v>
      </c>
      <c r="J53" t="s">
        <v>26</v>
      </c>
      <c r="K53" t="s">
        <v>19</v>
      </c>
      <c r="L53">
        <v>1</v>
      </c>
      <c r="M53">
        <v>1549</v>
      </c>
      <c r="N53" t="s">
        <v>27</v>
      </c>
      <c r="O53">
        <v>1</v>
      </c>
      <c r="P53" t="str">
        <f t="shared" si="0"/>
        <v>2023-Q2</v>
      </c>
      <c r="Q53">
        <f t="shared" si="1"/>
        <v>645.57779212395099</v>
      </c>
    </row>
    <row r="54" spans="1:17" x14ac:dyDescent="0.3">
      <c r="A54">
        <v>53</v>
      </c>
      <c r="B54" t="s">
        <v>56</v>
      </c>
      <c r="E54" t="s">
        <v>32</v>
      </c>
      <c r="F54" s="1">
        <v>45395</v>
      </c>
      <c r="G54" t="s">
        <v>30</v>
      </c>
      <c r="H54" t="s">
        <v>19</v>
      </c>
      <c r="I54" t="s">
        <v>17</v>
      </c>
      <c r="J54" t="s">
        <v>26</v>
      </c>
      <c r="K54" t="s">
        <v>16</v>
      </c>
      <c r="L54">
        <v>1</v>
      </c>
      <c r="M54">
        <v>1049</v>
      </c>
      <c r="N54" t="s">
        <v>27</v>
      </c>
      <c r="O54">
        <v>1</v>
      </c>
      <c r="P54" t="str">
        <f t="shared" si="0"/>
        <v>2024-Q1</v>
      </c>
      <c r="Q54">
        <f t="shared" si="1"/>
        <v>953.28884652049567</v>
      </c>
    </row>
    <row r="55" spans="1:17" x14ac:dyDescent="0.3">
      <c r="A55">
        <v>54</v>
      </c>
      <c r="B55" t="s">
        <v>56</v>
      </c>
      <c r="E55" t="s">
        <v>32</v>
      </c>
      <c r="F55" s="1">
        <v>45690</v>
      </c>
      <c r="G55" t="s">
        <v>30</v>
      </c>
      <c r="H55" t="s">
        <v>19</v>
      </c>
      <c r="I55" t="s">
        <v>33</v>
      </c>
      <c r="J55" t="s">
        <v>18</v>
      </c>
      <c r="K55" t="s">
        <v>16</v>
      </c>
      <c r="L55">
        <v>2</v>
      </c>
      <c r="M55">
        <v>1541</v>
      </c>
      <c r="N55" t="s">
        <v>20</v>
      </c>
      <c r="O55">
        <v>1</v>
      </c>
      <c r="P55" t="str">
        <f t="shared" si="0"/>
        <v>2025-Q2</v>
      </c>
      <c r="Q55">
        <f t="shared" si="1"/>
        <v>1297.8585334198572</v>
      </c>
    </row>
    <row r="56" spans="1:17" x14ac:dyDescent="0.3">
      <c r="A56">
        <v>55</v>
      </c>
      <c r="B56" t="s">
        <v>21</v>
      </c>
      <c r="C56" t="s">
        <v>28</v>
      </c>
      <c r="E56" t="s">
        <v>43</v>
      </c>
      <c r="F56" s="1">
        <v>45443</v>
      </c>
      <c r="G56" t="s">
        <v>24</v>
      </c>
      <c r="H56" t="s">
        <v>16</v>
      </c>
      <c r="I56" t="s">
        <v>17</v>
      </c>
      <c r="J56" t="s">
        <v>45</v>
      </c>
      <c r="K56" t="s">
        <v>16</v>
      </c>
      <c r="L56">
        <v>1</v>
      </c>
      <c r="M56">
        <v>1422</v>
      </c>
      <c r="N56" t="s">
        <v>20</v>
      </c>
      <c r="O56">
        <v>1</v>
      </c>
      <c r="P56" t="str">
        <f t="shared" si="0"/>
        <v>2024-Q4</v>
      </c>
      <c r="Q56">
        <f t="shared" si="1"/>
        <v>703.23488045007036</v>
      </c>
    </row>
    <row r="57" spans="1:17" x14ac:dyDescent="0.3">
      <c r="A57">
        <v>56</v>
      </c>
      <c r="B57" t="s">
        <v>56</v>
      </c>
      <c r="E57" t="s">
        <v>47</v>
      </c>
      <c r="F57" s="1">
        <v>45221</v>
      </c>
      <c r="G57" t="s">
        <v>15</v>
      </c>
      <c r="H57" t="s">
        <v>19</v>
      </c>
      <c r="I57" t="s">
        <v>17</v>
      </c>
      <c r="J57" t="s">
        <v>46</v>
      </c>
      <c r="K57" t="s">
        <v>19</v>
      </c>
      <c r="L57">
        <v>1</v>
      </c>
      <c r="M57">
        <v>1800</v>
      </c>
      <c r="N57" t="s">
        <v>27</v>
      </c>
      <c r="O57">
        <v>1</v>
      </c>
      <c r="P57" t="str">
        <f t="shared" si="0"/>
        <v>2023-Q1</v>
      </c>
      <c r="Q57">
        <f t="shared" si="1"/>
        <v>555.55555555555554</v>
      </c>
    </row>
    <row r="58" spans="1:17" x14ac:dyDescent="0.3">
      <c r="A58">
        <v>57</v>
      </c>
      <c r="B58" t="s">
        <v>57</v>
      </c>
      <c r="E58" t="s">
        <v>14</v>
      </c>
      <c r="F58" s="1">
        <v>44988</v>
      </c>
      <c r="G58" t="s">
        <v>15</v>
      </c>
      <c r="H58" t="s">
        <v>19</v>
      </c>
      <c r="I58" t="s">
        <v>33</v>
      </c>
      <c r="J58" t="s">
        <v>18</v>
      </c>
      <c r="K58" t="s">
        <v>19</v>
      </c>
      <c r="L58">
        <v>3</v>
      </c>
      <c r="M58">
        <v>1270</v>
      </c>
      <c r="N58" t="s">
        <v>27</v>
      </c>
      <c r="O58">
        <v>1</v>
      </c>
      <c r="P58" t="str">
        <f t="shared" si="0"/>
        <v>2023-Q2</v>
      </c>
      <c r="Q58">
        <f t="shared" si="1"/>
        <v>2362.2047244094488</v>
      </c>
    </row>
    <row r="59" spans="1:17" x14ac:dyDescent="0.3">
      <c r="A59">
        <v>58</v>
      </c>
      <c r="B59" t="s">
        <v>37</v>
      </c>
      <c r="D59" t="s">
        <v>53</v>
      </c>
      <c r="E59" t="s">
        <v>47</v>
      </c>
      <c r="F59" s="1">
        <v>45447</v>
      </c>
      <c r="G59" t="s">
        <v>24</v>
      </c>
      <c r="H59" t="s">
        <v>19</v>
      </c>
      <c r="I59" t="s">
        <v>17</v>
      </c>
      <c r="J59" t="s">
        <v>48</v>
      </c>
      <c r="K59" t="s">
        <v>19</v>
      </c>
      <c r="L59">
        <v>1</v>
      </c>
      <c r="M59">
        <v>1291</v>
      </c>
      <c r="N59" t="s">
        <v>20</v>
      </c>
      <c r="O59">
        <v>1</v>
      </c>
      <c r="P59" t="str">
        <f t="shared" si="0"/>
        <v>2024-Q3</v>
      </c>
      <c r="Q59">
        <f t="shared" si="1"/>
        <v>774.59333849728887</v>
      </c>
    </row>
    <row r="60" spans="1:17" x14ac:dyDescent="0.3">
      <c r="A60">
        <v>59</v>
      </c>
      <c r="B60" t="s">
        <v>57</v>
      </c>
      <c r="E60" t="s">
        <v>14</v>
      </c>
      <c r="F60" s="1">
        <v>45168</v>
      </c>
      <c r="G60" t="s">
        <v>30</v>
      </c>
      <c r="H60" t="s">
        <v>19</v>
      </c>
      <c r="I60" t="s">
        <v>17</v>
      </c>
      <c r="J60" t="s">
        <v>26</v>
      </c>
      <c r="K60" t="s">
        <v>16</v>
      </c>
      <c r="L60">
        <v>1</v>
      </c>
      <c r="M60">
        <v>1216</v>
      </c>
      <c r="N60" t="s">
        <v>20</v>
      </c>
      <c r="O60">
        <v>1</v>
      </c>
      <c r="P60" t="str">
        <f t="shared" si="0"/>
        <v>2023-Q1</v>
      </c>
      <c r="Q60">
        <f t="shared" si="1"/>
        <v>822.36842105263156</v>
      </c>
    </row>
    <row r="61" spans="1:17" x14ac:dyDescent="0.3">
      <c r="A61">
        <v>60</v>
      </c>
      <c r="B61" t="s">
        <v>21</v>
      </c>
      <c r="C61" t="s">
        <v>22</v>
      </c>
      <c r="E61" t="s">
        <v>29</v>
      </c>
      <c r="F61" s="1">
        <v>45348</v>
      </c>
      <c r="G61" t="s">
        <v>30</v>
      </c>
      <c r="H61" t="s">
        <v>16</v>
      </c>
      <c r="I61" t="s">
        <v>35</v>
      </c>
      <c r="J61" t="s">
        <v>18</v>
      </c>
      <c r="K61" t="s">
        <v>19</v>
      </c>
      <c r="L61">
        <v>10</v>
      </c>
      <c r="M61">
        <v>1581</v>
      </c>
      <c r="N61" t="s">
        <v>20</v>
      </c>
      <c r="O61">
        <v>1</v>
      </c>
      <c r="P61" t="str">
        <f t="shared" si="0"/>
        <v>2024-Q2</v>
      </c>
      <c r="Q61">
        <f t="shared" si="1"/>
        <v>6325.110689437065</v>
      </c>
    </row>
    <row r="62" spans="1:17" x14ac:dyDescent="0.3">
      <c r="A62">
        <v>61</v>
      </c>
      <c r="B62" t="s">
        <v>37</v>
      </c>
      <c r="D62" t="s">
        <v>18</v>
      </c>
      <c r="E62" t="s">
        <v>43</v>
      </c>
      <c r="F62" s="1">
        <v>45468</v>
      </c>
      <c r="G62" t="s">
        <v>24</v>
      </c>
      <c r="H62" t="s">
        <v>16</v>
      </c>
      <c r="I62" t="s">
        <v>17</v>
      </c>
      <c r="J62" t="s">
        <v>46</v>
      </c>
      <c r="K62" t="s">
        <v>19</v>
      </c>
      <c r="L62">
        <v>1</v>
      </c>
      <c r="M62">
        <v>625</v>
      </c>
      <c r="N62" t="s">
        <v>27</v>
      </c>
      <c r="O62">
        <v>1</v>
      </c>
      <c r="P62" t="str">
        <f t="shared" si="0"/>
        <v>2024-Q1</v>
      </c>
      <c r="Q62">
        <f t="shared" si="1"/>
        <v>1600</v>
      </c>
    </row>
    <row r="63" spans="1:17" x14ac:dyDescent="0.3">
      <c r="A63">
        <v>62</v>
      </c>
      <c r="B63" t="s">
        <v>37</v>
      </c>
      <c r="D63" t="s">
        <v>53</v>
      </c>
      <c r="E63" t="s">
        <v>23</v>
      </c>
      <c r="F63" s="1">
        <v>45360</v>
      </c>
      <c r="G63" t="s">
        <v>30</v>
      </c>
      <c r="H63" t="s">
        <v>19</v>
      </c>
      <c r="I63" t="s">
        <v>17</v>
      </c>
      <c r="J63" t="s">
        <v>36</v>
      </c>
      <c r="K63" t="s">
        <v>19</v>
      </c>
      <c r="L63">
        <v>1</v>
      </c>
      <c r="M63">
        <v>1523</v>
      </c>
      <c r="N63" t="s">
        <v>20</v>
      </c>
      <c r="O63">
        <v>1</v>
      </c>
      <c r="P63" t="str">
        <f t="shared" si="0"/>
        <v>2024-Q4</v>
      </c>
      <c r="Q63">
        <f t="shared" si="1"/>
        <v>656.59881812212734</v>
      </c>
    </row>
    <row r="64" spans="1:17" x14ac:dyDescent="0.3">
      <c r="A64">
        <v>63</v>
      </c>
      <c r="B64" t="s">
        <v>21</v>
      </c>
      <c r="C64" t="s">
        <v>28</v>
      </c>
      <c r="E64" t="s">
        <v>23</v>
      </c>
      <c r="F64" s="1">
        <v>45266</v>
      </c>
      <c r="G64" t="s">
        <v>30</v>
      </c>
      <c r="H64" t="s">
        <v>19</v>
      </c>
      <c r="I64" t="s">
        <v>25</v>
      </c>
      <c r="J64" t="s">
        <v>45</v>
      </c>
      <c r="K64" t="s">
        <v>16</v>
      </c>
      <c r="L64">
        <v>0</v>
      </c>
      <c r="M64">
        <v>1478</v>
      </c>
      <c r="N64" t="s">
        <v>20</v>
      </c>
      <c r="O64">
        <v>0</v>
      </c>
      <c r="P64" t="str">
        <f t="shared" si="0"/>
        <v>2023-Q2</v>
      </c>
      <c r="Q64">
        <f t="shared" si="1"/>
        <v>0</v>
      </c>
    </row>
    <row r="65" spans="1:17" x14ac:dyDescent="0.3">
      <c r="A65">
        <v>64</v>
      </c>
      <c r="B65" t="s">
        <v>57</v>
      </c>
      <c r="E65" t="s">
        <v>47</v>
      </c>
      <c r="F65" s="1">
        <v>45087</v>
      </c>
      <c r="G65" t="s">
        <v>15</v>
      </c>
      <c r="H65" t="s">
        <v>19</v>
      </c>
      <c r="I65" t="s">
        <v>17</v>
      </c>
      <c r="J65" t="s">
        <v>18</v>
      </c>
      <c r="K65" t="s">
        <v>19</v>
      </c>
      <c r="L65">
        <v>1</v>
      </c>
      <c r="M65">
        <v>623</v>
      </c>
      <c r="N65" t="s">
        <v>20</v>
      </c>
      <c r="O65">
        <v>1</v>
      </c>
      <c r="P65" t="str">
        <f t="shared" si="0"/>
        <v>2023-Q3</v>
      </c>
      <c r="Q65">
        <f t="shared" si="1"/>
        <v>1605.1364365971108</v>
      </c>
    </row>
    <row r="66" spans="1:17" x14ac:dyDescent="0.3">
      <c r="A66">
        <v>65</v>
      </c>
      <c r="B66" t="s">
        <v>21</v>
      </c>
      <c r="C66" t="s">
        <v>42</v>
      </c>
      <c r="E66" t="s">
        <v>41</v>
      </c>
      <c r="F66" s="1">
        <v>45488</v>
      </c>
      <c r="G66" t="s">
        <v>30</v>
      </c>
      <c r="H66" t="s">
        <v>16</v>
      </c>
      <c r="I66" t="s">
        <v>33</v>
      </c>
      <c r="J66" t="s">
        <v>18</v>
      </c>
      <c r="K66" t="s">
        <v>19</v>
      </c>
      <c r="L66">
        <v>1</v>
      </c>
      <c r="M66">
        <v>1704</v>
      </c>
      <c r="N66" t="s">
        <v>20</v>
      </c>
      <c r="O66">
        <v>1</v>
      </c>
      <c r="P66" t="str">
        <f t="shared" ref="P66:P129" si="2">TEXT(F66,"YYYY")&amp;"-Q"&amp;CEILING(MONTH(F67)/ 3,1)</f>
        <v>2024-Q3</v>
      </c>
      <c r="Q66">
        <f t="shared" ref="Q66:Q129" si="3">(SUM(L66)*1000000)/SUM(M66)</f>
        <v>586.85446009389671</v>
      </c>
    </row>
    <row r="67" spans="1:17" x14ac:dyDescent="0.3">
      <c r="A67">
        <v>66</v>
      </c>
      <c r="B67" t="s">
        <v>56</v>
      </c>
      <c r="E67" t="s">
        <v>23</v>
      </c>
      <c r="F67" s="1">
        <v>45522</v>
      </c>
      <c r="G67" t="s">
        <v>15</v>
      </c>
      <c r="H67" t="s">
        <v>19</v>
      </c>
      <c r="I67" t="s">
        <v>33</v>
      </c>
      <c r="J67" t="s">
        <v>18</v>
      </c>
      <c r="K67" t="s">
        <v>19</v>
      </c>
      <c r="L67">
        <v>5</v>
      </c>
      <c r="M67">
        <v>711</v>
      </c>
      <c r="N67" t="s">
        <v>27</v>
      </c>
      <c r="O67">
        <v>1</v>
      </c>
      <c r="P67" t="str">
        <f t="shared" si="2"/>
        <v>2024-Q2</v>
      </c>
      <c r="Q67">
        <f t="shared" si="3"/>
        <v>7032.3488045007034</v>
      </c>
    </row>
    <row r="68" spans="1:17" x14ac:dyDescent="0.3">
      <c r="A68">
        <v>67</v>
      </c>
      <c r="B68" t="s">
        <v>37</v>
      </c>
      <c r="D68" t="s">
        <v>40</v>
      </c>
      <c r="E68" t="s">
        <v>51</v>
      </c>
      <c r="F68" s="1">
        <v>45433</v>
      </c>
      <c r="G68" t="s">
        <v>24</v>
      </c>
      <c r="H68" t="s">
        <v>19</v>
      </c>
      <c r="I68" t="s">
        <v>17</v>
      </c>
      <c r="J68" t="s">
        <v>46</v>
      </c>
      <c r="K68" t="s">
        <v>19</v>
      </c>
      <c r="L68">
        <v>1</v>
      </c>
      <c r="M68">
        <v>240</v>
      </c>
      <c r="N68" t="s">
        <v>27</v>
      </c>
      <c r="O68">
        <v>1</v>
      </c>
      <c r="P68" t="str">
        <f t="shared" si="2"/>
        <v>2024-Q1</v>
      </c>
      <c r="Q68">
        <f t="shared" si="3"/>
        <v>4166.666666666667</v>
      </c>
    </row>
    <row r="69" spans="1:17" x14ac:dyDescent="0.3">
      <c r="A69">
        <v>68</v>
      </c>
      <c r="B69" t="s">
        <v>56</v>
      </c>
      <c r="E69" t="s">
        <v>47</v>
      </c>
      <c r="F69" s="1">
        <v>45331</v>
      </c>
      <c r="G69" t="s">
        <v>30</v>
      </c>
      <c r="H69" t="s">
        <v>16</v>
      </c>
      <c r="I69" t="s">
        <v>17</v>
      </c>
      <c r="J69" t="s">
        <v>45</v>
      </c>
      <c r="K69" t="s">
        <v>16</v>
      </c>
      <c r="L69">
        <v>1</v>
      </c>
      <c r="M69">
        <v>795</v>
      </c>
      <c r="N69" t="s">
        <v>20</v>
      </c>
      <c r="O69">
        <v>1</v>
      </c>
      <c r="P69" t="str">
        <f t="shared" si="2"/>
        <v>2024-Q3</v>
      </c>
      <c r="Q69">
        <f t="shared" si="3"/>
        <v>1257.8616352201259</v>
      </c>
    </row>
    <row r="70" spans="1:17" x14ac:dyDescent="0.3">
      <c r="A70">
        <v>69</v>
      </c>
      <c r="B70" t="s">
        <v>57</v>
      </c>
      <c r="E70" t="s">
        <v>23</v>
      </c>
      <c r="F70" s="1">
        <v>45491</v>
      </c>
      <c r="G70" t="s">
        <v>24</v>
      </c>
      <c r="H70" t="s">
        <v>19</v>
      </c>
      <c r="I70" t="s">
        <v>33</v>
      </c>
      <c r="J70" t="s">
        <v>46</v>
      </c>
      <c r="K70" t="s">
        <v>19</v>
      </c>
      <c r="L70">
        <v>5</v>
      </c>
      <c r="M70">
        <v>235</v>
      </c>
      <c r="N70" t="s">
        <v>27</v>
      </c>
      <c r="O70">
        <v>1</v>
      </c>
      <c r="P70" t="str">
        <f t="shared" si="2"/>
        <v>2024-Q1</v>
      </c>
      <c r="Q70">
        <f t="shared" si="3"/>
        <v>21276.59574468085</v>
      </c>
    </row>
    <row r="71" spans="1:17" x14ac:dyDescent="0.3">
      <c r="A71">
        <v>70</v>
      </c>
      <c r="B71" t="s">
        <v>37</v>
      </c>
      <c r="D71" t="s">
        <v>38</v>
      </c>
      <c r="E71" t="s">
        <v>14</v>
      </c>
      <c r="F71" s="1">
        <v>45306</v>
      </c>
      <c r="G71" t="s">
        <v>30</v>
      </c>
      <c r="H71" t="s">
        <v>16</v>
      </c>
      <c r="I71" t="s">
        <v>35</v>
      </c>
      <c r="J71" t="s">
        <v>45</v>
      </c>
      <c r="K71" t="s">
        <v>16</v>
      </c>
      <c r="L71">
        <v>22</v>
      </c>
      <c r="M71">
        <v>917</v>
      </c>
      <c r="N71" t="s">
        <v>20</v>
      </c>
      <c r="O71">
        <v>1</v>
      </c>
      <c r="P71" t="str">
        <f t="shared" si="2"/>
        <v>2024-Q3</v>
      </c>
      <c r="Q71">
        <f t="shared" si="3"/>
        <v>23991.275899672848</v>
      </c>
    </row>
    <row r="72" spans="1:17" x14ac:dyDescent="0.3">
      <c r="A72">
        <v>71</v>
      </c>
      <c r="B72" t="s">
        <v>37</v>
      </c>
      <c r="D72" t="s">
        <v>40</v>
      </c>
      <c r="E72" t="s">
        <v>14</v>
      </c>
      <c r="F72" s="1">
        <v>45536</v>
      </c>
      <c r="G72" t="s">
        <v>39</v>
      </c>
      <c r="H72" t="s">
        <v>19</v>
      </c>
      <c r="I72" t="s">
        <v>35</v>
      </c>
      <c r="J72" t="s">
        <v>18</v>
      </c>
      <c r="K72" t="s">
        <v>16</v>
      </c>
      <c r="L72">
        <v>14</v>
      </c>
      <c r="M72">
        <v>884</v>
      </c>
      <c r="N72" t="s">
        <v>20</v>
      </c>
      <c r="O72">
        <v>1</v>
      </c>
      <c r="P72" t="str">
        <f t="shared" si="2"/>
        <v>2024-Q4</v>
      </c>
      <c r="Q72">
        <f t="shared" si="3"/>
        <v>15837.10407239819</v>
      </c>
    </row>
    <row r="73" spans="1:17" x14ac:dyDescent="0.3">
      <c r="A73">
        <v>72</v>
      </c>
      <c r="B73" t="s">
        <v>37</v>
      </c>
      <c r="D73" t="s">
        <v>53</v>
      </c>
      <c r="E73" t="s">
        <v>43</v>
      </c>
      <c r="F73" s="1">
        <v>45200</v>
      </c>
      <c r="G73" t="s">
        <v>30</v>
      </c>
      <c r="H73" t="s">
        <v>19</v>
      </c>
      <c r="I73" t="s">
        <v>35</v>
      </c>
      <c r="J73" t="s">
        <v>18</v>
      </c>
      <c r="K73" t="s">
        <v>19</v>
      </c>
      <c r="L73">
        <v>20</v>
      </c>
      <c r="M73">
        <v>356</v>
      </c>
      <c r="N73" t="s">
        <v>27</v>
      </c>
      <c r="O73">
        <v>1</v>
      </c>
      <c r="P73" t="str">
        <f t="shared" si="2"/>
        <v>2023-Q3</v>
      </c>
      <c r="Q73">
        <f t="shared" si="3"/>
        <v>56179.775280898873</v>
      </c>
    </row>
    <row r="74" spans="1:17" x14ac:dyDescent="0.3">
      <c r="A74">
        <v>73</v>
      </c>
      <c r="B74" t="s">
        <v>56</v>
      </c>
      <c r="E74" t="s">
        <v>43</v>
      </c>
      <c r="F74" s="1">
        <v>45501</v>
      </c>
      <c r="G74" t="s">
        <v>39</v>
      </c>
      <c r="H74" t="s">
        <v>19</v>
      </c>
      <c r="I74" t="s">
        <v>25</v>
      </c>
      <c r="J74" t="s">
        <v>18</v>
      </c>
      <c r="K74" t="s">
        <v>19</v>
      </c>
      <c r="L74">
        <v>0</v>
      </c>
      <c r="M74">
        <v>1102</v>
      </c>
      <c r="N74" t="s">
        <v>20</v>
      </c>
      <c r="O74">
        <v>0</v>
      </c>
      <c r="P74" t="str">
        <f t="shared" si="2"/>
        <v>2024-Q1</v>
      </c>
      <c r="Q74">
        <f t="shared" si="3"/>
        <v>0</v>
      </c>
    </row>
    <row r="75" spans="1:17" x14ac:dyDescent="0.3">
      <c r="A75">
        <v>74</v>
      </c>
      <c r="B75" t="s">
        <v>56</v>
      </c>
      <c r="E75" t="s">
        <v>23</v>
      </c>
      <c r="F75" s="1">
        <v>45661</v>
      </c>
      <c r="G75" t="s">
        <v>30</v>
      </c>
      <c r="H75" t="s">
        <v>16</v>
      </c>
      <c r="I75" t="s">
        <v>25</v>
      </c>
      <c r="J75" t="s">
        <v>45</v>
      </c>
      <c r="K75" t="s">
        <v>19</v>
      </c>
      <c r="L75">
        <v>0</v>
      </c>
      <c r="M75">
        <v>1361</v>
      </c>
      <c r="N75" t="s">
        <v>27</v>
      </c>
      <c r="O75">
        <v>0</v>
      </c>
      <c r="P75" t="str">
        <f t="shared" si="2"/>
        <v>2025-Q3</v>
      </c>
      <c r="Q75">
        <f t="shared" si="3"/>
        <v>0</v>
      </c>
    </row>
    <row r="76" spans="1:17" x14ac:dyDescent="0.3">
      <c r="A76">
        <v>75</v>
      </c>
      <c r="B76" t="s">
        <v>21</v>
      </c>
      <c r="C76" t="s">
        <v>22</v>
      </c>
      <c r="E76" t="s">
        <v>14</v>
      </c>
      <c r="F76" s="1">
        <v>45480</v>
      </c>
      <c r="G76" t="s">
        <v>39</v>
      </c>
      <c r="H76" t="s">
        <v>19</v>
      </c>
      <c r="I76" t="s">
        <v>35</v>
      </c>
      <c r="J76" t="s">
        <v>46</v>
      </c>
      <c r="K76" t="s">
        <v>16</v>
      </c>
      <c r="L76">
        <v>28</v>
      </c>
      <c r="M76">
        <v>232</v>
      </c>
      <c r="N76" t="s">
        <v>20</v>
      </c>
      <c r="O76">
        <v>1</v>
      </c>
      <c r="P76" t="str">
        <f t="shared" si="2"/>
        <v>2024-Q4</v>
      </c>
      <c r="Q76">
        <f t="shared" si="3"/>
        <v>120689.6551724138</v>
      </c>
    </row>
    <row r="77" spans="1:17" x14ac:dyDescent="0.3">
      <c r="A77">
        <v>76</v>
      </c>
      <c r="B77" t="s">
        <v>37</v>
      </c>
      <c r="D77" t="s">
        <v>44</v>
      </c>
      <c r="E77" t="s">
        <v>47</v>
      </c>
      <c r="F77" s="1">
        <v>45213</v>
      </c>
      <c r="G77" t="s">
        <v>30</v>
      </c>
      <c r="H77" t="s">
        <v>16</v>
      </c>
      <c r="I77" t="s">
        <v>17</v>
      </c>
      <c r="J77" t="s">
        <v>31</v>
      </c>
      <c r="K77" t="s">
        <v>19</v>
      </c>
      <c r="L77">
        <v>1</v>
      </c>
      <c r="M77">
        <v>1104</v>
      </c>
      <c r="N77" t="s">
        <v>27</v>
      </c>
      <c r="O77">
        <v>1</v>
      </c>
      <c r="P77" t="str">
        <f t="shared" si="2"/>
        <v>2023-Q1</v>
      </c>
      <c r="Q77">
        <f t="shared" si="3"/>
        <v>905.79710144927537</v>
      </c>
    </row>
    <row r="78" spans="1:17" x14ac:dyDescent="0.3">
      <c r="A78">
        <v>77</v>
      </c>
      <c r="B78" t="s">
        <v>37</v>
      </c>
      <c r="D78" t="s">
        <v>40</v>
      </c>
      <c r="E78" t="s">
        <v>47</v>
      </c>
      <c r="F78" s="1">
        <v>45357</v>
      </c>
      <c r="G78" t="s">
        <v>24</v>
      </c>
      <c r="H78" t="s">
        <v>19</v>
      </c>
      <c r="I78" t="s">
        <v>35</v>
      </c>
      <c r="J78" t="s">
        <v>48</v>
      </c>
      <c r="K78" t="s">
        <v>16</v>
      </c>
      <c r="L78">
        <v>27</v>
      </c>
      <c r="M78">
        <v>662</v>
      </c>
      <c r="N78" t="s">
        <v>27</v>
      </c>
      <c r="O78">
        <v>1</v>
      </c>
      <c r="P78" t="str">
        <f t="shared" si="2"/>
        <v>2024-Q2</v>
      </c>
      <c r="Q78">
        <f t="shared" si="3"/>
        <v>40785.498489425983</v>
      </c>
    </row>
    <row r="79" spans="1:17" x14ac:dyDescent="0.3">
      <c r="A79">
        <v>78</v>
      </c>
      <c r="B79" t="s">
        <v>56</v>
      </c>
      <c r="E79" t="s">
        <v>43</v>
      </c>
      <c r="F79" s="1">
        <v>45427</v>
      </c>
      <c r="G79" t="s">
        <v>30</v>
      </c>
      <c r="H79" t="s">
        <v>19</v>
      </c>
      <c r="I79" t="s">
        <v>17</v>
      </c>
      <c r="J79" t="s">
        <v>31</v>
      </c>
      <c r="K79" t="s">
        <v>19</v>
      </c>
      <c r="L79">
        <v>1</v>
      </c>
      <c r="M79">
        <v>132</v>
      </c>
      <c r="N79" t="s">
        <v>20</v>
      </c>
      <c r="O79">
        <v>1</v>
      </c>
      <c r="P79" t="str">
        <f t="shared" si="2"/>
        <v>2024-Q2</v>
      </c>
      <c r="Q79">
        <f t="shared" si="3"/>
        <v>7575.757575757576</v>
      </c>
    </row>
    <row r="80" spans="1:17" x14ac:dyDescent="0.3">
      <c r="A80">
        <v>79</v>
      </c>
      <c r="B80" t="s">
        <v>21</v>
      </c>
      <c r="C80" t="s">
        <v>52</v>
      </c>
      <c r="E80" t="s">
        <v>32</v>
      </c>
      <c r="F80" s="1">
        <v>45080</v>
      </c>
      <c r="G80" t="s">
        <v>24</v>
      </c>
      <c r="H80" t="s">
        <v>16</v>
      </c>
      <c r="I80" t="s">
        <v>35</v>
      </c>
      <c r="J80" t="s">
        <v>36</v>
      </c>
      <c r="K80" t="s">
        <v>19</v>
      </c>
      <c r="L80">
        <v>14</v>
      </c>
      <c r="M80">
        <v>1670</v>
      </c>
      <c r="N80" t="s">
        <v>27</v>
      </c>
      <c r="O80">
        <v>1</v>
      </c>
      <c r="P80" t="str">
        <f t="shared" si="2"/>
        <v>2023-Q4</v>
      </c>
      <c r="Q80">
        <f t="shared" si="3"/>
        <v>8383.2335329341313</v>
      </c>
    </row>
    <row r="81" spans="1:17" x14ac:dyDescent="0.3">
      <c r="A81">
        <v>80</v>
      </c>
      <c r="B81" t="s">
        <v>21</v>
      </c>
      <c r="C81" t="s">
        <v>18</v>
      </c>
      <c r="E81" t="s">
        <v>43</v>
      </c>
      <c r="F81" s="1">
        <v>45259</v>
      </c>
      <c r="G81" t="s">
        <v>30</v>
      </c>
      <c r="H81" t="s">
        <v>16</v>
      </c>
      <c r="I81" t="s">
        <v>35</v>
      </c>
      <c r="J81" t="s">
        <v>46</v>
      </c>
      <c r="K81" t="s">
        <v>16</v>
      </c>
      <c r="L81">
        <v>20</v>
      </c>
      <c r="M81">
        <v>1282</v>
      </c>
      <c r="N81" t="s">
        <v>20</v>
      </c>
      <c r="O81">
        <v>1</v>
      </c>
      <c r="P81" t="str">
        <f t="shared" si="2"/>
        <v>2023-Q4</v>
      </c>
      <c r="Q81">
        <f t="shared" si="3"/>
        <v>15600.624024960998</v>
      </c>
    </row>
    <row r="82" spans="1:17" x14ac:dyDescent="0.3">
      <c r="A82">
        <v>81</v>
      </c>
      <c r="B82" t="s">
        <v>56</v>
      </c>
      <c r="E82" t="s">
        <v>51</v>
      </c>
      <c r="F82" s="1">
        <v>45211</v>
      </c>
      <c r="G82" t="s">
        <v>24</v>
      </c>
      <c r="H82" t="s">
        <v>19</v>
      </c>
      <c r="I82" t="s">
        <v>25</v>
      </c>
      <c r="J82" t="s">
        <v>45</v>
      </c>
      <c r="K82" t="s">
        <v>19</v>
      </c>
      <c r="L82">
        <v>0</v>
      </c>
      <c r="M82">
        <v>1718</v>
      </c>
      <c r="N82" t="s">
        <v>20</v>
      </c>
      <c r="O82">
        <v>0</v>
      </c>
      <c r="P82" t="str">
        <f t="shared" si="2"/>
        <v>2023-Q1</v>
      </c>
      <c r="Q82">
        <f t="shared" si="3"/>
        <v>0</v>
      </c>
    </row>
    <row r="83" spans="1:17" x14ac:dyDescent="0.3">
      <c r="A83">
        <v>82</v>
      </c>
      <c r="B83" t="s">
        <v>37</v>
      </c>
      <c r="D83" t="s">
        <v>18</v>
      </c>
      <c r="E83" t="s">
        <v>14</v>
      </c>
      <c r="F83" s="1">
        <v>45371</v>
      </c>
      <c r="G83" t="s">
        <v>15</v>
      </c>
      <c r="H83" t="s">
        <v>19</v>
      </c>
      <c r="I83" t="s">
        <v>35</v>
      </c>
      <c r="J83" t="s">
        <v>18</v>
      </c>
      <c r="K83" t="s">
        <v>16</v>
      </c>
      <c r="L83">
        <v>19</v>
      </c>
      <c r="M83">
        <v>559</v>
      </c>
      <c r="N83" t="s">
        <v>20</v>
      </c>
      <c r="O83">
        <v>1</v>
      </c>
      <c r="P83" t="str">
        <f t="shared" si="2"/>
        <v>2024-Q4</v>
      </c>
      <c r="Q83">
        <f t="shared" si="3"/>
        <v>33989.266547406085</v>
      </c>
    </row>
    <row r="84" spans="1:17" x14ac:dyDescent="0.3">
      <c r="A84">
        <v>83</v>
      </c>
      <c r="B84" t="s">
        <v>37</v>
      </c>
      <c r="D84" t="s">
        <v>44</v>
      </c>
      <c r="E84" t="s">
        <v>41</v>
      </c>
      <c r="F84" s="1">
        <v>45657</v>
      </c>
      <c r="G84" t="s">
        <v>24</v>
      </c>
      <c r="H84" t="s">
        <v>19</v>
      </c>
      <c r="I84" t="s">
        <v>17</v>
      </c>
      <c r="J84" t="s">
        <v>45</v>
      </c>
      <c r="K84" t="s">
        <v>19</v>
      </c>
      <c r="L84">
        <v>1</v>
      </c>
      <c r="M84">
        <v>1229</v>
      </c>
      <c r="N84" t="s">
        <v>27</v>
      </c>
      <c r="O84">
        <v>1</v>
      </c>
      <c r="P84" t="str">
        <f t="shared" si="2"/>
        <v>2024-Q4</v>
      </c>
      <c r="Q84">
        <f t="shared" si="3"/>
        <v>813.66965012205048</v>
      </c>
    </row>
    <row r="85" spans="1:17" x14ac:dyDescent="0.3">
      <c r="A85">
        <v>84</v>
      </c>
      <c r="B85" t="s">
        <v>57</v>
      </c>
      <c r="E85" t="s">
        <v>32</v>
      </c>
      <c r="F85" s="1">
        <v>45262</v>
      </c>
      <c r="G85" t="s">
        <v>15</v>
      </c>
      <c r="H85" t="s">
        <v>19</v>
      </c>
      <c r="I85" t="s">
        <v>33</v>
      </c>
      <c r="J85" t="s">
        <v>45</v>
      </c>
      <c r="K85" t="s">
        <v>16</v>
      </c>
      <c r="L85">
        <v>6</v>
      </c>
      <c r="M85">
        <v>240</v>
      </c>
      <c r="N85" t="s">
        <v>20</v>
      </c>
      <c r="O85">
        <v>1</v>
      </c>
      <c r="P85" t="str">
        <f t="shared" si="2"/>
        <v>2023-Q4</v>
      </c>
      <c r="Q85">
        <f t="shared" si="3"/>
        <v>25000</v>
      </c>
    </row>
    <row r="86" spans="1:17" x14ac:dyDescent="0.3">
      <c r="A86">
        <v>85</v>
      </c>
      <c r="B86" t="s">
        <v>37</v>
      </c>
      <c r="D86" t="s">
        <v>50</v>
      </c>
      <c r="E86" t="s">
        <v>32</v>
      </c>
      <c r="F86" s="1">
        <v>45568</v>
      </c>
      <c r="G86" t="s">
        <v>15</v>
      </c>
      <c r="H86" t="s">
        <v>19</v>
      </c>
      <c r="I86" t="s">
        <v>17</v>
      </c>
      <c r="J86" t="s">
        <v>45</v>
      </c>
      <c r="K86" t="s">
        <v>16</v>
      </c>
      <c r="L86">
        <v>1</v>
      </c>
      <c r="M86">
        <v>1677</v>
      </c>
      <c r="N86" t="s">
        <v>27</v>
      </c>
      <c r="O86">
        <v>1</v>
      </c>
      <c r="P86" t="str">
        <f t="shared" si="2"/>
        <v>2024-Q1</v>
      </c>
      <c r="Q86">
        <f t="shared" si="3"/>
        <v>596.30292188431724</v>
      </c>
    </row>
    <row r="87" spans="1:17" x14ac:dyDescent="0.3">
      <c r="A87">
        <v>86</v>
      </c>
      <c r="B87" t="s">
        <v>21</v>
      </c>
      <c r="C87" t="s">
        <v>28</v>
      </c>
      <c r="E87" t="s">
        <v>43</v>
      </c>
      <c r="F87" s="1">
        <v>44966</v>
      </c>
      <c r="G87" t="s">
        <v>39</v>
      </c>
      <c r="H87" t="s">
        <v>16</v>
      </c>
      <c r="I87" t="s">
        <v>33</v>
      </c>
      <c r="J87" t="s">
        <v>36</v>
      </c>
      <c r="K87" t="s">
        <v>16</v>
      </c>
      <c r="L87">
        <v>7</v>
      </c>
      <c r="M87">
        <v>1858</v>
      </c>
      <c r="N87" t="s">
        <v>20</v>
      </c>
      <c r="O87">
        <v>1</v>
      </c>
      <c r="P87" t="str">
        <f t="shared" si="2"/>
        <v>2023-Q1</v>
      </c>
      <c r="Q87">
        <f t="shared" si="3"/>
        <v>3767.4919268030139</v>
      </c>
    </row>
    <row r="88" spans="1:17" x14ac:dyDescent="0.3">
      <c r="A88">
        <v>87</v>
      </c>
      <c r="B88" t="s">
        <v>56</v>
      </c>
      <c r="E88" t="s">
        <v>29</v>
      </c>
      <c r="F88" s="1">
        <v>45681</v>
      </c>
      <c r="G88" t="s">
        <v>24</v>
      </c>
      <c r="H88" t="s">
        <v>16</v>
      </c>
      <c r="I88" t="s">
        <v>33</v>
      </c>
      <c r="J88" t="s">
        <v>45</v>
      </c>
      <c r="K88" t="s">
        <v>16</v>
      </c>
      <c r="L88">
        <v>4</v>
      </c>
      <c r="M88">
        <v>577</v>
      </c>
      <c r="N88" t="s">
        <v>27</v>
      </c>
      <c r="O88">
        <v>1</v>
      </c>
      <c r="P88" t="str">
        <f t="shared" si="2"/>
        <v>2025-Q3</v>
      </c>
      <c r="Q88">
        <f t="shared" si="3"/>
        <v>6932.4090121317158</v>
      </c>
    </row>
    <row r="89" spans="1:17" x14ac:dyDescent="0.3">
      <c r="A89">
        <v>88</v>
      </c>
      <c r="B89" t="s">
        <v>57</v>
      </c>
      <c r="E89" t="s">
        <v>29</v>
      </c>
      <c r="F89" s="1">
        <v>45123</v>
      </c>
      <c r="G89" t="s">
        <v>39</v>
      </c>
      <c r="H89" t="s">
        <v>16</v>
      </c>
      <c r="I89" t="s">
        <v>33</v>
      </c>
      <c r="J89" t="s">
        <v>45</v>
      </c>
      <c r="K89" t="s">
        <v>19</v>
      </c>
      <c r="L89">
        <v>7</v>
      </c>
      <c r="M89">
        <v>867</v>
      </c>
      <c r="N89" t="s">
        <v>20</v>
      </c>
      <c r="O89">
        <v>1</v>
      </c>
      <c r="P89" t="str">
        <f t="shared" si="2"/>
        <v>2023-Q2</v>
      </c>
      <c r="Q89">
        <f t="shared" si="3"/>
        <v>8073.8177623990769</v>
      </c>
    </row>
    <row r="90" spans="1:17" x14ac:dyDescent="0.3">
      <c r="A90">
        <v>89</v>
      </c>
      <c r="B90" t="s">
        <v>21</v>
      </c>
      <c r="C90" t="s">
        <v>28</v>
      </c>
      <c r="E90" t="s">
        <v>47</v>
      </c>
      <c r="F90" s="1">
        <v>45439</v>
      </c>
      <c r="G90" t="s">
        <v>30</v>
      </c>
      <c r="H90" t="s">
        <v>19</v>
      </c>
      <c r="I90" t="s">
        <v>17</v>
      </c>
      <c r="J90" t="s">
        <v>26</v>
      </c>
      <c r="K90" t="s">
        <v>19</v>
      </c>
      <c r="L90">
        <v>1</v>
      </c>
      <c r="M90">
        <v>1159</v>
      </c>
      <c r="N90" t="s">
        <v>20</v>
      </c>
      <c r="O90">
        <v>1</v>
      </c>
      <c r="P90" t="str">
        <f t="shared" si="2"/>
        <v>2024-Q3</v>
      </c>
      <c r="Q90">
        <f t="shared" si="3"/>
        <v>862.81276962899051</v>
      </c>
    </row>
    <row r="91" spans="1:17" x14ac:dyDescent="0.3">
      <c r="A91">
        <v>90</v>
      </c>
      <c r="B91" t="s">
        <v>37</v>
      </c>
      <c r="D91" t="s">
        <v>44</v>
      </c>
      <c r="E91" t="s">
        <v>14</v>
      </c>
      <c r="F91" s="1">
        <v>45524</v>
      </c>
      <c r="G91" t="s">
        <v>24</v>
      </c>
      <c r="H91" t="s">
        <v>16</v>
      </c>
      <c r="I91" t="s">
        <v>33</v>
      </c>
      <c r="J91" t="s">
        <v>18</v>
      </c>
      <c r="K91" t="s">
        <v>16</v>
      </c>
      <c r="L91">
        <v>4</v>
      </c>
      <c r="M91">
        <v>265</v>
      </c>
      <c r="N91" t="s">
        <v>27</v>
      </c>
      <c r="O91">
        <v>1</v>
      </c>
      <c r="P91" t="str">
        <f t="shared" si="2"/>
        <v>2024-Q3</v>
      </c>
      <c r="Q91">
        <f t="shared" si="3"/>
        <v>15094.33962264151</v>
      </c>
    </row>
    <row r="92" spans="1:17" x14ac:dyDescent="0.3">
      <c r="A92">
        <v>91</v>
      </c>
      <c r="B92" t="s">
        <v>57</v>
      </c>
      <c r="E92" t="s">
        <v>47</v>
      </c>
      <c r="F92" s="1">
        <v>45520</v>
      </c>
      <c r="G92" t="s">
        <v>39</v>
      </c>
      <c r="H92" t="s">
        <v>16</v>
      </c>
      <c r="I92" t="s">
        <v>35</v>
      </c>
      <c r="J92" t="s">
        <v>31</v>
      </c>
      <c r="K92" t="s">
        <v>16</v>
      </c>
      <c r="L92">
        <v>27</v>
      </c>
      <c r="M92">
        <v>919</v>
      </c>
      <c r="N92" t="s">
        <v>20</v>
      </c>
      <c r="O92">
        <v>1</v>
      </c>
      <c r="P92" t="str">
        <f t="shared" si="2"/>
        <v>2024-Q4</v>
      </c>
      <c r="Q92">
        <f t="shared" si="3"/>
        <v>29379.760609357996</v>
      </c>
    </row>
    <row r="93" spans="1:17" x14ac:dyDescent="0.3">
      <c r="A93">
        <v>92</v>
      </c>
      <c r="B93" t="s">
        <v>21</v>
      </c>
      <c r="C93" t="s">
        <v>34</v>
      </c>
      <c r="E93" t="s">
        <v>29</v>
      </c>
      <c r="F93" s="1">
        <v>45266</v>
      </c>
      <c r="G93" t="s">
        <v>15</v>
      </c>
      <c r="H93" t="s">
        <v>16</v>
      </c>
      <c r="I93" t="s">
        <v>17</v>
      </c>
      <c r="J93" t="s">
        <v>46</v>
      </c>
      <c r="K93" t="s">
        <v>19</v>
      </c>
      <c r="L93">
        <v>1</v>
      </c>
      <c r="M93">
        <v>1694</v>
      </c>
      <c r="N93" t="s">
        <v>20</v>
      </c>
      <c r="O93">
        <v>1</v>
      </c>
      <c r="P93" t="str">
        <f t="shared" si="2"/>
        <v>2023-Q3</v>
      </c>
      <c r="Q93">
        <f t="shared" si="3"/>
        <v>590.31877213695395</v>
      </c>
    </row>
    <row r="94" spans="1:17" x14ac:dyDescent="0.3">
      <c r="A94">
        <v>93</v>
      </c>
      <c r="B94" t="s">
        <v>37</v>
      </c>
      <c r="D94" t="s">
        <v>44</v>
      </c>
      <c r="E94" t="s">
        <v>32</v>
      </c>
      <c r="F94" s="1">
        <v>45532</v>
      </c>
      <c r="G94" t="s">
        <v>39</v>
      </c>
      <c r="H94" t="s">
        <v>19</v>
      </c>
      <c r="I94" t="s">
        <v>35</v>
      </c>
      <c r="J94" t="s">
        <v>36</v>
      </c>
      <c r="K94" t="s">
        <v>19</v>
      </c>
      <c r="L94">
        <v>19</v>
      </c>
      <c r="M94">
        <v>593</v>
      </c>
      <c r="N94" t="s">
        <v>20</v>
      </c>
      <c r="O94">
        <v>1</v>
      </c>
      <c r="P94" t="str">
        <f t="shared" si="2"/>
        <v>2024-Q4</v>
      </c>
      <c r="Q94">
        <f t="shared" si="3"/>
        <v>32040.472175379426</v>
      </c>
    </row>
    <row r="95" spans="1:17" x14ac:dyDescent="0.3">
      <c r="A95">
        <v>94</v>
      </c>
      <c r="B95" t="s">
        <v>37</v>
      </c>
      <c r="D95" t="s">
        <v>38</v>
      </c>
      <c r="E95" t="s">
        <v>41</v>
      </c>
      <c r="F95" s="1">
        <v>45215</v>
      </c>
      <c r="G95" t="s">
        <v>39</v>
      </c>
      <c r="H95" t="s">
        <v>19</v>
      </c>
      <c r="I95" t="s">
        <v>33</v>
      </c>
      <c r="J95" t="s">
        <v>46</v>
      </c>
      <c r="K95" t="s">
        <v>16</v>
      </c>
      <c r="L95">
        <v>7</v>
      </c>
      <c r="M95">
        <v>204</v>
      </c>
      <c r="N95" t="s">
        <v>27</v>
      </c>
      <c r="O95">
        <v>1</v>
      </c>
      <c r="P95" t="str">
        <f t="shared" si="2"/>
        <v>2023-Q4</v>
      </c>
      <c r="Q95">
        <f t="shared" si="3"/>
        <v>34313.725490196077</v>
      </c>
    </row>
    <row r="96" spans="1:17" x14ac:dyDescent="0.3">
      <c r="A96">
        <v>95</v>
      </c>
      <c r="B96" t="s">
        <v>21</v>
      </c>
      <c r="C96" t="s">
        <v>52</v>
      </c>
      <c r="E96" t="s">
        <v>14</v>
      </c>
      <c r="F96" s="1">
        <v>45221</v>
      </c>
      <c r="G96" t="s">
        <v>15</v>
      </c>
      <c r="H96" t="s">
        <v>19</v>
      </c>
      <c r="I96" t="s">
        <v>17</v>
      </c>
      <c r="J96" t="s">
        <v>45</v>
      </c>
      <c r="K96" t="s">
        <v>16</v>
      </c>
      <c r="L96">
        <v>1</v>
      </c>
      <c r="M96">
        <v>121</v>
      </c>
      <c r="N96" t="s">
        <v>20</v>
      </c>
      <c r="O96">
        <v>1</v>
      </c>
      <c r="P96" t="str">
        <f t="shared" si="2"/>
        <v>2023-Q3</v>
      </c>
      <c r="Q96">
        <f t="shared" si="3"/>
        <v>8264.4628099173551</v>
      </c>
    </row>
    <row r="97" spans="1:17" x14ac:dyDescent="0.3">
      <c r="A97">
        <v>96</v>
      </c>
      <c r="B97" t="s">
        <v>21</v>
      </c>
      <c r="C97" t="s">
        <v>42</v>
      </c>
      <c r="E97" t="s">
        <v>32</v>
      </c>
      <c r="F97" s="1">
        <v>45152</v>
      </c>
      <c r="G97" t="s">
        <v>15</v>
      </c>
      <c r="H97" t="s">
        <v>16</v>
      </c>
      <c r="I97" t="s">
        <v>17</v>
      </c>
      <c r="J97" t="s">
        <v>26</v>
      </c>
      <c r="K97" t="s">
        <v>16</v>
      </c>
      <c r="L97">
        <v>1</v>
      </c>
      <c r="M97">
        <v>428</v>
      </c>
      <c r="N97" t="s">
        <v>20</v>
      </c>
      <c r="O97">
        <v>1</v>
      </c>
      <c r="P97" t="str">
        <f t="shared" si="2"/>
        <v>2023-Q1</v>
      </c>
      <c r="Q97">
        <f t="shared" si="3"/>
        <v>2336.4485981308412</v>
      </c>
    </row>
    <row r="98" spans="1:17" x14ac:dyDescent="0.3">
      <c r="A98">
        <v>97</v>
      </c>
      <c r="B98" t="s">
        <v>21</v>
      </c>
      <c r="C98" t="s">
        <v>18</v>
      </c>
      <c r="E98" t="s">
        <v>43</v>
      </c>
      <c r="F98" s="1">
        <v>45335</v>
      </c>
      <c r="G98" t="s">
        <v>30</v>
      </c>
      <c r="H98" t="s">
        <v>19</v>
      </c>
      <c r="I98" t="s">
        <v>35</v>
      </c>
      <c r="J98" t="s">
        <v>45</v>
      </c>
      <c r="K98" t="s">
        <v>16</v>
      </c>
      <c r="L98">
        <v>22</v>
      </c>
      <c r="M98">
        <v>200</v>
      </c>
      <c r="N98" t="s">
        <v>27</v>
      </c>
      <c r="O98">
        <v>1</v>
      </c>
      <c r="P98" t="str">
        <f t="shared" si="2"/>
        <v>2024-Q2</v>
      </c>
      <c r="Q98">
        <f t="shared" si="3"/>
        <v>110000</v>
      </c>
    </row>
    <row r="99" spans="1:17" x14ac:dyDescent="0.3">
      <c r="A99">
        <v>98</v>
      </c>
      <c r="B99" t="s">
        <v>57</v>
      </c>
      <c r="E99" t="s">
        <v>41</v>
      </c>
      <c r="F99" s="1">
        <v>45039</v>
      </c>
      <c r="G99" t="s">
        <v>39</v>
      </c>
      <c r="H99" t="s">
        <v>16</v>
      </c>
      <c r="I99" t="s">
        <v>35</v>
      </c>
      <c r="J99" t="s">
        <v>45</v>
      </c>
      <c r="K99" t="s">
        <v>16</v>
      </c>
      <c r="L99">
        <v>12</v>
      </c>
      <c r="M99">
        <v>1862</v>
      </c>
      <c r="N99" t="s">
        <v>27</v>
      </c>
      <c r="O99">
        <v>1</v>
      </c>
      <c r="P99" t="str">
        <f t="shared" si="2"/>
        <v>2023-Q3</v>
      </c>
      <c r="Q99">
        <f t="shared" si="3"/>
        <v>6444.68313641246</v>
      </c>
    </row>
    <row r="100" spans="1:17" x14ac:dyDescent="0.3">
      <c r="A100">
        <v>99</v>
      </c>
      <c r="B100" t="s">
        <v>37</v>
      </c>
      <c r="D100" t="s">
        <v>38</v>
      </c>
      <c r="E100" t="s">
        <v>47</v>
      </c>
      <c r="F100" s="1">
        <v>45533</v>
      </c>
      <c r="G100" t="s">
        <v>30</v>
      </c>
      <c r="H100" t="s">
        <v>19</v>
      </c>
      <c r="I100" t="s">
        <v>17</v>
      </c>
      <c r="J100" t="s">
        <v>46</v>
      </c>
      <c r="K100" t="s">
        <v>16</v>
      </c>
      <c r="L100">
        <v>1</v>
      </c>
      <c r="M100">
        <v>1363</v>
      </c>
      <c r="N100" t="s">
        <v>20</v>
      </c>
      <c r="O100">
        <v>1</v>
      </c>
      <c r="P100" t="str">
        <f t="shared" si="2"/>
        <v>2024-Q2</v>
      </c>
      <c r="Q100">
        <f t="shared" si="3"/>
        <v>733.6757153338225</v>
      </c>
    </row>
    <row r="101" spans="1:17" x14ac:dyDescent="0.3">
      <c r="A101">
        <v>100</v>
      </c>
      <c r="B101" t="s">
        <v>57</v>
      </c>
      <c r="E101" t="s">
        <v>47</v>
      </c>
      <c r="F101" s="1">
        <v>45021</v>
      </c>
      <c r="G101" t="s">
        <v>15</v>
      </c>
      <c r="H101" t="s">
        <v>19</v>
      </c>
      <c r="I101" t="s">
        <v>25</v>
      </c>
      <c r="J101" t="s">
        <v>45</v>
      </c>
      <c r="K101" t="s">
        <v>16</v>
      </c>
      <c r="L101">
        <v>0</v>
      </c>
      <c r="M101">
        <v>868</v>
      </c>
      <c r="N101" t="s">
        <v>27</v>
      </c>
      <c r="O101">
        <v>0</v>
      </c>
      <c r="P101" t="str">
        <f t="shared" si="2"/>
        <v>2023-Q2</v>
      </c>
      <c r="Q101">
        <f t="shared" si="3"/>
        <v>0</v>
      </c>
    </row>
    <row r="102" spans="1:17" x14ac:dyDescent="0.3">
      <c r="A102">
        <v>101</v>
      </c>
      <c r="B102" t="s">
        <v>21</v>
      </c>
      <c r="C102" t="s">
        <v>22</v>
      </c>
      <c r="E102" t="s">
        <v>23</v>
      </c>
      <c r="F102" s="1">
        <v>45066</v>
      </c>
      <c r="G102" t="s">
        <v>30</v>
      </c>
      <c r="H102" t="s">
        <v>19</v>
      </c>
      <c r="I102" t="s">
        <v>35</v>
      </c>
      <c r="J102" t="s">
        <v>26</v>
      </c>
      <c r="K102" t="s">
        <v>16</v>
      </c>
      <c r="L102">
        <v>22</v>
      </c>
      <c r="M102">
        <v>1587</v>
      </c>
      <c r="N102" t="s">
        <v>20</v>
      </c>
      <c r="O102">
        <v>1</v>
      </c>
      <c r="P102" t="str">
        <f t="shared" si="2"/>
        <v>2023-Q1</v>
      </c>
      <c r="Q102">
        <f t="shared" si="3"/>
        <v>13862.633900441084</v>
      </c>
    </row>
    <row r="103" spans="1:17" x14ac:dyDescent="0.3">
      <c r="A103">
        <v>102</v>
      </c>
      <c r="B103" t="s">
        <v>56</v>
      </c>
      <c r="E103" t="s">
        <v>14</v>
      </c>
      <c r="F103" s="1">
        <v>45688</v>
      </c>
      <c r="G103" t="s">
        <v>24</v>
      </c>
      <c r="H103" t="s">
        <v>19</v>
      </c>
      <c r="I103" t="s">
        <v>35</v>
      </c>
      <c r="J103" t="s">
        <v>48</v>
      </c>
      <c r="K103" t="s">
        <v>19</v>
      </c>
      <c r="L103">
        <v>27</v>
      </c>
      <c r="M103">
        <v>1130</v>
      </c>
      <c r="N103" t="s">
        <v>27</v>
      </c>
      <c r="O103">
        <v>1</v>
      </c>
      <c r="P103" t="str">
        <f t="shared" si="2"/>
        <v>2025-Q1</v>
      </c>
      <c r="Q103">
        <f t="shared" si="3"/>
        <v>23893.805309734515</v>
      </c>
    </row>
    <row r="104" spans="1:17" x14ac:dyDescent="0.3">
      <c r="A104">
        <v>103</v>
      </c>
      <c r="B104" t="s">
        <v>57</v>
      </c>
      <c r="E104" t="s">
        <v>47</v>
      </c>
      <c r="F104" s="1">
        <v>45673</v>
      </c>
      <c r="G104" t="s">
        <v>39</v>
      </c>
      <c r="H104" t="s">
        <v>19</v>
      </c>
      <c r="I104" t="s">
        <v>35</v>
      </c>
      <c r="J104" t="s">
        <v>48</v>
      </c>
      <c r="K104" t="s">
        <v>16</v>
      </c>
      <c r="L104">
        <v>23</v>
      </c>
      <c r="M104">
        <v>217</v>
      </c>
      <c r="N104" t="s">
        <v>20</v>
      </c>
      <c r="O104">
        <v>1</v>
      </c>
      <c r="P104" t="str">
        <f t="shared" si="2"/>
        <v>2025-Q1</v>
      </c>
      <c r="Q104">
        <f t="shared" si="3"/>
        <v>105990.78341013825</v>
      </c>
    </row>
    <row r="105" spans="1:17" x14ac:dyDescent="0.3">
      <c r="A105">
        <v>104</v>
      </c>
      <c r="B105" t="s">
        <v>21</v>
      </c>
      <c r="C105" t="s">
        <v>54</v>
      </c>
      <c r="E105" t="s">
        <v>41</v>
      </c>
      <c r="F105" s="1">
        <v>45365</v>
      </c>
      <c r="G105" t="s">
        <v>15</v>
      </c>
      <c r="H105" t="s">
        <v>19</v>
      </c>
      <c r="I105" t="s">
        <v>33</v>
      </c>
      <c r="J105" t="s">
        <v>36</v>
      </c>
      <c r="K105" t="s">
        <v>16</v>
      </c>
      <c r="L105">
        <v>2</v>
      </c>
      <c r="M105">
        <v>1773</v>
      </c>
      <c r="N105" t="s">
        <v>27</v>
      </c>
      <c r="O105">
        <v>1</v>
      </c>
      <c r="P105" t="str">
        <f t="shared" si="2"/>
        <v>2024-Q2</v>
      </c>
      <c r="Q105">
        <f t="shared" si="3"/>
        <v>1128.0315848843768</v>
      </c>
    </row>
    <row r="106" spans="1:17" x14ac:dyDescent="0.3">
      <c r="A106">
        <v>105</v>
      </c>
      <c r="B106" t="s">
        <v>21</v>
      </c>
      <c r="C106" t="s">
        <v>52</v>
      </c>
      <c r="E106" t="s">
        <v>43</v>
      </c>
      <c r="F106" s="1">
        <v>45461</v>
      </c>
      <c r="G106" t="s">
        <v>39</v>
      </c>
      <c r="H106" t="s">
        <v>19</v>
      </c>
      <c r="I106" t="s">
        <v>35</v>
      </c>
      <c r="J106" t="s">
        <v>26</v>
      </c>
      <c r="K106" t="s">
        <v>19</v>
      </c>
      <c r="L106">
        <v>29</v>
      </c>
      <c r="M106">
        <v>1559</v>
      </c>
      <c r="N106" t="s">
        <v>27</v>
      </c>
      <c r="O106">
        <v>1</v>
      </c>
      <c r="P106" t="str">
        <f t="shared" si="2"/>
        <v>2024-Q2</v>
      </c>
      <c r="Q106">
        <f t="shared" si="3"/>
        <v>18601.667735728031</v>
      </c>
    </row>
    <row r="107" spans="1:17" x14ac:dyDescent="0.3">
      <c r="A107">
        <v>106</v>
      </c>
      <c r="B107" t="s">
        <v>56</v>
      </c>
      <c r="E107" t="s">
        <v>41</v>
      </c>
      <c r="F107" s="1">
        <v>45405</v>
      </c>
      <c r="G107" t="s">
        <v>39</v>
      </c>
      <c r="H107" t="s">
        <v>16</v>
      </c>
      <c r="I107" t="s">
        <v>35</v>
      </c>
      <c r="J107" t="s">
        <v>36</v>
      </c>
      <c r="K107" t="s">
        <v>19</v>
      </c>
      <c r="L107">
        <v>9</v>
      </c>
      <c r="M107">
        <v>1556</v>
      </c>
      <c r="N107" t="s">
        <v>27</v>
      </c>
      <c r="O107">
        <v>1</v>
      </c>
      <c r="P107" t="str">
        <f t="shared" si="2"/>
        <v>2024-Q2</v>
      </c>
      <c r="Q107">
        <f t="shared" si="3"/>
        <v>5784.0616966580974</v>
      </c>
    </row>
    <row r="108" spans="1:17" x14ac:dyDescent="0.3">
      <c r="A108">
        <v>107</v>
      </c>
      <c r="B108" t="s">
        <v>56</v>
      </c>
      <c r="E108" t="s">
        <v>51</v>
      </c>
      <c r="F108" s="1">
        <v>45468</v>
      </c>
      <c r="G108" t="s">
        <v>15</v>
      </c>
      <c r="H108" t="s">
        <v>19</v>
      </c>
      <c r="I108" t="s">
        <v>25</v>
      </c>
      <c r="J108" t="s">
        <v>46</v>
      </c>
      <c r="K108" t="s">
        <v>16</v>
      </c>
      <c r="L108">
        <v>0</v>
      </c>
      <c r="M108">
        <v>763</v>
      </c>
      <c r="N108" t="s">
        <v>27</v>
      </c>
      <c r="O108">
        <v>0</v>
      </c>
      <c r="P108" t="str">
        <f t="shared" si="2"/>
        <v>2024-Q1</v>
      </c>
      <c r="Q108">
        <f t="shared" si="3"/>
        <v>0</v>
      </c>
    </row>
    <row r="109" spans="1:17" x14ac:dyDescent="0.3">
      <c r="A109">
        <v>108</v>
      </c>
      <c r="B109" t="s">
        <v>57</v>
      </c>
      <c r="E109" t="s">
        <v>29</v>
      </c>
      <c r="F109" s="1">
        <v>45666</v>
      </c>
      <c r="G109" t="s">
        <v>39</v>
      </c>
      <c r="H109" t="s">
        <v>19</v>
      </c>
      <c r="I109" t="s">
        <v>33</v>
      </c>
      <c r="J109" t="s">
        <v>45</v>
      </c>
      <c r="K109" t="s">
        <v>19</v>
      </c>
      <c r="L109">
        <v>4</v>
      </c>
      <c r="M109">
        <v>1329</v>
      </c>
      <c r="N109" t="s">
        <v>27</v>
      </c>
      <c r="O109">
        <v>1</v>
      </c>
      <c r="P109" t="str">
        <f t="shared" si="2"/>
        <v>2025-Q2</v>
      </c>
      <c r="Q109">
        <f t="shared" si="3"/>
        <v>3009.7817908201655</v>
      </c>
    </row>
    <row r="110" spans="1:17" x14ac:dyDescent="0.3">
      <c r="A110">
        <v>109</v>
      </c>
      <c r="B110" t="s">
        <v>37</v>
      </c>
      <c r="D110" t="s">
        <v>18</v>
      </c>
      <c r="E110" t="s">
        <v>41</v>
      </c>
      <c r="F110" s="1">
        <v>45396</v>
      </c>
      <c r="G110" t="s">
        <v>24</v>
      </c>
      <c r="H110" t="s">
        <v>19</v>
      </c>
      <c r="I110" t="s">
        <v>17</v>
      </c>
      <c r="J110" t="s">
        <v>36</v>
      </c>
      <c r="K110" t="s">
        <v>19</v>
      </c>
      <c r="L110">
        <v>1</v>
      </c>
      <c r="M110">
        <v>657</v>
      </c>
      <c r="N110" t="s">
        <v>27</v>
      </c>
      <c r="O110">
        <v>1</v>
      </c>
      <c r="P110" t="str">
        <f t="shared" si="2"/>
        <v>2024-Q2</v>
      </c>
      <c r="Q110">
        <f t="shared" si="3"/>
        <v>1522.0700152207</v>
      </c>
    </row>
    <row r="111" spans="1:17" x14ac:dyDescent="0.3">
      <c r="A111">
        <v>110</v>
      </c>
      <c r="B111" t="s">
        <v>37</v>
      </c>
      <c r="D111" t="s">
        <v>50</v>
      </c>
      <c r="E111" t="s">
        <v>51</v>
      </c>
      <c r="F111" s="1">
        <v>45423</v>
      </c>
      <c r="G111" t="s">
        <v>30</v>
      </c>
      <c r="H111" t="s">
        <v>19</v>
      </c>
      <c r="I111" t="s">
        <v>35</v>
      </c>
      <c r="J111" t="s">
        <v>48</v>
      </c>
      <c r="K111" t="s">
        <v>19</v>
      </c>
      <c r="L111">
        <v>25</v>
      </c>
      <c r="M111">
        <v>1992</v>
      </c>
      <c r="N111" t="s">
        <v>20</v>
      </c>
      <c r="O111">
        <v>1</v>
      </c>
      <c r="P111" t="str">
        <f t="shared" si="2"/>
        <v>2024-Q4</v>
      </c>
      <c r="Q111">
        <f t="shared" si="3"/>
        <v>12550.200803212851</v>
      </c>
    </row>
    <row r="112" spans="1:17" x14ac:dyDescent="0.3">
      <c r="A112">
        <v>111</v>
      </c>
      <c r="B112" t="s">
        <v>56</v>
      </c>
      <c r="E112" t="s">
        <v>32</v>
      </c>
      <c r="F112" s="1">
        <v>45209</v>
      </c>
      <c r="G112" t="s">
        <v>15</v>
      </c>
      <c r="H112" t="s">
        <v>16</v>
      </c>
      <c r="I112" t="s">
        <v>33</v>
      </c>
      <c r="J112" t="s">
        <v>31</v>
      </c>
      <c r="K112" t="s">
        <v>19</v>
      </c>
      <c r="L112">
        <v>1</v>
      </c>
      <c r="M112">
        <v>1311</v>
      </c>
      <c r="N112" t="s">
        <v>20</v>
      </c>
      <c r="O112">
        <v>1</v>
      </c>
      <c r="P112" t="str">
        <f t="shared" si="2"/>
        <v>2023-Q4</v>
      </c>
      <c r="Q112">
        <f t="shared" si="3"/>
        <v>762.77650648360031</v>
      </c>
    </row>
    <row r="113" spans="1:17" x14ac:dyDescent="0.3">
      <c r="A113">
        <v>112</v>
      </c>
      <c r="B113" t="s">
        <v>37</v>
      </c>
      <c r="D113" t="s">
        <v>44</v>
      </c>
      <c r="E113" t="s">
        <v>51</v>
      </c>
      <c r="F113" s="1">
        <v>45599</v>
      </c>
      <c r="G113" t="s">
        <v>30</v>
      </c>
      <c r="H113" t="s">
        <v>16</v>
      </c>
      <c r="I113" t="s">
        <v>17</v>
      </c>
      <c r="J113" t="s">
        <v>36</v>
      </c>
      <c r="K113" t="s">
        <v>16</v>
      </c>
      <c r="L113">
        <v>1</v>
      </c>
      <c r="M113">
        <v>1803</v>
      </c>
      <c r="N113" t="s">
        <v>27</v>
      </c>
      <c r="O113">
        <v>1</v>
      </c>
      <c r="P113" t="str">
        <f t="shared" si="2"/>
        <v>2024-Q3</v>
      </c>
      <c r="Q113">
        <f t="shared" si="3"/>
        <v>554.63117027176929</v>
      </c>
    </row>
    <row r="114" spans="1:17" x14ac:dyDescent="0.3">
      <c r="A114">
        <v>113</v>
      </c>
      <c r="B114" t="s">
        <v>57</v>
      </c>
      <c r="E114" t="s">
        <v>14</v>
      </c>
      <c r="F114" s="1">
        <v>45529</v>
      </c>
      <c r="G114" t="s">
        <v>24</v>
      </c>
      <c r="H114" t="s">
        <v>19</v>
      </c>
      <c r="I114" t="s">
        <v>25</v>
      </c>
      <c r="J114" t="s">
        <v>31</v>
      </c>
      <c r="K114" t="s">
        <v>19</v>
      </c>
      <c r="L114">
        <v>0</v>
      </c>
      <c r="M114">
        <v>251</v>
      </c>
      <c r="N114" t="s">
        <v>20</v>
      </c>
      <c r="O114">
        <v>0</v>
      </c>
      <c r="P114" t="str">
        <f t="shared" si="2"/>
        <v>2024-Q3</v>
      </c>
      <c r="Q114">
        <f t="shared" si="3"/>
        <v>0</v>
      </c>
    </row>
    <row r="115" spans="1:17" x14ac:dyDescent="0.3">
      <c r="A115">
        <v>114</v>
      </c>
      <c r="B115" t="s">
        <v>37</v>
      </c>
      <c r="D115" t="s">
        <v>50</v>
      </c>
      <c r="E115" t="s">
        <v>23</v>
      </c>
      <c r="F115" s="1">
        <v>45513</v>
      </c>
      <c r="G115" t="s">
        <v>24</v>
      </c>
      <c r="H115" t="s">
        <v>19</v>
      </c>
      <c r="I115" t="s">
        <v>25</v>
      </c>
      <c r="J115" t="s">
        <v>26</v>
      </c>
      <c r="K115" t="s">
        <v>19</v>
      </c>
      <c r="L115">
        <v>0</v>
      </c>
      <c r="M115">
        <v>1642</v>
      </c>
      <c r="N115" t="s">
        <v>27</v>
      </c>
      <c r="O115">
        <v>0</v>
      </c>
      <c r="P115" t="str">
        <f t="shared" si="2"/>
        <v>2024-Q4</v>
      </c>
      <c r="Q115">
        <f t="shared" si="3"/>
        <v>0</v>
      </c>
    </row>
    <row r="116" spans="1:17" x14ac:dyDescent="0.3">
      <c r="A116">
        <v>115</v>
      </c>
      <c r="B116" t="s">
        <v>37</v>
      </c>
      <c r="D116" t="s">
        <v>18</v>
      </c>
      <c r="E116" t="s">
        <v>23</v>
      </c>
      <c r="F116" s="1">
        <v>45230</v>
      </c>
      <c r="G116" t="s">
        <v>39</v>
      </c>
      <c r="H116" t="s">
        <v>19</v>
      </c>
      <c r="I116" t="s">
        <v>35</v>
      </c>
      <c r="J116" t="s">
        <v>26</v>
      </c>
      <c r="K116" t="s">
        <v>19</v>
      </c>
      <c r="L116">
        <v>18</v>
      </c>
      <c r="M116">
        <v>846</v>
      </c>
      <c r="N116" t="s">
        <v>20</v>
      </c>
      <c r="O116">
        <v>1</v>
      </c>
      <c r="P116" t="str">
        <f t="shared" si="2"/>
        <v>2023-Q1</v>
      </c>
      <c r="Q116">
        <f t="shared" si="3"/>
        <v>21276.59574468085</v>
      </c>
    </row>
    <row r="117" spans="1:17" x14ac:dyDescent="0.3">
      <c r="A117">
        <v>116</v>
      </c>
      <c r="B117" t="s">
        <v>37</v>
      </c>
      <c r="D117" t="s">
        <v>38</v>
      </c>
      <c r="E117" t="s">
        <v>32</v>
      </c>
      <c r="F117" s="1">
        <v>45310</v>
      </c>
      <c r="G117" t="s">
        <v>15</v>
      </c>
      <c r="H117" t="s">
        <v>19</v>
      </c>
      <c r="I117" t="s">
        <v>25</v>
      </c>
      <c r="J117" t="s">
        <v>45</v>
      </c>
      <c r="K117" t="s">
        <v>19</v>
      </c>
      <c r="L117">
        <v>0</v>
      </c>
      <c r="M117">
        <v>1425</v>
      </c>
      <c r="N117" t="s">
        <v>20</v>
      </c>
      <c r="O117">
        <v>0</v>
      </c>
      <c r="P117" t="str">
        <f t="shared" si="2"/>
        <v>2024-Q2</v>
      </c>
      <c r="Q117">
        <f t="shared" si="3"/>
        <v>0</v>
      </c>
    </row>
    <row r="118" spans="1:17" x14ac:dyDescent="0.3">
      <c r="A118">
        <v>117</v>
      </c>
      <c r="B118" t="s">
        <v>56</v>
      </c>
      <c r="E118" t="s">
        <v>32</v>
      </c>
      <c r="F118" s="1">
        <v>45401</v>
      </c>
      <c r="G118" t="s">
        <v>24</v>
      </c>
      <c r="H118" t="s">
        <v>16</v>
      </c>
      <c r="I118" t="s">
        <v>33</v>
      </c>
      <c r="J118" t="s">
        <v>18</v>
      </c>
      <c r="K118" t="s">
        <v>19</v>
      </c>
      <c r="L118">
        <v>7</v>
      </c>
      <c r="M118">
        <v>134</v>
      </c>
      <c r="N118" t="s">
        <v>20</v>
      </c>
      <c r="O118">
        <v>1</v>
      </c>
      <c r="P118" t="str">
        <f t="shared" si="2"/>
        <v>2024-Q3</v>
      </c>
      <c r="Q118">
        <f t="shared" si="3"/>
        <v>52238.805970149253</v>
      </c>
    </row>
    <row r="119" spans="1:17" x14ac:dyDescent="0.3">
      <c r="A119">
        <v>118</v>
      </c>
      <c r="B119" t="s">
        <v>37</v>
      </c>
      <c r="D119" t="s">
        <v>53</v>
      </c>
      <c r="E119" t="s">
        <v>14</v>
      </c>
      <c r="F119" s="1">
        <v>45534</v>
      </c>
      <c r="G119" t="s">
        <v>30</v>
      </c>
      <c r="H119" t="s">
        <v>19</v>
      </c>
      <c r="I119" t="s">
        <v>33</v>
      </c>
      <c r="J119" t="s">
        <v>46</v>
      </c>
      <c r="K119" t="s">
        <v>16</v>
      </c>
      <c r="L119">
        <v>4</v>
      </c>
      <c r="M119">
        <v>1972</v>
      </c>
      <c r="N119" t="s">
        <v>27</v>
      </c>
      <c r="O119">
        <v>1</v>
      </c>
      <c r="P119" t="str">
        <f t="shared" si="2"/>
        <v>2024-Q3</v>
      </c>
      <c r="Q119">
        <f t="shared" si="3"/>
        <v>2028.3975659229209</v>
      </c>
    </row>
    <row r="120" spans="1:17" x14ac:dyDescent="0.3">
      <c r="A120">
        <v>119</v>
      </c>
      <c r="B120" t="s">
        <v>37</v>
      </c>
      <c r="D120" t="s">
        <v>40</v>
      </c>
      <c r="E120" t="s">
        <v>47</v>
      </c>
      <c r="F120" s="1">
        <v>45533</v>
      </c>
      <c r="G120" t="s">
        <v>30</v>
      </c>
      <c r="H120" t="s">
        <v>16</v>
      </c>
      <c r="I120" t="s">
        <v>33</v>
      </c>
      <c r="J120" t="s">
        <v>18</v>
      </c>
      <c r="K120" t="s">
        <v>19</v>
      </c>
      <c r="L120">
        <v>2</v>
      </c>
      <c r="M120">
        <v>102</v>
      </c>
      <c r="N120" t="s">
        <v>20</v>
      </c>
      <c r="O120">
        <v>1</v>
      </c>
      <c r="P120" t="str">
        <f t="shared" si="2"/>
        <v>2024-Q1</v>
      </c>
      <c r="Q120">
        <f t="shared" si="3"/>
        <v>19607.843137254902</v>
      </c>
    </row>
    <row r="121" spans="1:17" x14ac:dyDescent="0.3">
      <c r="A121">
        <v>120</v>
      </c>
      <c r="B121" t="s">
        <v>37</v>
      </c>
      <c r="D121" t="s">
        <v>50</v>
      </c>
      <c r="E121" t="s">
        <v>47</v>
      </c>
      <c r="F121" s="1">
        <v>45669</v>
      </c>
      <c r="G121" t="s">
        <v>39</v>
      </c>
      <c r="H121" t="s">
        <v>16</v>
      </c>
      <c r="I121" t="s">
        <v>33</v>
      </c>
      <c r="J121" t="s">
        <v>46</v>
      </c>
      <c r="K121" t="s">
        <v>19</v>
      </c>
      <c r="L121">
        <v>5</v>
      </c>
      <c r="M121">
        <v>1205</v>
      </c>
      <c r="N121" t="s">
        <v>27</v>
      </c>
      <c r="O121">
        <v>1</v>
      </c>
      <c r="P121" t="str">
        <f t="shared" si="2"/>
        <v>2025-Q1</v>
      </c>
      <c r="Q121">
        <f t="shared" si="3"/>
        <v>4149.3775933609959</v>
      </c>
    </row>
    <row r="122" spans="1:17" x14ac:dyDescent="0.3">
      <c r="A122">
        <v>121</v>
      </c>
      <c r="B122" t="s">
        <v>56</v>
      </c>
      <c r="E122" t="s">
        <v>43</v>
      </c>
      <c r="F122" s="1">
        <v>45304</v>
      </c>
      <c r="G122" t="s">
        <v>24</v>
      </c>
      <c r="H122" t="s">
        <v>19</v>
      </c>
      <c r="I122" t="s">
        <v>17</v>
      </c>
      <c r="J122" t="s">
        <v>31</v>
      </c>
      <c r="K122" t="s">
        <v>16</v>
      </c>
      <c r="L122">
        <v>1</v>
      </c>
      <c r="M122">
        <v>1273</v>
      </c>
      <c r="N122" t="s">
        <v>27</v>
      </c>
      <c r="O122">
        <v>1</v>
      </c>
      <c r="P122" t="str">
        <f t="shared" si="2"/>
        <v>2024-Q3</v>
      </c>
      <c r="Q122">
        <f t="shared" si="3"/>
        <v>785.54595443833466</v>
      </c>
    </row>
    <row r="123" spans="1:17" x14ac:dyDescent="0.3">
      <c r="A123">
        <v>122</v>
      </c>
      <c r="B123" t="s">
        <v>21</v>
      </c>
      <c r="C123" t="s">
        <v>34</v>
      </c>
      <c r="E123" t="s">
        <v>47</v>
      </c>
      <c r="F123" s="1">
        <v>45148</v>
      </c>
      <c r="G123" t="s">
        <v>39</v>
      </c>
      <c r="H123" t="s">
        <v>16</v>
      </c>
      <c r="I123" t="s">
        <v>33</v>
      </c>
      <c r="J123" t="s">
        <v>36</v>
      </c>
      <c r="K123" t="s">
        <v>16</v>
      </c>
      <c r="L123">
        <v>7</v>
      </c>
      <c r="M123">
        <v>431</v>
      </c>
      <c r="N123" t="s">
        <v>27</v>
      </c>
      <c r="O123">
        <v>1</v>
      </c>
      <c r="P123" t="str">
        <f t="shared" si="2"/>
        <v>2023-Q2</v>
      </c>
      <c r="Q123">
        <f t="shared" si="3"/>
        <v>16241.299303944315</v>
      </c>
    </row>
    <row r="124" spans="1:17" x14ac:dyDescent="0.3">
      <c r="A124">
        <v>123</v>
      </c>
      <c r="B124" t="s">
        <v>21</v>
      </c>
      <c r="C124" t="s">
        <v>52</v>
      </c>
      <c r="E124" t="s">
        <v>51</v>
      </c>
      <c r="F124" s="1">
        <v>45082</v>
      </c>
      <c r="G124" t="s">
        <v>39</v>
      </c>
      <c r="H124" t="s">
        <v>16</v>
      </c>
      <c r="I124" t="s">
        <v>35</v>
      </c>
      <c r="J124" t="s">
        <v>45</v>
      </c>
      <c r="K124" t="s">
        <v>16</v>
      </c>
      <c r="L124">
        <v>14</v>
      </c>
      <c r="M124">
        <v>231</v>
      </c>
      <c r="N124" t="s">
        <v>20</v>
      </c>
      <c r="O124">
        <v>1</v>
      </c>
      <c r="P124" t="str">
        <f t="shared" si="2"/>
        <v>2023-Q3</v>
      </c>
      <c r="Q124">
        <f t="shared" si="3"/>
        <v>60606.060606060608</v>
      </c>
    </row>
    <row r="125" spans="1:17" x14ac:dyDescent="0.3">
      <c r="A125">
        <v>124</v>
      </c>
      <c r="B125" t="s">
        <v>56</v>
      </c>
      <c r="E125" t="s">
        <v>47</v>
      </c>
      <c r="F125" s="1">
        <v>45132</v>
      </c>
      <c r="G125" t="s">
        <v>15</v>
      </c>
      <c r="H125" t="s">
        <v>16</v>
      </c>
      <c r="I125" t="s">
        <v>17</v>
      </c>
      <c r="J125" t="s">
        <v>48</v>
      </c>
      <c r="K125" t="s">
        <v>16</v>
      </c>
      <c r="L125">
        <v>1</v>
      </c>
      <c r="M125">
        <v>677</v>
      </c>
      <c r="N125" t="s">
        <v>20</v>
      </c>
      <c r="O125">
        <v>1</v>
      </c>
      <c r="P125" t="str">
        <f t="shared" si="2"/>
        <v>2023-Q2</v>
      </c>
      <c r="Q125">
        <f t="shared" si="3"/>
        <v>1477.1048744460857</v>
      </c>
    </row>
    <row r="126" spans="1:17" x14ac:dyDescent="0.3">
      <c r="A126">
        <v>125</v>
      </c>
      <c r="B126" t="s">
        <v>37</v>
      </c>
      <c r="D126" t="s">
        <v>49</v>
      </c>
      <c r="E126" t="s">
        <v>51</v>
      </c>
      <c r="F126" s="1">
        <v>45471</v>
      </c>
      <c r="G126" t="s">
        <v>24</v>
      </c>
      <c r="H126" t="s">
        <v>19</v>
      </c>
      <c r="I126" t="s">
        <v>25</v>
      </c>
      <c r="J126" t="s">
        <v>45</v>
      </c>
      <c r="K126" t="s">
        <v>16</v>
      </c>
      <c r="L126">
        <v>0</v>
      </c>
      <c r="M126">
        <v>1661</v>
      </c>
      <c r="N126" t="s">
        <v>27</v>
      </c>
      <c r="O126">
        <v>0</v>
      </c>
      <c r="P126" t="str">
        <f t="shared" si="2"/>
        <v>2024-Q1</v>
      </c>
      <c r="Q126">
        <f t="shared" si="3"/>
        <v>0</v>
      </c>
    </row>
    <row r="127" spans="1:17" x14ac:dyDescent="0.3">
      <c r="A127">
        <v>126</v>
      </c>
      <c r="B127" t="s">
        <v>37</v>
      </c>
      <c r="D127" t="s">
        <v>38</v>
      </c>
      <c r="E127" t="s">
        <v>41</v>
      </c>
      <c r="F127" s="1">
        <v>44965</v>
      </c>
      <c r="G127" t="s">
        <v>30</v>
      </c>
      <c r="H127" t="s">
        <v>19</v>
      </c>
      <c r="I127" t="s">
        <v>35</v>
      </c>
      <c r="J127" t="s">
        <v>46</v>
      </c>
      <c r="K127" t="s">
        <v>16</v>
      </c>
      <c r="L127">
        <v>26</v>
      </c>
      <c r="M127">
        <v>213</v>
      </c>
      <c r="N127" t="s">
        <v>27</v>
      </c>
      <c r="O127">
        <v>1</v>
      </c>
      <c r="P127" t="str">
        <f t="shared" si="2"/>
        <v>2023-Q3</v>
      </c>
      <c r="Q127">
        <f t="shared" si="3"/>
        <v>122065.72769953051</v>
      </c>
    </row>
    <row r="128" spans="1:17" x14ac:dyDescent="0.3">
      <c r="A128">
        <v>127</v>
      </c>
      <c r="B128" t="s">
        <v>56</v>
      </c>
      <c r="E128" t="s">
        <v>29</v>
      </c>
      <c r="F128" s="1">
        <v>45545</v>
      </c>
      <c r="G128" t="s">
        <v>15</v>
      </c>
      <c r="H128" t="s">
        <v>19</v>
      </c>
      <c r="I128" t="s">
        <v>33</v>
      </c>
      <c r="J128" t="s">
        <v>18</v>
      </c>
      <c r="K128" t="s">
        <v>19</v>
      </c>
      <c r="L128">
        <v>6</v>
      </c>
      <c r="M128">
        <v>343</v>
      </c>
      <c r="N128" t="s">
        <v>20</v>
      </c>
      <c r="O128">
        <v>1</v>
      </c>
      <c r="P128" t="str">
        <f t="shared" si="2"/>
        <v>2024-Q1</v>
      </c>
      <c r="Q128">
        <f t="shared" si="3"/>
        <v>17492.71137026239</v>
      </c>
    </row>
    <row r="129" spans="1:17" x14ac:dyDescent="0.3">
      <c r="A129">
        <v>128</v>
      </c>
      <c r="B129" t="s">
        <v>37</v>
      </c>
      <c r="D129" t="s">
        <v>49</v>
      </c>
      <c r="E129" t="s">
        <v>41</v>
      </c>
      <c r="F129" s="1">
        <v>45361</v>
      </c>
      <c r="G129" t="s">
        <v>30</v>
      </c>
      <c r="H129" t="s">
        <v>16</v>
      </c>
      <c r="I129" t="s">
        <v>33</v>
      </c>
      <c r="J129" t="s">
        <v>31</v>
      </c>
      <c r="K129" t="s">
        <v>19</v>
      </c>
      <c r="L129">
        <v>1</v>
      </c>
      <c r="M129">
        <v>1797</v>
      </c>
      <c r="N129" t="s">
        <v>27</v>
      </c>
      <c r="O129">
        <v>1</v>
      </c>
      <c r="P129" t="str">
        <f t="shared" si="2"/>
        <v>2024-Q3</v>
      </c>
      <c r="Q129">
        <f t="shared" si="3"/>
        <v>556.48302726766838</v>
      </c>
    </row>
    <row r="130" spans="1:17" x14ac:dyDescent="0.3">
      <c r="A130">
        <v>129</v>
      </c>
      <c r="B130" t="s">
        <v>21</v>
      </c>
      <c r="C130" t="s">
        <v>22</v>
      </c>
      <c r="E130" t="s">
        <v>14</v>
      </c>
      <c r="F130" s="1">
        <v>45476</v>
      </c>
      <c r="G130" t="s">
        <v>39</v>
      </c>
      <c r="H130" t="s">
        <v>19</v>
      </c>
      <c r="I130" t="s">
        <v>25</v>
      </c>
      <c r="J130" t="s">
        <v>36</v>
      </c>
      <c r="K130" t="s">
        <v>19</v>
      </c>
      <c r="L130">
        <v>0</v>
      </c>
      <c r="M130">
        <v>626</v>
      </c>
      <c r="N130" t="s">
        <v>20</v>
      </c>
      <c r="O130">
        <v>0</v>
      </c>
      <c r="P130" t="str">
        <f t="shared" ref="P130:P193" si="4">TEXT(F130,"YYYY")&amp;"-Q"&amp;CEILING(MONTH(F131)/ 3,1)</f>
        <v>2024-Q1</v>
      </c>
      <c r="Q130">
        <f t="shared" ref="Q130:Q193" si="5">(SUM(L130)*1000000)/SUM(M130)</f>
        <v>0</v>
      </c>
    </row>
    <row r="131" spans="1:17" x14ac:dyDescent="0.3">
      <c r="A131">
        <v>130</v>
      </c>
      <c r="B131" t="s">
        <v>21</v>
      </c>
      <c r="C131" t="s">
        <v>34</v>
      </c>
      <c r="E131" t="s">
        <v>23</v>
      </c>
      <c r="F131" s="1">
        <v>45375</v>
      </c>
      <c r="G131" t="s">
        <v>24</v>
      </c>
      <c r="H131" t="s">
        <v>19</v>
      </c>
      <c r="I131" t="s">
        <v>17</v>
      </c>
      <c r="J131" t="s">
        <v>48</v>
      </c>
      <c r="K131" t="s">
        <v>19</v>
      </c>
      <c r="L131">
        <v>1</v>
      </c>
      <c r="M131">
        <v>1585</v>
      </c>
      <c r="N131" t="s">
        <v>27</v>
      </c>
      <c r="O131">
        <v>1</v>
      </c>
      <c r="P131" t="str">
        <f t="shared" si="4"/>
        <v>2024-Q4</v>
      </c>
      <c r="Q131">
        <f t="shared" si="5"/>
        <v>630.91482649842271</v>
      </c>
    </row>
    <row r="132" spans="1:17" x14ac:dyDescent="0.3">
      <c r="A132">
        <v>131</v>
      </c>
      <c r="B132" t="s">
        <v>57</v>
      </c>
      <c r="E132" t="s">
        <v>14</v>
      </c>
      <c r="F132" s="1">
        <v>45218</v>
      </c>
      <c r="G132" t="s">
        <v>30</v>
      </c>
      <c r="H132" t="s">
        <v>16</v>
      </c>
      <c r="I132" t="s">
        <v>33</v>
      </c>
      <c r="J132" t="s">
        <v>31</v>
      </c>
      <c r="K132" t="s">
        <v>19</v>
      </c>
      <c r="L132">
        <v>5</v>
      </c>
      <c r="M132">
        <v>455</v>
      </c>
      <c r="N132" t="s">
        <v>20</v>
      </c>
      <c r="O132">
        <v>1</v>
      </c>
      <c r="P132" t="str">
        <f t="shared" si="4"/>
        <v>2023-Q1</v>
      </c>
      <c r="Q132">
        <f t="shared" si="5"/>
        <v>10989.010989010989</v>
      </c>
    </row>
    <row r="133" spans="1:17" x14ac:dyDescent="0.3">
      <c r="A133">
        <v>132</v>
      </c>
      <c r="B133" t="s">
        <v>56</v>
      </c>
      <c r="E133" t="s">
        <v>51</v>
      </c>
      <c r="F133" s="1">
        <v>44990</v>
      </c>
      <c r="G133" t="s">
        <v>24</v>
      </c>
      <c r="H133" t="s">
        <v>16</v>
      </c>
      <c r="I133" t="s">
        <v>33</v>
      </c>
      <c r="J133" t="s">
        <v>31</v>
      </c>
      <c r="K133" t="s">
        <v>16</v>
      </c>
      <c r="L133">
        <v>7</v>
      </c>
      <c r="M133">
        <v>396</v>
      </c>
      <c r="N133" t="s">
        <v>27</v>
      </c>
      <c r="O133">
        <v>1</v>
      </c>
      <c r="P133" t="str">
        <f t="shared" si="4"/>
        <v>2023-Q1</v>
      </c>
      <c r="Q133">
        <f t="shared" si="5"/>
        <v>17676.767676767678</v>
      </c>
    </row>
    <row r="134" spans="1:17" x14ac:dyDescent="0.3">
      <c r="A134">
        <v>133</v>
      </c>
      <c r="B134" t="s">
        <v>56</v>
      </c>
      <c r="E134" t="s">
        <v>14</v>
      </c>
      <c r="F134" s="1">
        <v>45663</v>
      </c>
      <c r="G134" t="s">
        <v>15</v>
      </c>
      <c r="H134" t="s">
        <v>16</v>
      </c>
      <c r="I134" t="s">
        <v>33</v>
      </c>
      <c r="J134" t="s">
        <v>45</v>
      </c>
      <c r="K134" t="s">
        <v>19</v>
      </c>
      <c r="L134">
        <v>7</v>
      </c>
      <c r="M134">
        <v>675</v>
      </c>
      <c r="N134" t="s">
        <v>27</v>
      </c>
      <c r="O134">
        <v>1</v>
      </c>
      <c r="P134" t="str">
        <f t="shared" si="4"/>
        <v>2025-Q3</v>
      </c>
      <c r="Q134">
        <f t="shared" si="5"/>
        <v>10370.37037037037</v>
      </c>
    </row>
    <row r="135" spans="1:17" x14ac:dyDescent="0.3">
      <c r="A135">
        <v>134</v>
      </c>
      <c r="B135" t="s">
        <v>37</v>
      </c>
      <c r="D135" t="s">
        <v>44</v>
      </c>
      <c r="E135" t="s">
        <v>51</v>
      </c>
      <c r="F135" s="1">
        <v>45519</v>
      </c>
      <c r="G135" t="s">
        <v>39</v>
      </c>
      <c r="H135" t="s">
        <v>16</v>
      </c>
      <c r="I135" t="s">
        <v>35</v>
      </c>
      <c r="J135" t="s">
        <v>45</v>
      </c>
      <c r="K135" t="s">
        <v>16</v>
      </c>
      <c r="L135">
        <v>18</v>
      </c>
      <c r="M135">
        <v>226</v>
      </c>
      <c r="N135" t="s">
        <v>20</v>
      </c>
      <c r="O135">
        <v>1</v>
      </c>
      <c r="P135" t="str">
        <f t="shared" si="4"/>
        <v>2024-Q2</v>
      </c>
      <c r="Q135">
        <f t="shared" si="5"/>
        <v>79646.017699115051</v>
      </c>
    </row>
    <row r="136" spans="1:17" x14ac:dyDescent="0.3">
      <c r="A136">
        <v>135</v>
      </c>
      <c r="B136" t="s">
        <v>21</v>
      </c>
      <c r="C136" t="s">
        <v>34</v>
      </c>
      <c r="E136" t="s">
        <v>14</v>
      </c>
      <c r="F136" s="1">
        <v>45036</v>
      </c>
      <c r="G136" t="s">
        <v>24</v>
      </c>
      <c r="H136" t="s">
        <v>19</v>
      </c>
      <c r="I136" t="s">
        <v>33</v>
      </c>
      <c r="J136" t="s">
        <v>18</v>
      </c>
      <c r="K136" t="s">
        <v>19</v>
      </c>
      <c r="L136">
        <v>6</v>
      </c>
      <c r="M136">
        <v>1501</v>
      </c>
      <c r="N136" t="s">
        <v>27</v>
      </c>
      <c r="O136">
        <v>1</v>
      </c>
      <c r="P136" t="str">
        <f t="shared" si="4"/>
        <v>2023-Q1</v>
      </c>
      <c r="Q136">
        <f t="shared" si="5"/>
        <v>3997.3351099267156</v>
      </c>
    </row>
    <row r="137" spans="1:17" x14ac:dyDescent="0.3">
      <c r="A137">
        <v>136</v>
      </c>
      <c r="B137" t="s">
        <v>21</v>
      </c>
      <c r="C137" t="s">
        <v>42</v>
      </c>
      <c r="E137" t="s">
        <v>29</v>
      </c>
      <c r="F137" s="1">
        <v>45003</v>
      </c>
      <c r="G137" t="s">
        <v>39</v>
      </c>
      <c r="H137" t="s">
        <v>19</v>
      </c>
      <c r="I137" t="s">
        <v>35</v>
      </c>
      <c r="J137" t="s">
        <v>48</v>
      </c>
      <c r="K137" t="s">
        <v>19</v>
      </c>
      <c r="L137">
        <v>15</v>
      </c>
      <c r="M137">
        <v>904</v>
      </c>
      <c r="N137" t="s">
        <v>27</v>
      </c>
      <c r="O137">
        <v>1</v>
      </c>
      <c r="P137" t="str">
        <f t="shared" si="4"/>
        <v>2023-Q3</v>
      </c>
      <c r="Q137">
        <f t="shared" si="5"/>
        <v>16592.920353982299</v>
      </c>
    </row>
    <row r="138" spans="1:17" x14ac:dyDescent="0.3">
      <c r="A138">
        <v>137</v>
      </c>
      <c r="B138" t="s">
        <v>56</v>
      </c>
      <c r="E138" t="s">
        <v>41</v>
      </c>
      <c r="F138" s="1">
        <v>45127</v>
      </c>
      <c r="G138" t="s">
        <v>15</v>
      </c>
      <c r="H138" t="s">
        <v>16</v>
      </c>
      <c r="I138" t="s">
        <v>17</v>
      </c>
      <c r="J138" t="s">
        <v>36</v>
      </c>
      <c r="K138" t="s">
        <v>16</v>
      </c>
      <c r="L138">
        <v>1</v>
      </c>
      <c r="M138">
        <v>1766</v>
      </c>
      <c r="N138" t="s">
        <v>27</v>
      </c>
      <c r="O138">
        <v>1</v>
      </c>
      <c r="P138" t="str">
        <f t="shared" si="4"/>
        <v>2023-Q1</v>
      </c>
      <c r="Q138">
        <f t="shared" si="5"/>
        <v>566.25141562853912</v>
      </c>
    </row>
    <row r="139" spans="1:17" x14ac:dyDescent="0.3">
      <c r="A139">
        <v>138</v>
      </c>
      <c r="B139" t="s">
        <v>57</v>
      </c>
      <c r="E139" t="s">
        <v>47</v>
      </c>
      <c r="F139" s="1">
        <v>44965</v>
      </c>
      <c r="G139" t="s">
        <v>15</v>
      </c>
      <c r="H139" t="s">
        <v>16</v>
      </c>
      <c r="I139" t="s">
        <v>17</v>
      </c>
      <c r="J139" t="s">
        <v>31</v>
      </c>
      <c r="K139" t="s">
        <v>19</v>
      </c>
      <c r="L139">
        <v>1</v>
      </c>
      <c r="M139">
        <v>151</v>
      </c>
      <c r="N139" t="s">
        <v>27</v>
      </c>
      <c r="O139">
        <v>1</v>
      </c>
      <c r="P139" t="str">
        <f t="shared" si="4"/>
        <v>2023-Q4</v>
      </c>
      <c r="Q139">
        <f t="shared" si="5"/>
        <v>6622.5165562913908</v>
      </c>
    </row>
    <row r="140" spans="1:17" x14ac:dyDescent="0.3">
      <c r="A140">
        <v>139</v>
      </c>
      <c r="B140" t="s">
        <v>37</v>
      </c>
      <c r="D140" t="s">
        <v>49</v>
      </c>
      <c r="E140" t="s">
        <v>14</v>
      </c>
      <c r="F140" s="1">
        <v>45571</v>
      </c>
      <c r="G140" t="s">
        <v>15</v>
      </c>
      <c r="H140" t="s">
        <v>16</v>
      </c>
      <c r="I140" t="s">
        <v>35</v>
      </c>
      <c r="J140" t="s">
        <v>26</v>
      </c>
      <c r="K140" t="s">
        <v>19</v>
      </c>
      <c r="L140">
        <v>10</v>
      </c>
      <c r="M140">
        <v>521</v>
      </c>
      <c r="N140" t="s">
        <v>27</v>
      </c>
      <c r="O140">
        <v>1</v>
      </c>
      <c r="P140" t="str">
        <f t="shared" si="4"/>
        <v>2024-Q3</v>
      </c>
      <c r="Q140">
        <f t="shared" si="5"/>
        <v>19193.857965451054</v>
      </c>
    </row>
    <row r="141" spans="1:17" x14ac:dyDescent="0.3">
      <c r="A141">
        <v>140</v>
      </c>
      <c r="B141" t="s">
        <v>56</v>
      </c>
      <c r="E141" t="s">
        <v>43</v>
      </c>
      <c r="F141" s="1">
        <v>45542</v>
      </c>
      <c r="G141" t="s">
        <v>39</v>
      </c>
      <c r="H141" t="s">
        <v>16</v>
      </c>
      <c r="I141" t="s">
        <v>35</v>
      </c>
      <c r="J141" t="s">
        <v>26</v>
      </c>
      <c r="K141" t="s">
        <v>19</v>
      </c>
      <c r="L141">
        <v>23</v>
      </c>
      <c r="M141">
        <v>1493</v>
      </c>
      <c r="N141" t="s">
        <v>20</v>
      </c>
      <c r="O141">
        <v>1</v>
      </c>
      <c r="P141" t="str">
        <f t="shared" si="4"/>
        <v>2024-Q4</v>
      </c>
      <c r="Q141">
        <f t="shared" si="5"/>
        <v>15405.224380442063</v>
      </c>
    </row>
    <row r="142" spans="1:17" x14ac:dyDescent="0.3">
      <c r="A142">
        <v>141</v>
      </c>
      <c r="B142" t="s">
        <v>57</v>
      </c>
      <c r="E142" t="s">
        <v>32</v>
      </c>
      <c r="F142" s="1">
        <v>45651</v>
      </c>
      <c r="G142" t="s">
        <v>30</v>
      </c>
      <c r="H142" t="s">
        <v>16</v>
      </c>
      <c r="I142" t="s">
        <v>35</v>
      </c>
      <c r="J142" t="s">
        <v>31</v>
      </c>
      <c r="K142" t="s">
        <v>16</v>
      </c>
      <c r="L142">
        <v>17</v>
      </c>
      <c r="M142">
        <v>414</v>
      </c>
      <c r="N142" t="s">
        <v>20</v>
      </c>
      <c r="O142">
        <v>1</v>
      </c>
      <c r="P142" t="str">
        <f t="shared" si="4"/>
        <v>2024-Q3</v>
      </c>
      <c r="Q142">
        <f t="shared" si="5"/>
        <v>41062.801932367147</v>
      </c>
    </row>
    <row r="143" spans="1:17" x14ac:dyDescent="0.3">
      <c r="A143">
        <v>142</v>
      </c>
      <c r="B143" t="s">
        <v>57</v>
      </c>
      <c r="E143" t="s">
        <v>32</v>
      </c>
      <c r="F143" s="1">
        <v>45500</v>
      </c>
      <c r="G143" t="s">
        <v>24</v>
      </c>
      <c r="H143" t="s">
        <v>16</v>
      </c>
      <c r="I143" t="s">
        <v>25</v>
      </c>
      <c r="J143" t="s">
        <v>48</v>
      </c>
      <c r="K143" t="s">
        <v>16</v>
      </c>
      <c r="L143">
        <v>0</v>
      </c>
      <c r="M143">
        <v>1998</v>
      </c>
      <c r="N143" t="s">
        <v>27</v>
      </c>
      <c r="O143">
        <v>0</v>
      </c>
      <c r="P143" t="str">
        <f t="shared" si="4"/>
        <v>2024-Q2</v>
      </c>
      <c r="Q143">
        <f t="shared" si="5"/>
        <v>0</v>
      </c>
    </row>
    <row r="144" spans="1:17" x14ac:dyDescent="0.3">
      <c r="A144">
        <v>143</v>
      </c>
      <c r="B144" t="s">
        <v>57</v>
      </c>
      <c r="E144" t="s">
        <v>32</v>
      </c>
      <c r="F144" s="1">
        <v>45473</v>
      </c>
      <c r="G144" t="s">
        <v>39</v>
      </c>
      <c r="H144" t="s">
        <v>16</v>
      </c>
      <c r="I144" t="s">
        <v>35</v>
      </c>
      <c r="J144" t="s">
        <v>31</v>
      </c>
      <c r="K144" t="s">
        <v>16</v>
      </c>
      <c r="L144">
        <v>22</v>
      </c>
      <c r="M144">
        <v>1733</v>
      </c>
      <c r="N144" t="s">
        <v>20</v>
      </c>
      <c r="O144">
        <v>1</v>
      </c>
      <c r="P144" t="str">
        <f t="shared" si="4"/>
        <v>2024-Q2</v>
      </c>
      <c r="Q144">
        <f t="shared" si="5"/>
        <v>12694.748990190421</v>
      </c>
    </row>
    <row r="145" spans="1:17" x14ac:dyDescent="0.3">
      <c r="A145">
        <v>144</v>
      </c>
      <c r="B145" t="s">
        <v>37</v>
      </c>
      <c r="D145" t="s">
        <v>49</v>
      </c>
      <c r="E145" t="s">
        <v>14</v>
      </c>
      <c r="F145" s="1">
        <v>45388</v>
      </c>
      <c r="G145" t="s">
        <v>30</v>
      </c>
      <c r="H145" t="s">
        <v>16</v>
      </c>
      <c r="I145" t="s">
        <v>17</v>
      </c>
      <c r="J145" t="s">
        <v>36</v>
      </c>
      <c r="K145" t="s">
        <v>19</v>
      </c>
      <c r="L145">
        <v>1</v>
      </c>
      <c r="M145">
        <v>1642</v>
      </c>
      <c r="N145" t="s">
        <v>27</v>
      </c>
      <c r="O145">
        <v>1</v>
      </c>
      <c r="P145" t="str">
        <f t="shared" si="4"/>
        <v>2024-Q2</v>
      </c>
      <c r="Q145">
        <f t="shared" si="5"/>
        <v>609.01339829476251</v>
      </c>
    </row>
    <row r="146" spans="1:17" x14ac:dyDescent="0.3">
      <c r="A146">
        <v>145</v>
      </c>
      <c r="B146" t="s">
        <v>21</v>
      </c>
      <c r="C146" t="s">
        <v>42</v>
      </c>
      <c r="E146" t="s">
        <v>29</v>
      </c>
      <c r="F146" s="1">
        <v>45413</v>
      </c>
      <c r="G146" t="s">
        <v>39</v>
      </c>
      <c r="H146" t="s">
        <v>19</v>
      </c>
      <c r="I146" t="s">
        <v>35</v>
      </c>
      <c r="J146" t="s">
        <v>46</v>
      </c>
      <c r="K146" t="s">
        <v>16</v>
      </c>
      <c r="L146">
        <v>23</v>
      </c>
      <c r="M146">
        <v>1409</v>
      </c>
      <c r="N146" t="s">
        <v>27</v>
      </c>
      <c r="O146">
        <v>1</v>
      </c>
      <c r="P146" t="str">
        <f t="shared" si="4"/>
        <v>2024-Q4</v>
      </c>
      <c r="Q146">
        <f t="shared" si="5"/>
        <v>16323.633782824698</v>
      </c>
    </row>
    <row r="147" spans="1:17" x14ac:dyDescent="0.3">
      <c r="A147">
        <v>146</v>
      </c>
      <c r="B147" t="s">
        <v>21</v>
      </c>
      <c r="C147" t="s">
        <v>54</v>
      </c>
      <c r="E147" t="s">
        <v>29</v>
      </c>
      <c r="F147" s="1">
        <v>45278</v>
      </c>
      <c r="G147" t="s">
        <v>39</v>
      </c>
      <c r="H147" t="s">
        <v>19</v>
      </c>
      <c r="I147" t="s">
        <v>35</v>
      </c>
      <c r="J147" t="s">
        <v>31</v>
      </c>
      <c r="K147" t="s">
        <v>19</v>
      </c>
      <c r="L147">
        <v>29</v>
      </c>
      <c r="M147">
        <v>964</v>
      </c>
      <c r="N147" t="s">
        <v>27</v>
      </c>
      <c r="O147">
        <v>1</v>
      </c>
      <c r="P147" t="str">
        <f t="shared" si="4"/>
        <v>2023-Q2</v>
      </c>
      <c r="Q147">
        <f t="shared" si="5"/>
        <v>30082.98755186722</v>
      </c>
    </row>
    <row r="148" spans="1:17" x14ac:dyDescent="0.3">
      <c r="A148">
        <v>147</v>
      </c>
      <c r="B148" t="s">
        <v>21</v>
      </c>
      <c r="C148" t="s">
        <v>54</v>
      </c>
      <c r="E148" t="s">
        <v>51</v>
      </c>
      <c r="F148" s="1">
        <v>45453</v>
      </c>
      <c r="G148" t="s">
        <v>15</v>
      </c>
      <c r="H148" t="s">
        <v>16</v>
      </c>
      <c r="I148" t="s">
        <v>35</v>
      </c>
      <c r="J148" t="s">
        <v>45</v>
      </c>
      <c r="K148" t="s">
        <v>19</v>
      </c>
      <c r="L148">
        <v>8</v>
      </c>
      <c r="M148">
        <v>1064</v>
      </c>
      <c r="N148" t="s">
        <v>20</v>
      </c>
      <c r="O148">
        <v>1</v>
      </c>
      <c r="P148" t="str">
        <f t="shared" si="4"/>
        <v>2024-Q3</v>
      </c>
      <c r="Q148">
        <f t="shared" si="5"/>
        <v>7518.7969924812032</v>
      </c>
    </row>
    <row r="149" spans="1:17" x14ac:dyDescent="0.3">
      <c r="A149">
        <v>148</v>
      </c>
      <c r="B149" t="s">
        <v>21</v>
      </c>
      <c r="C149" t="s">
        <v>52</v>
      </c>
      <c r="E149" t="s">
        <v>47</v>
      </c>
      <c r="F149" s="1">
        <v>45488</v>
      </c>
      <c r="G149" t="s">
        <v>24</v>
      </c>
      <c r="H149" t="s">
        <v>16</v>
      </c>
      <c r="I149" t="s">
        <v>17</v>
      </c>
      <c r="J149" t="s">
        <v>26</v>
      </c>
      <c r="K149" t="s">
        <v>19</v>
      </c>
      <c r="L149">
        <v>1</v>
      </c>
      <c r="M149">
        <v>241</v>
      </c>
      <c r="N149" t="s">
        <v>20</v>
      </c>
      <c r="O149">
        <v>1</v>
      </c>
      <c r="P149" t="str">
        <f t="shared" si="4"/>
        <v>2024-Q4</v>
      </c>
      <c r="Q149">
        <f t="shared" si="5"/>
        <v>4149.3775933609959</v>
      </c>
    </row>
    <row r="150" spans="1:17" x14ac:dyDescent="0.3">
      <c r="A150">
        <v>149</v>
      </c>
      <c r="B150" t="s">
        <v>57</v>
      </c>
      <c r="E150" t="s">
        <v>23</v>
      </c>
      <c r="F150" s="1">
        <v>45647</v>
      </c>
      <c r="G150" t="s">
        <v>39</v>
      </c>
      <c r="H150" t="s">
        <v>19</v>
      </c>
      <c r="I150" t="s">
        <v>35</v>
      </c>
      <c r="J150" t="s">
        <v>26</v>
      </c>
      <c r="K150" t="s">
        <v>19</v>
      </c>
      <c r="L150">
        <v>22</v>
      </c>
      <c r="M150">
        <v>1924</v>
      </c>
      <c r="N150" t="s">
        <v>20</v>
      </c>
      <c r="O150">
        <v>1</v>
      </c>
      <c r="P150" t="str">
        <f t="shared" si="4"/>
        <v>2024-Q4</v>
      </c>
      <c r="Q150">
        <f t="shared" si="5"/>
        <v>11434.511434511434</v>
      </c>
    </row>
    <row r="151" spans="1:17" x14ac:dyDescent="0.3">
      <c r="A151">
        <v>150</v>
      </c>
      <c r="B151" t="s">
        <v>37</v>
      </c>
      <c r="D151" t="s">
        <v>40</v>
      </c>
      <c r="E151" t="s">
        <v>14</v>
      </c>
      <c r="F151" s="1">
        <v>45609</v>
      </c>
      <c r="G151" t="s">
        <v>30</v>
      </c>
      <c r="H151" t="s">
        <v>16</v>
      </c>
      <c r="I151" t="s">
        <v>33</v>
      </c>
      <c r="J151" t="s">
        <v>31</v>
      </c>
      <c r="K151" t="s">
        <v>19</v>
      </c>
      <c r="L151">
        <v>4</v>
      </c>
      <c r="M151">
        <v>846</v>
      </c>
      <c r="N151" t="s">
        <v>20</v>
      </c>
      <c r="O151">
        <v>1</v>
      </c>
      <c r="P151" t="str">
        <f t="shared" si="4"/>
        <v>2024-Q4</v>
      </c>
      <c r="Q151">
        <f t="shared" si="5"/>
        <v>4728.1323877068562</v>
      </c>
    </row>
    <row r="152" spans="1:17" x14ac:dyDescent="0.3">
      <c r="A152">
        <v>151</v>
      </c>
      <c r="B152" t="s">
        <v>57</v>
      </c>
      <c r="E152" t="s">
        <v>29</v>
      </c>
      <c r="F152" s="1">
        <v>45271</v>
      </c>
      <c r="G152" t="s">
        <v>30</v>
      </c>
      <c r="H152" t="s">
        <v>19</v>
      </c>
      <c r="I152" t="s">
        <v>33</v>
      </c>
      <c r="J152" t="s">
        <v>31</v>
      </c>
      <c r="K152" t="s">
        <v>19</v>
      </c>
      <c r="L152">
        <v>6</v>
      </c>
      <c r="M152">
        <v>229</v>
      </c>
      <c r="N152" t="s">
        <v>27</v>
      </c>
      <c r="O152">
        <v>1</v>
      </c>
      <c r="P152" t="str">
        <f t="shared" si="4"/>
        <v>2023-Q2</v>
      </c>
      <c r="Q152">
        <f t="shared" si="5"/>
        <v>26200.873362445414</v>
      </c>
    </row>
    <row r="153" spans="1:17" x14ac:dyDescent="0.3">
      <c r="A153">
        <v>152</v>
      </c>
      <c r="B153" t="s">
        <v>57</v>
      </c>
      <c r="E153" t="s">
        <v>32</v>
      </c>
      <c r="F153" s="1">
        <v>45398</v>
      </c>
      <c r="G153" t="s">
        <v>24</v>
      </c>
      <c r="H153" t="s">
        <v>16</v>
      </c>
      <c r="I153" t="s">
        <v>25</v>
      </c>
      <c r="J153" t="s">
        <v>26</v>
      </c>
      <c r="K153" t="s">
        <v>16</v>
      </c>
      <c r="L153">
        <v>0</v>
      </c>
      <c r="M153">
        <v>1133</v>
      </c>
      <c r="N153" t="s">
        <v>27</v>
      </c>
      <c r="O153">
        <v>0</v>
      </c>
      <c r="P153" t="str">
        <f t="shared" si="4"/>
        <v>2024-Q1</v>
      </c>
      <c r="Q153">
        <f t="shared" si="5"/>
        <v>0</v>
      </c>
    </row>
    <row r="154" spans="1:17" x14ac:dyDescent="0.3">
      <c r="A154">
        <v>153</v>
      </c>
      <c r="B154" t="s">
        <v>37</v>
      </c>
      <c r="D154" t="s">
        <v>40</v>
      </c>
      <c r="E154" t="s">
        <v>23</v>
      </c>
      <c r="F154" s="1">
        <v>45352</v>
      </c>
      <c r="G154" t="s">
        <v>30</v>
      </c>
      <c r="H154" t="s">
        <v>16</v>
      </c>
      <c r="I154" t="s">
        <v>35</v>
      </c>
      <c r="J154" t="s">
        <v>31</v>
      </c>
      <c r="K154" t="s">
        <v>19</v>
      </c>
      <c r="L154">
        <v>21</v>
      </c>
      <c r="M154">
        <v>1418</v>
      </c>
      <c r="N154" t="s">
        <v>27</v>
      </c>
      <c r="O154">
        <v>1</v>
      </c>
      <c r="P154" t="str">
        <f t="shared" si="4"/>
        <v>2024-Q2</v>
      </c>
      <c r="Q154">
        <f t="shared" si="5"/>
        <v>14809.590973201692</v>
      </c>
    </row>
    <row r="155" spans="1:17" x14ac:dyDescent="0.3">
      <c r="A155">
        <v>154</v>
      </c>
      <c r="B155" t="s">
        <v>56</v>
      </c>
      <c r="E155" t="s">
        <v>29</v>
      </c>
      <c r="F155" s="1">
        <v>45090</v>
      </c>
      <c r="G155" t="s">
        <v>15</v>
      </c>
      <c r="H155" t="s">
        <v>16</v>
      </c>
      <c r="I155" t="s">
        <v>33</v>
      </c>
      <c r="J155" t="s">
        <v>46</v>
      </c>
      <c r="K155" t="s">
        <v>19</v>
      </c>
      <c r="L155">
        <v>4</v>
      </c>
      <c r="M155">
        <v>392</v>
      </c>
      <c r="N155" t="s">
        <v>27</v>
      </c>
      <c r="O155">
        <v>1</v>
      </c>
      <c r="P155" t="str">
        <f t="shared" si="4"/>
        <v>2023-Q4</v>
      </c>
      <c r="Q155">
        <f t="shared" si="5"/>
        <v>10204.081632653062</v>
      </c>
    </row>
    <row r="156" spans="1:17" x14ac:dyDescent="0.3">
      <c r="A156">
        <v>155</v>
      </c>
      <c r="B156" t="s">
        <v>37</v>
      </c>
      <c r="D156" t="s">
        <v>44</v>
      </c>
      <c r="E156" t="s">
        <v>23</v>
      </c>
      <c r="F156" s="1">
        <v>45657</v>
      </c>
      <c r="G156" t="s">
        <v>39</v>
      </c>
      <c r="H156" t="s">
        <v>16</v>
      </c>
      <c r="I156" t="s">
        <v>35</v>
      </c>
      <c r="J156" t="s">
        <v>48</v>
      </c>
      <c r="K156" t="s">
        <v>19</v>
      </c>
      <c r="L156">
        <v>28</v>
      </c>
      <c r="M156">
        <v>1317</v>
      </c>
      <c r="N156" t="s">
        <v>27</v>
      </c>
      <c r="O156">
        <v>1</v>
      </c>
      <c r="P156" t="str">
        <f t="shared" si="4"/>
        <v>2024-Q1</v>
      </c>
      <c r="Q156">
        <f t="shared" si="5"/>
        <v>21260.440394836751</v>
      </c>
    </row>
    <row r="157" spans="1:17" x14ac:dyDescent="0.3">
      <c r="A157">
        <v>156</v>
      </c>
      <c r="B157" t="s">
        <v>21</v>
      </c>
      <c r="C157" t="s">
        <v>22</v>
      </c>
      <c r="E157" t="s">
        <v>14</v>
      </c>
      <c r="F157" s="1">
        <v>45297</v>
      </c>
      <c r="G157" t="s">
        <v>39</v>
      </c>
      <c r="H157" t="s">
        <v>19</v>
      </c>
      <c r="I157" t="s">
        <v>17</v>
      </c>
      <c r="J157" t="s">
        <v>45</v>
      </c>
      <c r="K157" t="s">
        <v>19</v>
      </c>
      <c r="L157">
        <v>1</v>
      </c>
      <c r="M157">
        <v>1099</v>
      </c>
      <c r="N157" t="s">
        <v>27</v>
      </c>
      <c r="O157">
        <v>1</v>
      </c>
      <c r="P157" t="str">
        <f t="shared" si="4"/>
        <v>2024-Q1</v>
      </c>
      <c r="Q157">
        <f t="shared" si="5"/>
        <v>909.91810737033666</v>
      </c>
    </row>
    <row r="158" spans="1:17" x14ac:dyDescent="0.3">
      <c r="A158">
        <v>157</v>
      </c>
      <c r="B158" t="s">
        <v>37</v>
      </c>
      <c r="D158" t="s">
        <v>18</v>
      </c>
      <c r="E158" t="s">
        <v>14</v>
      </c>
      <c r="F158" s="1">
        <v>45298</v>
      </c>
      <c r="G158" t="s">
        <v>30</v>
      </c>
      <c r="H158" t="s">
        <v>19</v>
      </c>
      <c r="I158" t="s">
        <v>25</v>
      </c>
      <c r="J158" t="s">
        <v>48</v>
      </c>
      <c r="K158" t="s">
        <v>16</v>
      </c>
      <c r="L158">
        <v>0</v>
      </c>
      <c r="M158">
        <v>197</v>
      </c>
      <c r="N158" t="s">
        <v>20</v>
      </c>
      <c r="O158">
        <v>0</v>
      </c>
      <c r="P158" t="str">
        <f t="shared" si="4"/>
        <v>2024-Q3</v>
      </c>
      <c r="Q158">
        <f t="shared" si="5"/>
        <v>0</v>
      </c>
    </row>
    <row r="159" spans="1:17" x14ac:dyDescent="0.3">
      <c r="A159">
        <v>158</v>
      </c>
      <c r="B159" t="s">
        <v>57</v>
      </c>
      <c r="E159" t="s">
        <v>43</v>
      </c>
      <c r="F159" s="1">
        <v>45196</v>
      </c>
      <c r="G159" t="s">
        <v>39</v>
      </c>
      <c r="H159" t="s">
        <v>16</v>
      </c>
      <c r="I159" t="s">
        <v>25</v>
      </c>
      <c r="J159" t="s">
        <v>36</v>
      </c>
      <c r="K159" t="s">
        <v>19</v>
      </c>
      <c r="L159">
        <v>0</v>
      </c>
      <c r="M159">
        <v>734</v>
      </c>
      <c r="N159" t="s">
        <v>27</v>
      </c>
      <c r="O159">
        <v>0</v>
      </c>
      <c r="P159" t="str">
        <f t="shared" si="4"/>
        <v>2023-Q1</v>
      </c>
      <c r="Q159">
        <f t="shared" si="5"/>
        <v>0</v>
      </c>
    </row>
    <row r="160" spans="1:17" x14ac:dyDescent="0.3">
      <c r="A160">
        <v>159</v>
      </c>
      <c r="B160" t="s">
        <v>37</v>
      </c>
      <c r="D160" t="s">
        <v>44</v>
      </c>
      <c r="E160" t="s">
        <v>51</v>
      </c>
      <c r="F160" s="1">
        <v>45659</v>
      </c>
      <c r="G160" t="s">
        <v>15</v>
      </c>
      <c r="H160" t="s">
        <v>16</v>
      </c>
      <c r="I160" t="s">
        <v>33</v>
      </c>
      <c r="J160" t="s">
        <v>45</v>
      </c>
      <c r="K160" t="s">
        <v>19</v>
      </c>
      <c r="L160">
        <v>2</v>
      </c>
      <c r="M160">
        <v>1541</v>
      </c>
      <c r="N160" t="s">
        <v>20</v>
      </c>
      <c r="O160">
        <v>1</v>
      </c>
      <c r="P160" t="str">
        <f t="shared" si="4"/>
        <v>2025-Q2</v>
      </c>
      <c r="Q160">
        <f t="shared" si="5"/>
        <v>1297.8585334198572</v>
      </c>
    </row>
    <row r="161" spans="1:17" x14ac:dyDescent="0.3">
      <c r="A161">
        <v>160</v>
      </c>
      <c r="B161" t="s">
        <v>37</v>
      </c>
      <c r="D161" t="s">
        <v>18</v>
      </c>
      <c r="E161" t="s">
        <v>32</v>
      </c>
      <c r="F161" s="1">
        <v>45424</v>
      </c>
      <c r="G161" t="s">
        <v>39</v>
      </c>
      <c r="H161" t="s">
        <v>19</v>
      </c>
      <c r="I161" t="s">
        <v>17</v>
      </c>
      <c r="J161" t="s">
        <v>36</v>
      </c>
      <c r="K161" t="s">
        <v>16</v>
      </c>
      <c r="L161">
        <v>1</v>
      </c>
      <c r="M161">
        <v>351</v>
      </c>
      <c r="N161" t="s">
        <v>27</v>
      </c>
      <c r="O161">
        <v>1</v>
      </c>
      <c r="P161" t="str">
        <f t="shared" si="4"/>
        <v>2024-Q2</v>
      </c>
      <c r="Q161">
        <f t="shared" si="5"/>
        <v>2849.002849002849</v>
      </c>
    </row>
    <row r="162" spans="1:17" x14ac:dyDescent="0.3">
      <c r="A162">
        <v>161</v>
      </c>
      <c r="B162" t="s">
        <v>56</v>
      </c>
      <c r="E162" t="s">
        <v>51</v>
      </c>
      <c r="F162" s="1">
        <v>45080</v>
      </c>
      <c r="G162" t="s">
        <v>24</v>
      </c>
      <c r="H162" t="s">
        <v>19</v>
      </c>
      <c r="I162" t="s">
        <v>17</v>
      </c>
      <c r="J162" t="s">
        <v>36</v>
      </c>
      <c r="K162" t="s">
        <v>16</v>
      </c>
      <c r="L162">
        <v>1</v>
      </c>
      <c r="M162">
        <v>1078</v>
      </c>
      <c r="N162" t="s">
        <v>20</v>
      </c>
      <c r="O162">
        <v>1</v>
      </c>
      <c r="P162" t="str">
        <f t="shared" si="4"/>
        <v>2023-Q1</v>
      </c>
      <c r="Q162">
        <f t="shared" si="5"/>
        <v>927.64378478664196</v>
      </c>
    </row>
    <row r="163" spans="1:17" x14ac:dyDescent="0.3">
      <c r="A163">
        <v>162</v>
      </c>
      <c r="B163" t="s">
        <v>21</v>
      </c>
      <c r="C163" t="s">
        <v>52</v>
      </c>
      <c r="E163" t="s">
        <v>23</v>
      </c>
      <c r="F163" s="1">
        <v>45313</v>
      </c>
      <c r="G163" t="s">
        <v>15</v>
      </c>
      <c r="H163" t="s">
        <v>16</v>
      </c>
      <c r="I163" t="s">
        <v>33</v>
      </c>
      <c r="J163" t="s">
        <v>31</v>
      </c>
      <c r="K163" t="s">
        <v>19</v>
      </c>
      <c r="L163">
        <v>5</v>
      </c>
      <c r="M163">
        <v>1451</v>
      </c>
      <c r="N163" t="s">
        <v>27</v>
      </c>
      <c r="O163">
        <v>1</v>
      </c>
      <c r="P163" t="str">
        <f t="shared" si="4"/>
        <v>2024-Q4</v>
      </c>
      <c r="Q163">
        <f t="shared" si="5"/>
        <v>3445.8993797381117</v>
      </c>
    </row>
    <row r="164" spans="1:17" x14ac:dyDescent="0.3">
      <c r="A164">
        <v>163</v>
      </c>
      <c r="B164" t="s">
        <v>57</v>
      </c>
      <c r="E164" t="s">
        <v>51</v>
      </c>
      <c r="F164" s="1">
        <v>45279</v>
      </c>
      <c r="G164" t="s">
        <v>39</v>
      </c>
      <c r="H164" t="s">
        <v>19</v>
      </c>
      <c r="I164" t="s">
        <v>17</v>
      </c>
      <c r="J164" t="s">
        <v>45</v>
      </c>
      <c r="K164" t="s">
        <v>16</v>
      </c>
      <c r="L164">
        <v>1</v>
      </c>
      <c r="M164">
        <v>796</v>
      </c>
      <c r="N164" t="s">
        <v>27</v>
      </c>
      <c r="O164">
        <v>1</v>
      </c>
      <c r="P164" t="str">
        <f t="shared" si="4"/>
        <v>2023-Q4</v>
      </c>
      <c r="Q164">
        <f t="shared" si="5"/>
        <v>1256.2814070351758</v>
      </c>
    </row>
    <row r="165" spans="1:17" x14ac:dyDescent="0.3">
      <c r="A165">
        <v>164</v>
      </c>
      <c r="B165" t="s">
        <v>21</v>
      </c>
      <c r="C165" t="s">
        <v>52</v>
      </c>
      <c r="E165" t="s">
        <v>43</v>
      </c>
      <c r="F165" s="1">
        <v>45567</v>
      </c>
      <c r="G165" t="s">
        <v>39</v>
      </c>
      <c r="H165" t="s">
        <v>19</v>
      </c>
      <c r="I165" t="s">
        <v>25</v>
      </c>
      <c r="J165" t="s">
        <v>36</v>
      </c>
      <c r="K165" t="s">
        <v>19</v>
      </c>
      <c r="L165">
        <v>0</v>
      </c>
      <c r="M165">
        <v>406</v>
      </c>
      <c r="N165" t="s">
        <v>27</v>
      </c>
      <c r="O165">
        <v>0</v>
      </c>
      <c r="P165" t="str">
        <f t="shared" si="4"/>
        <v>2024-Q2</v>
      </c>
      <c r="Q165">
        <f t="shared" si="5"/>
        <v>0</v>
      </c>
    </row>
    <row r="166" spans="1:17" x14ac:dyDescent="0.3">
      <c r="A166">
        <v>165</v>
      </c>
      <c r="B166" t="s">
        <v>57</v>
      </c>
      <c r="E166" t="s">
        <v>14</v>
      </c>
      <c r="F166" s="1">
        <v>45411</v>
      </c>
      <c r="G166" t="s">
        <v>15</v>
      </c>
      <c r="H166" t="s">
        <v>19</v>
      </c>
      <c r="I166" t="s">
        <v>33</v>
      </c>
      <c r="J166" t="s">
        <v>18</v>
      </c>
      <c r="K166" t="s">
        <v>16</v>
      </c>
      <c r="L166">
        <v>7</v>
      </c>
      <c r="M166">
        <v>556</v>
      </c>
      <c r="N166" t="s">
        <v>20</v>
      </c>
      <c r="O166">
        <v>1</v>
      </c>
      <c r="P166" t="str">
        <f t="shared" si="4"/>
        <v>2024-Q2</v>
      </c>
      <c r="Q166">
        <f t="shared" si="5"/>
        <v>12589.928057553956</v>
      </c>
    </row>
    <row r="167" spans="1:17" x14ac:dyDescent="0.3">
      <c r="A167">
        <v>166</v>
      </c>
      <c r="B167" t="s">
        <v>56</v>
      </c>
      <c r="E167" t="s">
        <v>47</v>
      </c>
      <c r="F167" s="1">
        <v>45412</v>
      </c>
      <c r="G167" t="s">
        <v>24</v>
      </c>
      <c r="H167" t="s">
        <v>19</v>
      </c>
      <c r="I167" t="s">
        <v>25</v>
      </c>
      <c r="J167" t="s">
        <v>48</v>
      </c>
      <c r="K167" t="s">
        <v>19</v>
      </c>
      <c r="L167">
        <v>0</v>
      </c>
      <c r="M167">
        <v>875</v>
      </c>
      <c r="N167" t="s">
        <v>27</v>
      </c>
      <c r="O167">
        <v>0</v>
      </c>
      <c r="P167" t="str">
        <f t="shared" si="4"/>
        <v>2024-Q1</v>
      </c>
      <c r="Q167">
        <f t="shared" si="5"/>
        <v>0</v>
      </c>
    </row>
    <row r="168" spans="1:17" x14ac:dyDescent="0.3">
      <c r="A168">
        <v>167</v>
      </c>
      <c r="B168" t="s">
        <v>56</v>
      </c>
      <c r="E168" t="s">
        <v>47</v>
      </c>
      <c r="F168" s="1">
        <v>45341</v>
      </c>
      <c r="G168" t="s">
        <v>15</v>
      </c>
      <c r="H168" t="s">
        <v>19</v>
      </c>
      <c r="I168" t="s">
        <v>25</v>
      </c>
      <c r="J168" t="s">
        <v>46</v>
      </c>
      <c r="K168" t="s">
        <v>19</v>
      </c>
      <c r="L168">
        <v>0</v>
      </c>
      <c r="M168">
        <v>1051</v>
      </c>
      <c r="N168" t="s">
        <v>20</v>
      </c>
      <c r="O168">
        <v>0</v>
      </c>
      <c r="P168" t="str">
        <f t="shared" si="4"/>
        <v>2024-Q4</v>
      </c>
      <c r="Q168">
        <f t="shared" si="5"/>
        <v>0</v>
      </c>
    </row>
    <row r="169" spans="1:17" x14ac:dyDescent="0.3">
      <c r="A169">
        <v>168</v>
      </c>
      <c r="B169" t="s">
        <v>56</v>
      </c>
      <c r="E169" t="s">
        <v>43</v>
      </c>
      <c r="F169" s="1">
        <v>45268</v>
      </c>
      <c r="G169" t="s">
        <v>15</v>
      </c>
      <c r="H169" t="s">
        <v>16</v>
      </c>
      <c r="I169" t="s">
        <v>33</v>
      </c>
      <c r="J169" t="s">
        <v>48</v>
      </c>
      <c r="K169" t="s">
        <v>19</v>
      </c>
      <c r="L169">
        <v>5</v>
      </c>
      <c r="M169">
        <v>873</v>
      </c>
      <c r="N169" t="s">
        <v>20</v>
      </c>
      <c r="O169">
        <v>1</v>
      </c>
      <c r="P169" t="str">
        <f t="shared" si="4"/>
        <v>2023-Q2</v>
      </c>
      <c r="Q169">
        <f t="shared" si="5"/>
        <v>5727.3768613974798</v>
      </c>
    </row>
    <row r="170" spans="1:17" x14ac:dyDescent="0.3">
      <c r="A170">
        <v>169</v>
      </c>
      <c r="B170" t="s">
        <v>56</v>
      </c>
      <c r="E170" t="s">
        <v>23</v>
      </c>
      <c r="F170" s="1">
        <v>45030</v>
      </c>
      <c r="G170" t="s">
        <v>15</v>
      </c>
      <c r="H170" t="s">
        <v>16</v>
      </c>
      <c r="I170" t="s">
        <v>33</v>
      </c>
      <c r="J170" t="s">
        <v>26</v>
      </c>
      <c r="K170" t="s">
        <v>16</v>
      </c>
      <c r="L170">
        <v>3</v>
      </c>
      <c r="M170">
        <v>624</v>
      </c>
      <c r="N170" t="s">
        <v>27</v>
      </c>
      <c r="O170">
        <v>1</v>
      </c>
      <c r="P170" t="str">
        <f t="shared" si="4"/>
        <v>2023-Q2</v>
      </c>
      <c r="Q170">
        <f t="shared" si="5"/>
        <v>4807.6923076923076</v>
      </c>
    </row>
    <row r="171" spans="1:17" x14ac:dyDescent="0.3">
      <c r="A171">
        <v>170</v>
      </c>
      <c r="B171" t="s">
        <v>37</v>
      </c>
      <c r="D171" t="s">
        <v>44</v>
      </c>
      <c r="E171" t="s">
        <v>23</v>
      </c>
      <c r="F171" s="1">
        <v>45455</v>
      </c>
      <c r="G171" t="s">
        <v>24</v>
      </c>
      <c r="H171" t="s">
        <v>19</v>
      </c>
      <c r="I171" t="s">
        <v>17</v>
      </c>
      <c r="J171" t="s">
        <v>46</v>
      </c>
      <c r="K171" t="s">
        <v>19</v>
      </c>
      <c r="L171">
        <v>1</v>
      </c>
      <c r="M171">
        <v>686</v>
      </c>
      <c r="N171" t="s">
        <v>27</v>
      </c>
      <c r="O171">
        <v>1</v>
      </c>
      <c r="P171" t="str">
        <f t="shared" si="4"/>
        <v>2024-Q3</v>
      </c>
      <c r="Q171">
        <f t="shared" si="5"/>
        <v>1457.7259475218659</v>
      </c>
    </row>
    <row r="172" spans="1:17" x14ac:dyDescent="0.3">
      <c r="A172">
        <v>171</v>
      </c>
      <c r="B172" t="s">
        <v>57</v>
      </c>
      <c r="E172" t="s">
        <v>32</v>
      </c>
      <c r="F172" s="1">
        <v>45142</v>
      </c>
      <c r="G172" t="s">
        <v>30</v>
      </c>
      <c r="H172" t="s">
        <v>19</v>
      </c>
      <c r="I172" t="s">
        <v>33</v>
      </c>
      <c r="J172" t="s">
        <v>26</v>
      </c>
      <c r="K172" t="s">
        <v>19</v>
      </c>
      <c r="L172">
        <v>7</v>
      </c>
      <c r="M172">
        <v>1038</v>
      </c>
      <c r="N172" t="s">
        <v>27</v>
      </c>
      <c r="O172">
        <v>1</v>
      </c>
      <c r="P172" t="str">
        <f t="shared" si="4"/>
        <v>2023-Q4</v>
      </c>
      <c r="Q172">
        <f t="shared" si="5"/>
        <v>6743.7379576107896</v>
      </c>
    </row>
    <row r="173" spans="1:17" x14ac:dyDescent="0.3">
      <c r="A173">
        <v>172</v>
      </c>
      <c r="B173" t="s">
        <v>21</v>
      </c>
      <c r="C173" t="s">
        <v>34</v>
      </c>
      <c r="E173" t="s">
        <v>29</v>
      </c>
      <c r="F173" s="1">
        <v>45249</v>
      </c>
      <c r="G173" t="s">
        <v>15</v>
      </c>
      <c r="H173" t="s">
        <v>16</v>
      </c>
      <c r="I173" t="s">
        <v>25</v>
      </c>
      <c r="J173" t="s">
        <v>31</v>
      </c>
      <c r="K173" t="s">
        <v>16</v>
      </c>
      <c r="L173">
        <v>0</v>
      </c>
      <c r="M173">
        <v>1812</v>
      </c>
      <c r="N173" t="s">
        <v>20</v>
      </c>
      <c r="O173">
        <v>0</v>
      </c>
      <c r="P173" t="str">
        <f t="shared" si="4"/>
        <v>2023-Q3</v>
      </c>
      <c r="Q173">
        <f t="shared" si="5"/>
        <v>0</v>
      </c>
    </row>
    <row r="174" spans="1:17" x14ac:dyDescent="0.3">
      <c r="A174">
        <v>173</v>
      </c>
      <c r="B174" t="s">
        <v>57</v>
      </c>
      <c r="E174" t="s">
        <v>43</v>
      </c>
      <c r="F174" s="1">
        <v>45565</v>
      </c>
      <c r="G174" t="s">
        <v>15</v>
      </c>
      <c r="H174" t="s">
        <v>19</v>
      </c>
      <c r="I174" t="s">
        <v>33</v>
      </c>
      <c r="J174" t="s">
        <v>48</v>
      </c>
      <c r="K174" t="s">
        <v>16</v>
      </c>
      <c r="L174">
        <v>6</v>
      </c>
      <c r="M174">
        <v>1668</v>
      </c>
      <c r="N174" t="s">
        <v>27</v>
      </c>
      <c r="O174">
        <v>1</v>
      </c>
      <c r="P174" t="str">
        <f t="shared" si="4"/>
        <v>2024-Q4</v>
      </c>
      <c r="Q174">
        <f t="shared" si="5"/>
        <v>3597.1223021582732</v>
      </c>
    </row>
    <row r="175" spans="1:17" x14ac:dyDescent="0.3">
      <c r="A175">
        <v>174</v>
      </c>
      <c r="B175" t="s">
        <v>21</v>
      </c>
      <c r="C175" t="s">
        <v>18</v>
      </c>
      <c r="E175" t="s">
        <v>51</v>
      </c>
      <c r="F175" s="1">
        <v>45291</v>
      </c>
      <c r="G175" t="s">
        <v>30</v>
      </c>
      <c r="H175" t="s">
        <v>19</v>
      </c>
      <c r="I175" t="s">
        <v>35</v>
      </c>
      <c r="J175" t="s">
        <v>48</v>
      </c>
      <c r="K175" t="s">
        <v>16</v>
      </c>
      <c r="L175">
        <v>27</v>
      </c>
      <c r="M175">
        <v>460</v>
      </c>
      <c r="N175" t="s">
        <v>27</v>
      </c>
      <c r="O175">
        <v>1</v>
      </c>
      <c r="P175" t="str">
        <f t="shared" si="4"/>
        <v>2023-Q2</v>
      </c>
      <c r="Q175">
        <f t="shared" si="5"/>
        <v>58695.65217391304</v>
      </c>
    </row>
    <row r="176" spans="1:17" x14ac:dyDescent="0.3">
      <c r="A176">
        <v>175</v>
      </c>
      <c r="B176" t="s">
        <v>56</v>
      </c>
      <c r="E176" t="s">
        <v>32</v>
      </c>
      <c r="F176" s="1">
        <v>45078</v>
      </c>
      <c r="G176" t="s">
        <v>30</v>
      </c>
      <c r="H176" t="s">
        <v>19</v>
      </c>
      <c r="I176" t="s">
        <v>35</v>
      </c>
      <c r="J176" t="s">
        <v>36</v>
      </c>
      <c r="K176" t="s">
        <v>16</v>
      </c>
      <c r="L176">
        <v>26</v>
      </c>
      <c r="M176">
        <v>421</v>
      </c>
      <c r="N176" t="s">
        <v>20</v>
      </c>
      <c r="O176">
        <v>1</v>
      </c>
      <c r="P176" t="str">
        <f t="shared" si="4"/>
        <v>2023-Q4</v>
      </c>
      <c r="Q176">
        <f t="shared" si="5"/>
        <v>61757.719714964369</v>
      </c>
    </row>
    <row r="177" spans="1:17" x14ac:dyDescent="0.3">
      <c r="A177">
        <v>176</v>
      </c>
      <c r="B177" t="s">
        <v>21</v>
      </c>
      <c r="C177" t="s">
        <v>18</v>
      </c>
      <c r="E177" t="s">
        <v>47</v>
      </c>
      <c r="F177" s="1">
        <v>45252</v>
      </c>
      <c r="G177" t="s">
        <v>24</v>
      </c>
      <c r="H177" t="s">
        <v>19</v>
      </c>
      <c r="I177" t="s">
        <v>25</v>
      </c>
      <c r="J177" t="s">
        <v>36</v>
      </c>
      <c r="K177" t="s">
        <v>16</v>
      </c>
      <c r="L177">
        <v>0</v>
      </c>
      <c r="M177">
        <v>1815</v>
      </c>
      <c r="N177" t="s">
        <v>20</v>
      </c>
      <c r="O177">
        <v>0</v>
      </c>
      <c r="P177" t="str">
        <f t="shared" si="4"/>
        <v>2023-Q1</v>
      </c>
      <c r="Q177">
        <f t="shared" si="5"/>
        <v>0</v>
      </c>
    </row>
    <row r="178" spans="1:17" x14ac:dyDescent="0.3">
      <c r="A178">
        <v>177</v>
      </c>
      <c r="B178" t="s">
        <v>21</v>
      </c>
      <c r="C178" t="s">
        <v>34</v>
      </c>
      <c r="E178" t="s">
        <v>23</v>
      </c>
      <c r="F178" s="1">
        <v>45358</v>
      </c>
      <c r="G178" t="s">
        <v>24</v>
      </c>
      <c r="H178" t="s">
        <v>19</v>
      </c>
      <c r="I178" t="s">
        <v>35</v>
      </c>
      <c r="J178" t="s">
        <v>26</v>
      </c>
      <c r="K178" t="s">
        <v>16</v>
      </c>
      <c r="L178">
        <v>29</v>
      </c>
      <c r="M178">
        <v>1239</v>
      </c>
      <c r="N178" t="s">
        <v>20</v>
      </c>
      <c r="O178">
        <v>1</v>
      </c>
      <c r="P178" t="str">
        <f t="shared" si="4"/>
        <v>2024-Q4</v>
      </c>
      <c r="Q178">
        <f t="shared" si="5"/>
        <v>23405.972558514932</v>
      </c>
    </row>
    <row r="179" spans="1:17" x14ac:dyDescent="0.3">
      <c r="A179">
        <v>178</v>
      </c>
      <c r="B179" t="s">
        <v>56</v>
      </c>
      <c r="E179" t="s">
        <v>32</v>
      </c>
      <c r="F179" s="1">
        <v>45290</v>
      </c>
      <c r="G179" t="s">
        <v>15</v>
      </c>
      <c r="H179" t="s">
        <v>16</v>
      </c>
      <c r="I179" t="s">
        <v>35</v>
      </c>
      <c r="J179" t="s">
        <v>26</v>
      </c>
      <c r="K179" t="s">
        <v>19</v>
      </c>
      <c r="L179">
        <v>10</v>
      </c>
      <c r="M179">
        <v>1784</v>
      </c>
      <c r="N179" t="s">
        <v>20</v>
      </c>
      <c r="O179">
        <v>1</v>
      </c>
      <c r="P179" t="str">
        <f t="shared" si="4"/>
        <v>2023-Q2</v>
      </c>
      <c r="Q179">
        <f t="shared" si="5"/>
        <v>5605.3811659192825</v>
      </c>
    </row>
    <row r="180" spans="1:17" x14ac:dyDescent="0.3">
      <c r="A180">
        <v>179</v>
      </c>
      <c r="B180" t="s">
        <v>21</v>
      </c>
      <c r="C180" t="s">
        <v>52</v>
      </c>
      <c r="E180" t="s">
        <v>29</v>
      </c>
      <c r="F180" s="1">
        <v>45442</v>
      </c>
      <c r="G180" t="s">
        <v>24</v>
      </c>
      <c r="H180" t="s">
        <v>19</v>
      </c>
      <c r="I180" t="s">
        <v>33</v>
      </c>
      <c r="J180" t="s">
        <v>36</v>
      </c>
      <c r="K180" t="s">
        <v>16</v>
      </c>
      <c r="L180">
        <v>2</v>
      </c>
      <c r="M180">
        <v>1066</v>
      </c>
      <c r="N180" t="s">
        <v>27</v>
      </c>
      <c r="O180">
        <v>1</v>
      </c>
      <c r="P180" t="str">
        <f t="shared" si="4"/>
        <v>2024-Q2</v>
      </c>
      <c r="Q180">
        <f t="shared" si="5"/>
        <v>1876.172607879925</v>
      </c>
    </row>
    <row r="181" spans="1:17" x14ac:dyDescent="0.3">
      <c r="A181">
        <v>180</v>
      </c>
      <c r="B181" t="s">
        <v>56</v>
      </c>
      <c r="E181" t="s">
        <v>43</v>
      </c>
      <c r="F181" s="1">
        <v>45019</v>
      </c>
      <c r="G181" t="s">
        <v>24</v>
      </c>
      <c r="H181" t="s">
        <v>19</v>
      </c>
      <c r="I181" t="s">
        <v>35</v>
      </c>
      <c r="J181" t="s">
        <v>36</v>
      </c>
      <c r="K181" t="s">
        <v>19</v>
      </c>
      <c r="L181">
        <v>27</v>
      </c>
      <c r="M181">
        <v>1184</v>
      </c>
      <c r="N181" t="s">
        <v>20</v>
      </c>
      <c r="O181">
        <v>1</v>
      </c>
      <c r="P181" t="str">
        <f t="shared" si="4"/>
        <v>2023-Q3</v>
      </c>
      <c r="Q181">
        <f t="shared" si="5"/>
        <v>22804.054054054053</v>
      </c>
    </row>
    <row r="182" spans="1:17" x14ac:dyDescent="0.3">
      <c r="A182">
        <v>181</v>
      </c>
      <c r="B182" t="s">
        <v>57</v>
      </c>
      <c r="E182" t="s">
        <v>47</v>
      </c>
      <c r="F182" s="1">
        <v>45132</v>
      </c>
      <c r="G182" t="s">
        <v>15</v>
      </c>
      <c r="H182" t="s">
        <v>19</v>
      </c>
      <c r="I182" t="s">
        <v>25</v>
      </c>
      <c r="J182" t="s">
        <v>45</v>
      </c>
      <c r="K182" t="s">
        <v>19</v>
      </c>
      <c r="L182">
        <v>0</v>
      </c>
      <c r="M182">
        <v>1491</v>
      </c>
      <c r="N182" t="s">
        <v>20</v>
      </c>
      <c r="O182">
        <v>0</v>
      </c>
      <c r="P182" t="str">
        <f t="shared" si="4"/>
        <v>2023-Q1</v>
      </c>
      <c r="Q182">
        <f t="shared" si="5"/>
        <v>0</v>
      </c>
    </row>
    <row r="183" spans="1:17" x14ac:dyDescent="0.3">
      <c r="A183">
        <v>182</v>
      </c>
      <c r="B183" t="s">
        <v>21</v>
      </c>
      <c r="C183" t="s">
        <v>18</v>
      </c>
      <c r="E183" t="s">
        <v>51</v>
      </c>
      <c r="F183" s="1">
        <v>45359</v>
      </c>
      <c r="G183" t="s">
        <v>15</v>
      </c>
      <c r="H183" t="s">
        <v>16</v>
      </c>
      <c r="I183" t="s">
        <v>33</v>
      </c>
      <c r="J183" t="s">
        <v>18</v>
      </c>
      <c r="K183" t="s">
        <v>16</v>
      </c>
      <c r="L183">
        <v>4</v>
      </c>
      <c r="M183">
        <v>450</v>
      </c>
      <c r="N183" t="s">
        <v>20</v>
      </c>
      <c r="O183">
        <v>1</v>
      </c>
      <c r="P183" t="str">
        <f t="shared" si="4"/>
        <v>2024-Q3</v>
      </c>
      <c r="Q183">
        <f t="shared" si="5"/>
        <v>8888.8888888888887</v>
      </c>
    </row>
    <row r="184" spans="1:17" x14ac:dyDescent="0.3">
      <c r="A184">
        <v>183</v>
      </c>
      <c r="B184" t="s">
        <v>37</v>
      </c>
      <c r="D184" t="s">
        <v>49</v>
      </c>
      <c r="E184" t="s">
        <v>14</v>
      </c>
      <c r="F184" s="1">
        <v>45483</v>
      </c>
      <c r="G184" t="s">
        <v>15</v>
      </c>
      <c r="H184" t="s">
        <v>16</v>
      </c>
      <c r="I184" t="s">
        <v>25</v>
      </c>
      <c r="J184" t="s">
        <v>45</v>
      </c>
      <c r="K184" t="s">
        <v>16</v>
      </c>
      <c r="L184">
        <v>0</v>
      </c>
      <c r="M184">
        <v>544</v>
      </c>
      <c r="N184" t="s">
        <v>27</v>
      </c>
      <c r="O184">
        <v>0</v>
      </c>
      <c r="P184" t="str">
        <f t="shared" si="4"/>
        <v>2024-Q1</v>
      </c>
      <c r="Q184">
        <f t="shared" si="5"/>
        <v>0</v>
      </c>
    </row>
    <row r="185" spans="1:17" x14ac:dyDescent="0.3">
      <c r="A185">
        <v>184</v>
      </c>
      <c r="B185" t="s">
        <v>21</v>
      </c>
      <c r="C185" t="s">
        <v>28</v>
      </c>
      <c r="E185" t="s">
        <v>32</v>
      </c>
      <c r="F185" s="1">
        <v>45301</v>
      </c>
      <c r="G185" t="s">
        <v>24</v>
      </c>
      <c r="H185" t="s">
        <v>16</v>
      </c>
      <c r="I185" t="s">
        <v>35</v>
      </c>
      <c r="J185" t="s">
        <v>36</v>
      </c>
      <c r="K185" t="s">
        <v>16</v>
      </c>
      <c r="L185">
        <v>14</v>
      </c>
      <c r="M185">
        <v>1030</v>
      </c>
      <c r="N185" t="s">
        <v>27</v>
      </c>
      <c r="O185">
        <v>1</v>
      </c>
      <c r="P185" t="str">
        <f t="shared" si="4"/>
        <v>2024-Q2</v>
      </c>
      <c r="Q185">
        <f t="shared" si="5"/>
        <v>13592.233009708738</v>
      </c>
    </row>
    <row r="186" spans="1:17" x14ac:dyDescent="0.3">
      <c r="A186">
        <v>185</v>
      </c>
      <c r="B186" t="s">
        <v>21</v>
      </c>
      <c r="C186" t="s">
        <v>34</v>
      </c>
      <c r="E186" t="s">
        <v>41</v>
      </c>
      <c r="F186" s="1">
        <v>45457</v>
      </c>
      <c r="G186" t="s">
        <v>15</v>
      </c>
      <c r="H186" t="s">
        <v>16</v>
      </c>
      <c r="I186" t="s">
        <v>25</v>
      </c>
      <c r="J186" t="s">
        <v>45</v>
      </c>
      <c r="K186" t="s">
        <v>16</v>
      </c>
      <c r="L186">
        <v>0</v>
      </c>
      <c r="M186">
        <v>984</v>
      </c>
      <c r="N186" t="s">
        <v>27</v>
      </c>
      <c r="O186">
        <v>0</v>
      </c>
      <c r="P186" t="str">
        <f t="shared" si="4"/>
        <v>2024-Q1</v>
      </c>
      <c r="Q186">
        <f t="shared" si="5"/>
        <v>0</v>
      </c>
    </row>
    <row r="187" spans="1:17" x14ac:dyDescent="0.3">
      <c r="A187">
        <v>186</v>
      </c>
      <c r="B187" t="s">
        <v>56</v>
      </c>
      <c r="E187" t="s">
        <v>47</v>
      </c>
      <c r="F187" s="1">
        <v>45310</v>
      </c>
      <c r="G187" t="s">
        <v>24</v>
      </c>
      <c r="H187" t="s">
        <v>19</v>
      </c>
      <c r="I187" t="s">
        <v>33</v>
      </c>
      <c r="J187" t="s">
        <v>46</v>
      </c>
      <c r="K187" t="s">
        <v>16</v>
      </c>
      <c r="L187">
        <v>6</v>
      </c>
      <c r="M187">
        <v>1123</v>
      </c>
      <c r="N187" t="s">
        <v>27</v>
      </c>
      <c r="O187">
        <v>1</v>
      </c>
      <c r="P187" t="str">
        <f t="shared" si="4"/>
        <v>2024-Q3</v>
      </c>
      <c r="Q187">
        <f t="shared" si="5"/>
        <v>5342.8317008014246</v>
      </c>
    </row>
    <row r="188" spans="1:17" x14ac:dyDescent="0.3">
      <c r="A188">
        <v>187</v>
      </c>
      <c r="B188" t="s">
        <v>56</v>
      </c>
      <c r="E188" t="s">
        <v>29</v>
      </c>
      <c r="F188" s="1">
        <v>45195</v>
      </c>
      <c r="G188" t="s">
        <v>15</v>
      </c>
      <c r="H188" t="s">
        <v>16</v>
      </c>
      <c r="I188" t="s">
        <v>25</v>
      </c>
      <c r="J188" t="s">
        <v>45</v>
      </c>
      <c r="K188" t="s">
        <v>19</v>
      </c>
      <c r="L188">
        <v>0</v>
      </c>
      <c r="M188">
        <v>1656</v>
      </c>
      <c r="N188" t="s">
        <v>20</v>
      </c>
      <c r="O188">
        <v>0</v>
      </c>
      <c r="P188" t="str">
        <f t="shared" si="4"/>
        <v>2023-Q1</v>
      </c>
      <c r="Q188">
        <f t="shared" si="5"/>
        <v>0</v>
      </c>
    </row>
    <row r="189" spans="1:17" x14ac:dyDescent="0.3">
      <c r="A189">
        <v>188</v>
      </c>
      <c r="B189" t="s">
        <v>37</v>
      </c>
      <c r="D189" t="s">
        <v>44</v>
      </c>
      <c r="E189" t="s">
        <v>14</v>
      </c>
      <c r="F189" s="1">
        <v>45339</v>
      </c>
      <c r="G189" t="s">
        <v>15</v>
      </c>
      <c r="H189" t="s">
        <v>19</v>
      </c>
      <c r="I189" t="s">
        <v>33</v>
      </c>
      <c r="J189" t="s">
        <v>18</v>
      </c>
      <c r="K189" t="s">
        <v>19</v>
      </c>
      <c r="L189">
        <v>7</v>
      </c>
      <c r="M189">
        <v>1816</v>
      </c>
      <c r="N189" t="s">
        <v>27</v>
      </c>
      <c r="O189">
        <v>1</v>
      </c>
      <c r="P189" t="str">
        <f t="shared" si="4"/>
        <v>2024-Q2</v>
      </c>
      <c r="Q189">
        <f t="shared" si="5"/>
        <v>3854.6255506607931</v>
      </c>
    </row>
    <row r="190" spans="1:17" x14ac:dyDescent="0.3">
      <c r="A190">
        <v>189</v>
      </c>
      <c r="B190" t="s">
        <v>57</v>
      </c>
      <c r="E190" t="s">
        <v>23</v>
      </c>
      <c r="F190" s="1">
        <v>45440</v>
      </c>
      <c r="G190" t="s">
        <v>39</v>
      </c>
      <c r="H190" t="s">
        <v>16</v>
      </c>
      <c r="I190" t="s">
        <v>35</v>
      </c>
      <c r="J190" t="s">
        <v>48</v>
      </c>
      <c r="K190" t="s">
        <v>19</v>
      </c>
      <c r="L190">
        <v>12</v>
      </c>
      <c r="M190">
        <v>1117</v>
      </c>
      <c r="N190" t="s">
        <v>20</v>
      </c>
      <c r="O190">
        <v>1</v>
      </c>
      <c r="P190" t="str">
        <f t="shared" si="4"/>
        <v>2024-Q1</v>
      </c>
      <c r="Q190">
        <f t="shared" si="5"/>
        <v>10743.061772605193</v>
      </c>
    </row>
    <row r="191" spans="1:17" x14ac:dyDescent="0.3">
      <c r="A191">
        <v>190</v>
      </c>
      <c r="B191" t="s">
        <v>21</v>
      </c>
      <c r="C191" t="s">
        <v>22</v>
      </c>
      <c r="E191" t="s">
        <v>47</v>
      </c>
      <c r="F191" s="1">
        <v>45358</v>
      </c>
      <c r="G191" t="s">
        <v>15</v>
      </c>
      <c r="H191" t="s">
        <v>16</v>
      </c>
      <c r="I191" t="s">
        <v>35</v>
      </c>
      <c r="J191" t="s">
        <v>26</v>
      </c>
      <c r="K191" t="s">
        <v>19</v>
      </c>
      <c r="L191">
        <v>29</v>
      </c>
      <c r="M191">
        <v>447</v>
      </c>
      <c r="N191" t="s">
        <v>27</v>
      </c>
      <c r="O191">
        <v>1</v>
      </c>
      <c r="P191" t="str">
        <f t="shared" si="4"/>
        <v>2024-Q4</v>
      </c>
      <c r="Q191">
        <f t="shared" si="5"/>
        <v>64876.957494407157</v>
      </c>
    </row>
    <row r="192" spans="1:17" x14ac:dyDescent="0.3">
      <c r="A192">
        <v>191</v>
      </c>
      <c r="B192" t="s">
        <v>57</v>
      </c>
      <c r="E192" t="s">
        <v>43</v>
      </c>
      <c r="F192" s="1">
        <v>45645</v>
      </c>
      <c r="G192" t="s">
        <v>39</v>
      </c>
      <c r="H192" t="s">
        <v>16</v>
      </c>
      <c r="I192" t="s">
        <v>33</v>
      </c>
      <c r="J192" t="s">
        <v>46</v>
      </c>
      <c r="K192" t="s">
        <v>19</v>
      </c>
      <c r="L192">
        <v>7</v>
      </c>
      <c r="M192">
        <v>373</v>
      </c>
      <c r="N192" t="s">
        <v>27</v>
      </c>
      <c r="O192">
        <v>1</v>
      </c>
      <c r="P192" t="str">
        <f t="shared" si="4"/>
        <v>2024-Q2</v>
      </c>
      <c r="Q192">
        <f t="shared" si="5"/>
        <v>18766.756032171583</v>
      </c>
    </row>
    <row r="193" spans="1:17" x14ac:dyDescent="0.3">
      <c r="A193">
        <v>192</v>
      </c>
      <c r="B193" t="s">
        <v>56</v>
      </c>
      <c r="E193" t="s">
        <v>29</v>
      </c>
      <c r="F193" s="1">
        <v>45074</v>
      </c>
      <c r="G193" t="s">
        <v>30</v>
      </c>
      <c r="H193" t="s">
        <v>16</v>
      </c>
      <c r="I193" t="s">
        <v>33</v>
      </c>
      <c r="J193" t="s">
        <v>48</v>
      </c>
      <c r="K193" t="s">
        <v>19</v>
      </c>
      <c r="L193">
        <v>6</v>
      </c>
      <c r="M193">
        <v>732</v>
      </c>
      <c r="N193" t="s">
        <v>27</v>
      </c>
      <c r="O193">
        <v>1</v>
      </c>
      <c r="P193" t="str">
        <f t="shared" si="4"/>
        <v>2023-Q1</v>
      </c>
      <c r="Q193">
        <f t="shared" si="5"/>
        <v>8196.7213114754104</v>
      </c>
    </row>
    <row r="194" spans="1:17" x14ac:dyDescent="0.3">
      <c r="A194">
        <v>193</v>
      </c>
      <c r="B194" t="s">
        <v>56</v>
      </c>
      <c r="E194" t="s">
        <v>23</v>
      </c>
      <c r="F194" s="1">
        <v>45364</v>
      </c>
      <c r="G194" t="s">
        <v>24</v>
      </c>
      <c r="H194" t="s">
        <v>19</v>
      </c>
      <c r="I194" t="s">
        <v>35</v>
      </c>
      <c r="J194" t="s">
        <v>26</v>
      </c>
      <c r="K194" t="s">
        <v>16</v>
      </c>
      <c r="L194">
        <v>26</v>
      </c>
      <c r="M194">
        <v>685</v>
      </c>
      <c r="N194" t="s">
        <v>27</v>
      </c>
      <c r="O194">
        <v>1</v>
      </c>
      <c r="P194" t="str">
        <f t="shared" ref="P194:P257" si="6">TEXT(F194,"YYYY")&amp;"-Q"&amp;CEILING(MONTH(F195)/ 3,1)</f>
        <v>2024-Q2</v>
      </c>
      <c r="Q194">
        <f t="shared" ref="Q194:Q257" si="7">(SUM(L194)*1000000)/SUM(M194)</f>
        <v>37956.204379562041</v>
      </c>
    </row>
    <row r="195" spans="1:17" x14ac:dyDescent="0.3">
      <c r="A195">
        <v>194</v>
      </c>
      <c r="B195" t="s">
        <v>56</v>
      </c>
      <c r="E195" t="s">
        <v>47</v>
      </c>
      <c r="F195" s="1">
        <v>45428</v>
      </c>
      <c r="G195" t="s">
        <v>30</v>
      </c>
      <c r="H195" t="s">
        <v>16</v>
      </c>
      <c r="I195" t="s">
        <v>33</v>
      </c>
      <c r="J195" t="s">
        <v>31</v>
      </c>
      <c r="K195" t="s">
        <v>16</v>
      </c>
      <c r="L195">
        <v>6</v>
      </c>
      <c r="M195">
        <v>197</v>
      </c>
      <c r="N195" t="s">
        <v>20</v>
      </c>
      <c r="O195">
        <v>1</v>
      </c>
      <c r="P195" t="str">
        <f t="shared" si="6"/>
        <v>2024-Q1</v>
      </c>
      <c r="Q195">
        <f t="shared" si="7"/>
        <v>30456.852791878173</v>
      </c>
    </row>
    <row r="196" spans="1:17" x14ac:dyDescent="0.3">
      <c r="A196">
        <v>195</v>
      </c>
      <c r="B196" t="s">
        <v>37</v>
      </c>
      <c r="D196" t="s">
        <v>18</v>
      </c>
      <c r="E196" t="s">
        <v>47</v>
      </c>
      <c r="F196" s="1">
        <v>45293</v>
      </c>
      <c r="G196" t="s">
        <v>39</v>
      </c>
      <c r="H196" t="s">
        <v>19</v>
      </c>
      <c r="I196" t="s">
        <v>35</v>
      </c>
      <c r="J196" t="s">
        <v>18</v>
      </c>
      <c r="K196" t="s">
        <v>16</v>
      </c>
      <c r="L196">
        <v>21</v>
      </c>
      <c r="M196">
        <v>1728</v>
      </c>
      <c r="N196" t="s">
        <v>27</v>
      </c>
      <c r="O196">
        <v>1</v>
      </c>
      <c r="P196" t="str">
        <f t="shared" si="6"/>
        <v>2024-Q2</v>
      </c>
      <c r="Q196">
        <f t="shared" si="7"/>
        <v>12152.777777777777</v>
      </c>
    </row>
    <row r="197" spans="1:17" x14ac:dyDescent="0.3">
      <c r="A197">
        <v>196</v>
      </c>
      <c r="B197" t="s">
        <v>57</v>
      </c>
      <c r="E197" t="s">
        <v>29</v>
      </c>
      <c r="F197" s="1">
        <v>45398</v>
      </c>
      <c r="G197" t="s">
        <v>15</v>
      </c>
      <c r="H197" t="s">
        <v>16</v>
      </c>
      <c r="I197" t="s">
        <v>33</v>
      </c>
      <c r="J197" t="s">
        <v>45</v>
      </c>
      <c r="K197" t="s">
        <v>16</v>
      </c>
      <c r="L197">
        <v>4</v>
      </c>
      <c r="M197">
        <v>1229</v>
      </c>
      <c r="N197" t="s">
        <v>27</v>
      </c>
      <c r="O197">
        <v>1</v>
      </c>
      <c r="P197" t="str">
        <f t="shared" si="6"/>
        <v>2024-Q4</v>
      </c>
      <c r="Q197">
        <f t="shared" si="7"/>
        <v>3254.6786004882019</v>
      </c>
    </row>
    <row r="198" spans="1:17" x14ac:dyDescent="0.3">
      <c r="A198">
        <v>197</v>
      </c>
      <c r="B198" t="s">
        <v>57</v>
      </c>
      <c r="E198" t="s">
        <v>41</v>
      </c>
      <c r="F198" s="1">
        <v>45601</v>
      </c>
      <c r="G198" t="s">
        <v>39</v>
      </c>
      <c r="H198" t="s">
        <v>16</v>
      </c>
      <c r="I198" t="s">
        <v>25</v>
      </c>
      <c r="J198" t="s">
        <v>18</v>
      </c>
      <c r="K198" t="s">
        <v>19</v>
      </c>
      <c r="L198">
        <v>0</v>
      </c>
      <c r="M198">
        <v>1626</v>
      </c>
      <c r="N198" t="s">
        <v>20</v>
      </c>
      <c r="O198">
        <v>0</v>
      </c>
      <c r="P198" t="str">
        <f t="shared" si="6"/>
        <v>2024-Q3</v>
      </c>
      <c r="Q198">
        <f t="shared" si="7"/>
        <v>0</v>
      </c>
    </row>
    <row r="199" spans="1:17" x14ac:dyDescent="0.3">
      <c r="A199">
        <v>198</v>
      </c>
      <c r="B199" t="s">
        <v>21</v>
      </c>
      <c r="C199" t="s">
        <v>18</v>
      </c>
      <c r="E199" t="s">
        <v>41</v>
      </c>
      <c r="F199" s="1">
        <v>45138</v>
      </c>
      <c r="G199" t="s">
        <v>15</v>
      </c>
      <c r="H199" t="s">
        <v>16</v>
      </c>
      <c r="I199" t="s">
        <v>33</v>
      </c>
      <c r="J199" t="s">
        <v>18</v>
      </c>
      <c r="K199" t="s">
        <v>16</v>
      </c>
      <c r="L199">
        <v>5</v>
      </c>
      <c r="M199">
        <v>1477</v>
      </c>
      <c r="N199" t="s">
        <v>27</v>
      </c>
      <c r="O199">
        <v>1</v>
      </c>
      <c r="P199" t="str">
        <f t="shared" si="6"/>
        <v>2023-Q1</v>
      </c>
      <c r="Q199">
        <f t="shared" si="7"/>
        <v>3385.2403520649968</v>
      </c>
    </row>
    <row r="200" spans="1:17" x14ac:dyDescent="0.3">
      <c r="A200">
        <v>199</v>
      </c>
      <c r="B200" t="s">
        <v>56</v>
      </c>
      <c r="E200" t="s">
        <v>47</v>
      </c>
      <c r="F200" s="1">
        <v>45681</v>
      </c>
      <c r="G200" t="s">
        <v>30</v>
      </c>
      <c r="H200" t="s">
        <v>19</v>
      </c>
      <c r="I200" t="s">
        <v>35</v>
      </c>
      <c r="J200" t="s">
        <v>46</v>
      </c>
      <c r="K200" t="s">
        <v>19</v>
      </c>
      <c r="L200">
        <v>23</v>
      </c>
      <c r="M200">
        <v>934</v>
      </c>
      <c r="N200" t="s">
        <v>27</v>
      </c>
      <c r="O200">
        <v>1</v>
      </c>
      <c r="P200" t="str">
        <f t="shared" si="6"/>
        <v>2025-Q4</v>
      </c>
      <c r="Q200">
        <f t="shared" si="7"/>
        <v>24625.267665952892</v>
      </c>
    </row>
    <row r="201" spans="1:17" x14ac:dyDescent="0.3">
      <c r="A201">
        <v>200</v>
      </c>
      <c r="B201" t="s">
        <v>56</v>
      </c>
      <c r="E201" t="s">
        <v>14</v>
      </c>
      <c r="F201" s="1">
        <v>45262</v>
      </c>
      <c r="G201" t="s">
        <v>15</v>
      </c>
      <c r="H201" t="s">
        <v>16</v>
      </c>
      <c r="I201" t="s">
        <v>35</v>
      </c>
      <c r="J201" t="s">
        <v>18</v>
      </c>
      <c r="K201" t="s">
        <v>19</v>
      </c>
      <c r="L201">
        <v>19</v>
      </c>
      <c r="M201">
        <v>1180</v>
      </c>
      <c r="N201" t="s">
        <v>20</v>
      </c>
      <c r="O201">
        <v>1</v>
      </c>
      <c r="P201" t="str">
        <f t="shared" si="6"/>
        <v>2023-Q1</v>
      </c>
      <c r="Q201">
        <f t="shared" si="7"/>
        <v>16101.694915254237</v>
      </c>
    </row>
    <row r="202" spans="1:17" x14ac:dyDescent="0.3">
      <c r="A202">
        <v>201</v>
      </c>
      <c r="B202" t="s">
        <v>57</v>
      </c>
      <c r="E202" t="s">
        <v>51</v>
      </c>
      <c r="F202" s="1">
        <v>45310</v>
      </c>
      <c r="G202" t="s">
        <v>39</v>
      </c>
      <c r="H202" t="s">
        <v>16</v>
      </c>
      <c r="I202" t="s">
        <v>33</v>
      </c>
      <c r="J202" t="s">
        <v>45</v>
      </c>
      <c r="K202" t="s">
        <v>19</v>
      </c>
      <c r="L202">
        <v>1</v>
      </c>
      <c r="M202">
        <v>892</v>
      </c>
      <c r="N202" t="s">
        <v>27</v>
      </c>
      <c r="O202">
        <v>1</v>
      </c>
      <c r="P202" t="str">
        <f t="shared" si="6"/>
        <v>2024-Q1</v>
      </c>
      <c r="Q202">
        <f t="shared" si="7"/>
        <v>1121.0762331838564</v>
      </c>
    </row>
    <row r="203" spans="1:17" x14ac:dyDescent="0.3">
      <c r="A203">
        <v>202</v>
      </c>
      <c r="B203" t="s">
        <v>57</v>
      </c>
      <c r="E203" t="s">
        <v>32</v>
      </c>
      <c r="F203" s="1">
        <v>45313</v>
      </c>
      <c r="G203" t="s">
        <v>24</v>
      </c>
      <c r="H203" t="s">
        <v>16</v>
      </c>
      <c r="I203" t="s">
        <v>25</v>
      </c>
      <c r="J203" t="s">
        <v>48</v>
      </c>
      <c r="K203" t="s">
        <v>16</v>
      </c>
      <c r="L203">
        <v>0</v>
      </c>
      <c r="M203">
        <v>1480</v>
      </c>
      <c r="N203" t="s">
        <v>27</v>
      </c>
      <c r="O203">
        <v>0</v>
      </c>
      <c r="P203" t="str">
        <f t="shared" si="6"/>
        <v>2024-Q2</v>
      </c>
      <c r="Q203">
        <f t="shared" si="7"/>
        <v>0</v>
      </c>
    </row>
    <row r="204" spans="1:17" x14ac:dyDescent="0.3">
      <c r="A204">
        <v>203</v>
      </c>
      <c r="B204" t="s">
        <v>57</v>
      </c>
      <c r="E204" t="s">
        <v>32</v>
      </c>
      <c r="F204" s="1">
        <v>45017</v>
      </c>
      <c r="G204" t="s">
        <v>39</v>
      </c>
      <c r="H204" t="s">
        <v>19</v>
      </c>
      <c r="I204" t="s">
        <v>33</v>
      </c>
      <c r="J204" t="s">
        <v>18</v>
      </c>
      <c r="K204" t="s">
        <v>16</v>
      </c>
      <c r="L204">
        <v>4</v>
      </c>
      <c r="M204">
        <v>226</v>
      </c>
      <c r="N204" t="s">
        <v>20</v>
      </c>
      <c r="O204">
        <v>1</v>
      </c>
      <c r="P204" t="str">
        <f t="shared" si="6"/>
        <v>2023-Q1</v>
      </c>
      <c r="Q204">
        <f t="shared" si="7"/>
        <v>17699.115044247788</v>
      </c>
    </row>
    <row r="205" spans="1:17" x14ac:dyDescent="0.3">
      <c r="A205">
        <v>204</v>
      </c>
      <c r="B205" t="s">
        <v>56</v>
      </c>
      <c r="E205" t="s">
        <v>43</v>
      </c>
      <c r="F205" s="1">
        <v>45676</v>
      </c>
      <c r="G205" t="s">
        <v>39</v>
      </c>
      <c r="H205" t="s">
        <v>16</v>
      </c>
      <c r="I205" t="s">
        <v>17</v>
      </c>
      <c r="J205" t="s">
        <v>45</v>
      </c>
      <c r="K205" t="s">
        <v>19</v>
      </c>
      <c r="L205">
        <v>1</v>
      </c>
      <c r="M205">
        <v>1182</v>
      </c>
      <c r="N205" t="s">
        <v>20</v>
      </c>
      <c r="O205">
        <v>1</v>
      </c>
      <c r="P205" t="str">
        <f t="shared" si="6"/>
        <v>2025-Q3</v>
      </c>
      <c r="Q205">
        <f t="shared" si="7"/>
        <v>846.02368866328254</v>
      </c>
    </row>
    <row r="206" spans="1:17" x14ac:dyDescent="0.3">
      <c r="A206">
        <v>205</v>
      </c>
      <c r="B206" t="s">
        <v>57</v>
      </c>
      <c r="E206" t="s">
        <v>41</v>
      </c>
      <c r="F206" s="1">
        <v>45564</v>
      </c>
      <c r="G206" t="s">
        <v>30</v>
      </c>
      <c r="H206" t="s">
        <v>16</v>
      </c>
      <c r="I206" t="s">
        <v>25</v>
      </c>
      <c r="J206" t="s">
        <v>46</v>
      </c>
      <c r="K206" t="s">
        <v>19</v>
      </c>
      <c r="L206">
        <v>0</v>
      </c>
      <c r="M206">
        <v>1984</v>
      </c>
      <c r="N206" t="s">
        <v>27</v>
      </c>
      <c r="O206">
        <v>0</v>
      </c>
      <c r="P206" t="str">
        <f t="shared" si="6"/>
        <v>2024-Q2</v>
      </c>
      <c r="Q206">
        <f t="shared" si="7"/>
        <v>0</v>
      </c>
    </row>
    <row r="207" spans="1:17" x14ac:dyDescent="0.3">
      <c r="A207">
        <v>206</v>
      </c>
      <c r="B207" t="s">
        <v>37</v>
      </c>
      <c r="D207" t="s">
        <v>18</v>
      </c>
      <c r="E207" t="s">
        <v>32</v>
      </c>
      <c r="F207" s="1">
        <v>45431</v>
      </c>
      <c r="G207" t="s">
        <v>30</v>
      </c>
      <c r="H207" t="s">
        <v>19</v>
      </c>
      <c r="I207" t="s">
        <v>35</v>
      </c>
      <c r="J207" t="s">
        <v>18</v>
      </c>
      <c r="K207" t="s">
        <v>19</v>
      </c>
      <c r="L207">
        <v>8</v>
      </c>
      <c r="M207">
        <v>221</v>
      </c>
      <c r="N207" t="s">
        <v>27</v>
      </c>
      <c r="O207">
        <v>1</v>
      </c>
      <c r="P207" t="str">
        <f t="shared" si="6"/>
        <v>2024-Q1</v>
      </c>
      <c r="Q207">
        <f t="shared" si="7"/>
        <v>36199.095022624431</v>
      </c>
    </row>
    <row r="208" spans="1:17" x14ac:dyDescent="0.3">
      <c r="A208">
        <v>207</v>
      </c>
      <c r="B208" t="s">
        <v>37</v>
      </c>
      <c r="D208" t="s">
        <v>50</v>
      </c>
      <c r="E208" t="s">
        <v>32</v>
      </c>
      <c r="F208" s="1">
        <v>45359</v>
      </c>
      <c r="G208" t="s">
        <v>15</v>
      </c>
      <c r="H208" t="s">
        <v>19</v>
      </c>
      <c r="I208" t="s">
        <v>35</v>
      </c>
      <c r="J208" t="s">
        <v>31</v>
      </c>
      <c r="K208" t="s">
        <v>16</v>
      </c>
      <c r="L208">
        <v>9</v>
      </c>
      <c r="M208">
        <v>1035</v>
      </c>
      <c r="N208" t="s">
        <v>20</v>
      </c>
      <c r="O208">
        <v>1</v>
      </c>
      <c r="P208" t="str">
        <f t="shared" si="6"/>
        <v>2024-Q1</v>
      </c>
      <c r="Q208">
        <f t="shared" si="7"/>
        <v>8695.652173913044</v>
      </c>
    </row>
    <row r="209" spans="1:17" x14ac:dyDescent="0.3">
      <c r="A209">
        <v>208</v>
      </c>
      <c r="B209" t="s">
        <v>57</v>
      </c>
      <c r="E209" t="s">
        <v>23</v>
      </c>
      <c r="F209" s="1">
        <v>45004</v>
      </c>
      <c r="G209" t="s">
        <v>39</v>
      </c>
      <c r="H209" t="s">
        <v>19</v>
      </c>
      <c r="I209" t="s">
        <v>25</v>
      </c>
      <c r="J209" t="s">
        <v>31</v>
      </c>
      <c r="K209" t="s">
        <v>16</v>
      </c>
      <c r="L209">
        <v>0</v>
      </c>
      <c r="M209">
        <v>599</v>
      </c>
      <c r="N209" t="s">
        <v>20</v>
      </c>
      <c r="O209">
        <v>0</v>
      </c>
      <c r="P209" t="str">
        <f t="shared" si="6"/>
        <v>2023-Q3</v>
      </c>
      <c r="Q209">
        <f t="shared" si="7"/>
        <v>0</v>
      </c>
    </row>
    <row r="210" spans="1:17" x14ac:dyDescent="0.3">
      <c r="A210">
        <v>209</v>
      </c>
      <c r="B210" t="s">
        <v>21</v>
      </c>
      <c r="C210" t="s">
        <v>34</v>
      </c>
      <c r="E210" t="s">
        <v>51</v>
      </c>
      <c r="F210" s="1">
        <v>45486</v>
      </c>
      <c r="G210" t="s">
        <v>30</v>
      </c>
      <c r="H210" t="s">
        <v>16</v>
      </c>
      <c r="I210" t="s">
        <v>33</v>
      </c>
      <c r="J210" t="s">
        <v>48</v>
      </c>
      <c r="K210" t="s">
        <v>16</v>
      </c>
      <c r="L210">
        <v>2</v>
      </c>
      <c r="M210">
        <v>1095</v>
      </c>
      <c r="N210" t="s">
        <v>20</v>
      </c>
      <c r="O210">
        <v>1</v>
      </c>
      <c r="P210" t="str">
        <f t="shared" si="6"/>
        <v>2024-Q3</v>
      </c>
      <c r="Q210">
        <f t="shared" si="7"/>
        <v>1826.4840182648402</v>
      </c>
    </row>
    <row r="211" spans="1:17" x14ac:dyDescent="0.3">
      <c r="A211">
        <v>210</v>
      </c>
      <c r="B211" t="s">
        <v>56</v>
      </c>
      <c r="E211" t="s">
        <v>47</v>
      </c>
      <c r="F211" s="1">
        <v>45528</v>
      </c>
      <c r="G211" t="s">
        <v>30</v>
      </c>
      <c r="H211" t="s">
        <v>19</v>
      </c>
      <c r="I211" t="s">
        <v>35</v>
      </c>
      <c r="J211" t="s">
        <v>26</v>
      </c>
      <c r="K211" t="s">
        <v>19</v>
      </c>
      <c r="L211">
        <v>24</v>
      </c>
      <c r="M211">
        <v>1514</v>
      </c>
      <c r="N211" t="s">
        <v>27</v>
      </c>
      <c r="O211">
        <v>1</v>
      </c>
      <c r="P211" t="str">
        <f t="shared" si="6"/>
        <v>2024-Q4</v>
      </c>
      <c r="Q211">
        <f t="shared" si="7"/>
        <v>15852.047556142668</v>
      </c>
    </row>
    <row r="212" spans="1:17" x14ac:dyDescent="0.3">
      <c r="A212">
        <v>211</v>
      </c>
      <c r="B212" t="s">
        <v>56</v>
      </c>
      <c r="E212" t="s">
        <v>23</v>
      </c>
      <c r="F212" s="1">
        <v>45290</v>
      </c>
      <c r="G212" t="s">
        <v>15</v>
      </c>
      <c r="H212" t="s">
        <v>19</v>
      </c>
      <c r="I212" t="s">
        <v>25</v>
      </c>
      <c r="J212" t="s">
        <v>26</v>
      </c>
      <c r="K212" t="s">
        <v>16</v>
      </c>
      <c r="L212">
        <v>0</v>
      </c>
      <c r="M212">
        <v>905</v>
      </c>
      <c r="N212" t="s">
        <v>20</v>
      </c>
      <c r="O212">
        <v>0</v>
      </c>
      <c r="P212" t="str">
        <f t="shared" si="6"/>
        <v>2023-Q1</v>
      </c>
      <c r="Q212">
        <f t="shared" si="7"/>
        <v>0</v>
      </c>
    </row>
    <row r="213" spans="1:17" x14ac:dyDescent="0.3">
      <c r="A213">
        <v>212</v>
      </c>
      <c r="B213" t="s">
        <v>21</v>
      </c>
      <c r="C213" t="s">
        <v>28</v>
      </c>
      <c r="E213" t="s">
        <v>29</v>
      </c>
      <c r="F213" s="1">
        <v>44979</v>
      </c>
      <c r="G213" t="s">
        <v>15</v>
      </c>
      <c r="H213" t="s">
        <v>19</v>
      </c>
      <c r="I213" t="s">
        <v>25</v>
      </c>
      <c r="J213" t="s">
        <v>45</v>
      </c>
      <c r="K213" t="s">
        <v>16</v>
      </c>
      <c r="L213">
        <v>0</v>
      </c>
      <c r="M213">
        <v>1048</v>
      </c>
      <c r="N213" t="s">
        <v>27</v>
      </c>
      <c r="O213">
        <v>0</v>
      </c>
      <c r="P213" t="str">
        <f t="shared" si="6"/>
        <v>2023-Q3</v>
      </c>
      <c r="Q213">
        <f t="shared" si="7"/>
        <v>0</v>
      </c>
    </row>
    <row r="214" spans="1:17" x14ac:dyDescent="0.3">
      <c r="A214">
        <v>213</v>
      </c>
      <c r="B214" t="s">
        <v>56</v>
      </c>
      <c r="E214" t="s">
        <v>51</v>
      </c>
      <c r="F214" s="1">
        <v>45121</v>
      </c>
      <c r="G214" t="s">
        <v>24</v>
      </c>
      <c r="H214" t="s">
        <v>16</v>
      </c>
      <c r="I214" t="s">
        <v>35</v>
      </c>
      <c r="J214" t="s">
        <v>45</v>
      </c>
      <c r="K214" t="s">
        <v>16</v>
      </c>
      <c r="L214">
        <v>16</v>
      </c>
      <c r="M214">
        <v>589</v>
      </c>
      <c r="N214" t="s">
        <v>20</v>
      </c>
      <c r="O214">
        <v>1</v>
      </c>
      <c r="P214" t="str">
        <f t="shared" si="6"/>
        <v>2023-Q3</v>
      </c>
      <c r="Q214">
        <f t="shared" si="7"/>
        <v>27164.685908319185</v>
      </c>
    </row>
    <row r="215" spans="1:17" x14ac:dyDescent="0.3">
      <c r="A215">
        <v>214</v>
      </c>
      <c r="B215" t="s">
        <v>57</v>
      </c>
      <c r="E215" t="s">
        <v>47</v>
      </c>
      <c r="F215" s="1">
        <v>45537</v>
      </c>
      <c r="G215" t="s">
        <v>39</v>
      </c>
      <c r="H215" t="s">
        <v>19</v>
      </c>
      <c r="I215" t="s">
        <v>33</v>
      </c>
      <c r="J215" t="s">
        <v>36</v>
      </c>
      <c r="K215" t="s">
        <v>19</v>
      </c>
      <c r="L215">
        <v>6</v>
      </c>
      <c r="M215">
        <v>1612</v>
      </c>
      <c r="N215" t="s">
        <v>27</v>
      </c>
      <c r="O215">
        <v>1</v>
      </c>
      <c r="P215" t="str">
        <f t="shared" si="6"/>
        <v>2024-Q1</v>
      </c>
      <c r="Q215">
        <f t="shared" si="7"/>
        <v>3722.0843672456576</v>
      </c>
    </row>
    <row r="216" spans="1:17" x14ac:dyDescent="0.3">
      <c r="A216">
        <v>215</v>
      </c>
      <c r="B216" t="s">
        <v>56</v>
      </c>
      <c r="E216" t="s">
        <v>41</v>
      </c>
      <c r="F216" s="1">
        <v>45005</v>
      </c>
      <c r="G216" t="s">
        <v>30</v>
      </c>
      <c r="H216" t="s">
        <v>19</v>
      </c>
      <c r="I216" t="s">
        <v>35</v>
      </c>
      <c r="J216" t="s">
        <v>26</v>
      </c>
      <c r="K216" t="s">
        <v>16</v>
      </c>
      <c r="L216">
        <v>12</v>
      </c>
      <c r="M216">
        <v>584</v>
      </c>
      <c r="N216" t="s">
        <v>20</v>
      </c>
      <c r="O216">
        <v>1</v>
      </c>
      <c r="P216" t="str">
        <f t="shared" si="6"/>
        <v>2023-Q4</v>
      </c>
      <c r="Q216">
        <f t="shared" si="7"/>
        <v>20547.945205479453</v>
      </c>
    </row>
    <row r="217" spans="1:17" x14ac:dyDescent="0.3">
      <c r="A217">
        <v>216</v>
      </c>
      <c r="B217" t="s">
        <v>21</v>
      </c>
      <c r="C217" t="s">
        <v>28</v>
      </c>
      <c r="E217" t="s">
        <v>43</v>
      </c>
      <c r="F217" s="1">
        <v>45649</v>
      </c>
      <c r="G217" t="s">
        <v>39</v>
      </c>
      <c r="H217" t="s">
        <v>16</v>
      </c>
      <c r="I217" t="s">
        <v>17</v>
      </c>
      <c r="J217" t="s">
        <v>26</v>
      </c>
      <c r="K217" t="s">
        <v>19</v>
      </c>
      <c r="L217">
        <v>1</v>
      </c>
      <c r="M217">
        <v>1647</v>
      </c>
      <c r="N217" t="s">
        <v>27</v>
      </c>
      <c r="O217">
        <v>1</v>
      </c>
      <c r="P217" t="str">
        <f t="shared" si="6"/>
        <v>2024-Q3</v>
      </c>
      <c r="Q217">
        <f t="shared" si="7"/>
        <v>607.16454159077114</v>
      </c>
    </row>
    <row r="218" spans="1:17" x14ac:dyDescent="0.3">
      <c r="A218">
        <v>217</v>
      </c>
      <c r="B218" t="s">
        <v>56</v>
      </c>
      <c r="E218" t="s">
        <v>23</v>
      </c>
      <c r="F218" s="1">
        <v>45146</v>
      </c>
      <c r="G218" t="s">
        <v>39</v>
      </c>
      <c r="H218" t="s">
        <v>19</v>
      </c>
      <c r="I218" t="s">
        <v>33</v>
      </c>
      <c r="J218" t="s">
        <v>31</v>
      </c>
      <c r="K218" t="s">
        <v>19</v>
      </c>
      <c r="L218">
        <v>5</v>
      </c>
      <c r="M218">
        <v>702</v>
      </c>
      <c r="N218" t="s">
        <v>27</v>
      </c>
      <c r="O218">
        <v>1</v>
      </c>
      <c r="P218" t="str">
        <f t="shared" si="6"/>
        <v>2023-Q3</v>
      </c>
      <c r="Q218">
        <f t="shared" si="7"/>
        <v>7122.5071225071224</v>
      </c>
    </row>
    <row r="219" spans="1:17" x14ac:dyDescent="0.3">
      <c r="A219">
        <v>218</v>
      </c>
      <c r="B219" t="s">
        <v>37</v>
      </c>
      <c r="D219" t="s">
        <v>40</v>
      </c>
      <c r="E219" t="s">
        <v>23</v>
      </c>
      <c r="F219" s="1">
        <v>45481</v>
      </c>
      <c r="G219" t="s">
        <v>39</v>
      </c>
      <c r="H219" t="s">
        <v>19</v>
      </c>
      <c r="I219" t="s">
        <v>17</v>
      </c>
      <c r="J219" t="s">
        <v>45</v>
      </c>
      <c r="K219" t="s">
        <v>16</v>
      </c>
      <c r="L219">
        <v>1</v>
      </c>
      <c r="M219">
        <v>711</v>
      </c>
      <c r="N219" t="s">
        <v>27</v>
      </c>
      <c r="O219">
        <v>1</v>
      </c>
      <c r="P219" t="str">
        <f t="shared" si="6"/>
        <v>2024-Q1</v>
      </c>
      <c r="Q219">
        <f t="shared" si="7"/>
        <v>1406.4697609001407</v>
      </c>
    </row>
    <row r="220" spans="1:17" x14ac:dyDescent="0.3">
      <c r="A220">
        <v>219</v>
      </c>
      <c r="B220" t="s">
        <v>37</v>
      </c>
      <c r="D220" t="s">
        <v>44</v>
      </c>
      <c r="E220" t="s">
        <v>29</v>
      </c>
      <c r="F220" s="1">
        <v>44975</v>
      </c>
      <c r="G220" t="s">
        <v>30</v>
      </c>
      <c r="H220" t="s">
        <v>16</v>
      </c>
      <c r="I220" t="s">
        <v>17</v>
      </c>
      <c r="J220" t="s">
        <v>26</v>
      </c>
      <c r="K220" t="s">
        <v>16</v>
      </c>
      <c r="L220">
        <v>1</v>
      </c>
      <c r="M220">
        <v>1667</v>
      </c>
      <c r="N220" t="s">
        <v>27</v>
      </c>
      <c r="O220">
        <v>1</v>
      </c>
      <c r="P220" t="str">
        <f t="shared" si="6"/>
        <v>2023-Q4</v>
      </c>
      <c r="Q220">
        <f t="shared" si="7"/>
        <v>599.88002399520099</v>
      </c>
    </row>
    <row r="221" spans="1:17" x14ac:dyDescent="0.3">
      <c r="A221">
        <v>220</v>
      </c>
      <c r="B221" t="s">
        <v>37</v>
      </c>
      <c r="D221" t="s">
        <v>50</v>
      </c>
      <c r="E221" t="s">
        <v>29</v>
      </c>
      <c r="F221" s="1">
        <v>45645</v>
      </c>
      <c r="G221" t="s">
        <v>15</v>
      </c>
      <c r="H221" t="s">
        <v>16</v>
      </c>
      <c r="I221" t="s">
        <v>33</v>
      </c>
      <c r="J221" t="s">
        <v>46</v>
      </c>
      <c r="K221" t="s">
        <v>19</v>
      </c>
      <c r="L221">
        <v>3</v>
      </c>
      <c r="M221">
        <v>1628</v>
      </c>
      <c r="N221" t="s">
        <v>27</v>
      </c>
      <c r="O221">
        <v>1</v>
      </c>
      <c r="P221" t="str">
        <f t="shared" si="6"/>
        <v>2024-Q3</v>
      </c>
      <c r="Q221">
        <f t="shared" si="7"/>
        <v>1842.7518427518428</v>
      </c>
    </row>
    <row r="222" spans="1:17" x14ac:dyDescent="0.3">
      <c r="A222">
        <v>221</v>
      </c>
      <c r="B222" t="s">
        <v>37</v>
      </c>
      <c r="D222" t="s">
        <v>49</v>
      </c>
      <c r="E222" t="s">
        <v>32</v>
      </c>
      <c r="F222" s="1">
        <v>45505</v>
      </c>
      <c r="G222" t="s">
        <v>15</v>
      </c>
      <c r="H222" t="s">
        <v>19</v>
      </c>
      <c r="I222" t="s">
        <v>35</v>
      </c>
      <c r="J222" t="s">
        <v>18</v>
      </c>
      <c r="K222" t="s">
        <v>16</v>
      </c>
      <c r="L222">
        <v>25</v>
      </c>
      <c r="M222">
        <v>513</v>
      </c>
      <c r="N222" t="s">
        <v>20</v>
      </c>
      <c r="O222">
        <v>1</v>
      </c>
      <c r="P222" t="str">
        <f t="shared" si="6"/>
        <v>2024-Q4</v>
      </c>
      <c r="Q222">
        <f t="shared" si="7"/>
        <v>48732.943469785576</v>
      </c>
    </row>
    <row r="223" spans="1:17" x14ac:dyDescent="0.3">
      <c r="A223">
        <v>222</v>
      </c>
      <c r="B223" t="s">
        <v>37</v>
      </c>
      <c r="D223" t="s">
        <v>40</v>
      </c>
      <c r="E223" t="s">
        <v>14</v>
      </c>
      <c r="F223" s="1">
        <v>45595</v>
      </c>
      <c r="G223" t="s">
        <v>24</v>
      </c>
      <c r="H223" t="s">
        <v>16</v>
      </c>
      <c r="I223" t="s">
        <v>33</v>
      </c>
      <c r="J223" t="s">
        <v>36</v>
      </c>
      <c r="K223" t="s">
        <v>16</v>
      </c>
      <c r="L223">
        <v>2</v>
      </c>
      <c r="M223">
        <v>196</v>
      </c>
      <c r="N223" t="s">
        <v>27</v>
      </c>
      <c r="O223">
        <v>1</v>
      </c>
      <c r="P223" t="str">
        <f t="shared" si="6"/>
        <v>2024-Q3</v>
      </c>
      <c r="Q223">
        <f t="shared" si="7"/>
        <v>10204.081632653062</v>
      </c>
    </row>
    <row r="224" spans="1:17" x14ac:dyDescent="0.3">
      <c r="A224">
        <v>223</v>
      </c>
      <c r="B224" t="s">
        <v>57</v>
      </c>
      <c r="E224" t="s">
        <v>23</v>
      </c>
      <c r="F224" s="1">
        <v>45163</v>
      </c>
      <c r="G224" t="s">
        <v>39</v>
      </c>
      <c r="H224" t="s">
        <v>19</v>
      </c>
      <c r="I224" t="s">
        <v>25</v>
      </c>
      <c r="J224" t="s">
        <v>48</v>
      </c>
      <c r="K224" t="s">
        <v>16</v>
      </c>
      <c r="L224">
        <v>0</v>
      </c>
      <c r="M224">
        <v>183</v>
      </c>
      <c r="N224" t="s">
        <v>20</v>
      </c>
      <c r="O224">
        <v>0</v>
      </c>
      <c r="P224" t="str">
        <f t="shared" si="6"/>
        <v>2023-Q2</v>
      </c>
      <c r="Q224">
        <f t="shared" si="7"/>
        <v>0</v>
      </c>
    </row>
    <row r="225" spans="1:17" x14ac:dyDescent="0.3">
      <c r="A225">
        <v>224</v>
      </c>
      <c r="B225" t="s">
        <v>37</v>
      </c>
      <c r="D225" t="s">
        <v>18</v>
      </c>
      <c r="E225" t="s">
        <v>41</v>
      </c>
      <c r="F225" s="1">
        <v>45098</v>
      </c>
      <c r="G225" t="s">
        <v>15</v>
      </c>
      <c r="H225" t="s">
        <v>19</v>
      </c>
      <c r="I225" t="s">
        <v>25</v>
      </c>
      <c r="J225" t="s">
        <v>46</v>
      </c>
      <c r="K225" t="s">
        <v>16</v>
      </c>
      <c r="L225">
        <v>0</v>
      </c>
      <c r="M225">
        <v>296</v>
      </c>
      <c r="N225" t="s">
        <v>20</v>
      </c>
      <c r="O225">
        <v>0</v>
      </c>
      <c r="P225" t="str">
        <f t="shared" si="6"/>
        <v>2023-Q2</v>
      </c>
      <c r="Q225">
        <f t="shared" si="7"/>
        <v>0</v>
      </c>
    </row>
    <row r="226" spans="1:17" x14ac:dyDescent="0.3">
      <c r="A226">
        <v>225</v>
      </c>
      <c r="B226" t="s">
        <v>21</v>
      </c>
      <c r="C226" t="s">
        <v>34</v>
      </c>
      <c r="E226" t="s">
        <v>43</v>
      </c>
      <c r="F226" s="1">
        <v>45389</v>
      </c>
      <c r="G226" t="s">
        <v>15</v>
      </c>
      <c r="H226" t="s">
        <v>19</v>
      </c>
      <c r="I226" t="s">
        <v>25</v>
      </c>
      <c r="J226" t="s">
        <v>26</v>
      </c>
      <c r="K226" t="s">
        <v>19</v>
      </c>
      <c r="L226">
        <v>0</v>
      </c>
      <c r="M226">
        <v>1299</v>
      </c>
      <c r="N226" t="s">
        <v>27</v>
      </c>
      <c r="O226">
        <v>0</v>
      </c>
      <c r="P226" t="str">
        <f t="shared" si="6"/>
        <v>2024-Q3</v>
      </c>
      <c r="Q226">
        <f t="shared" si="7"/>
        <v>0</v>
      </c>
    </row>
    <row r="227" spans="1:17" x14ac:dyDescent="0.3">
      <c r="A227">
        <v>226</v>
      </c>
      <c r="B227" t="s">
        <v>21</v>
      </c>
      <c r="C227" t="s">
        <v>52</v>
      </c>
      <c r="E227" t="s">
        <v>29</v>
      </c>
      <c r="F227" s="1">
        <v>45562</v>
      </c>
      <c r="G227" t="s">
        <v>30</v>
      </c>
      <c r="H227" t="s">
        <v>19</v>
      </c>
      <c r="I227" t="s">
        <v>25</v>
      </c>
      <c r="J227" t="s">
        <v>18</v>
      </c>
      <c r="K227" t="s">
        <v>16</v>
      </c>
      <c r="L227">
        <v>0</v>
      </c>
      <c r="M227">
        <v>1570</v>
      </c>
      <c r="N227" t="s">
        <v>20</v>
      </c>
      <c r="O227">
        <v>0</v>
      </c>
      <c r="P227" t="str">
        <f t="shared" si="6"/>
        <v>2024-Q2</v>
      </c>
      <c r="Q227">
        <f t="shared" si="7"/>
        <v>0</v>
      </c>
    </row>
    <row r="228" spans="1:17" x14ac:dyDescent="0.3">
      <c r="A228">
        <v>227</v>
      </c>
      <c r="B228" t="s">
        <v>21</v>
      </c>
      <c r="C228" t="s">
        <v>28</v>
      </c>
      <c r="E228" t="s">
        <v>14</v>
      </c>
      <c r="F228" s="1">
        <v>45018</v>
      </c>
      <c r="G228" t="s">
        <v>30</v>
      </c>
      <c r="H228" t="s">
        <v>16</v>
      </c>
      <c r="I228" t="s">
        <v>25</v>
      </c>
      <c r="J228" t="s">
        <v>46</v>
      </c>
      <c r="K228" t="s">
        <v>19</v>
      </c>
      <c r="L228">
        <v>0</v>
      </c>
      <c r="M228">
        <v>1871</v>
      </c>
      <c r="N228" t="s">
        <v>20</v>
      </c>
      <c r="O228">
        <v>0</v>
      </c>
      <c r="P228" t="str">
        <f t="shared" si="6"/>
        <v>2023-Q1</v>
      </c>
      <c r="Q228">
        <f t="shared" si="7"/>
        <v>0</v>
      </c>
    </row>
    <row r="229" spans="1:17" x14ac:dyDescent="0.3">
      <c r="A229">
        <v>228</v>
      </c>
      <c r="B229" t="s">
        <v>57</v>
      </c>
      <c r="E229" t="s">
        <v>23</v>
      </c>
      <c r="F229" s="1">
        <v>45004</v>
      </c>
      <c r="G229" t="s">
        <v>30</v>
      </c>
      <c r="H229" t="s">
        <v>19</v>
      </c>
      <c r="I229" t="s">
        <v>35</v>
      </c>
      <c r="J229" t="s">
        <v>31</v>
      </c>
      <c r="K229" t="s">
        <v>16</v>
      </c>
      <c r="L229">
        <v>28</v>
      </c>
      <c r="M229">
        <v>1324</v>
      </c>
      <c r="N229" t="s">
        <v>20</v>
      </c>
      <c r="O229">
        <v>1</v>
      </c>
      <c r="P229" t="str">
        <f t="shared" si="6"/>
        <v>2023-Q1</v>
      </c>
      <c r="Q229">
        <f t="shared" si="7"/>
        <v>21148.036253776434</v>
      </c>
    </row>
    <row r="230" spans="1:17" x14ac:dyDescent="0.3">
      <c r="A230">
        <v>229</v>
      </c>
      <c r="B230" t="s">
        <v>56</v>
      </c>
      <c r="E230" t="s">
        <v>47</v>
      </c>
      <c r="F230" s="1">
        <v>45000</v>
      </c>
      <c r="G230" t="s">
        <v>30</v>
      </c>
      <c r="H230" t="s">
        <v>19</v>
      </c>
      <c r="I230" t="s">
        <v>25</v>
      </c>
      <c r="J230" t="s">
        <v>45</v>
      </c>
      <c r="K230" t="s">
        <v>19</v>
      </c>
      <c r="L230">
        <v>0</v>
      </c>
      <c r="M230">
        <v>1970</v>
      </c>
      <c r="N230" t="s">
        <v>27</v>
      </c>
      <c r="O230">
        <v>0</v>
      </c>
      <c r="P230" t="str">
        <f t="shared" si="6"/>
        <v>2023-Q1</v>
      </c>
      <c r="Q230">
        <f t="shared" si="7"/>
        <v>0</v>
      </c>
    </row>
    <row r="231" spans="1:17" x14ac:dyDescent="0.3">
      <c r="A231">
        <v>230</v>
      </c>
      <c r="B231" t="s">
        <v>57</v>
      </c>
      <c r="E231" t="s">
        <v>14</v>
      </c>
      <c r="F231" s="1">
        <v>44962</v>
      </c>
      <c r="G231" t="s">
        <v>30</v>
      </c>
      <c r="H231" t="s">
        <v>16</v>
      </c>
      <c r="I231" t="s">
        <v>35</v>
      </c>
      <c r="J231" t="s">
        <v>36</v>
      </c>
      <c r="K231" t="s">
        <v>19</v>
      </c>
      <c r="L231">
        <v>26</v>
      </c>
      <c r="M231">
        <v>1051</v>
      </c>
      <c r="N231" t="s">
        <v>20</v>
      </c>
      <c r="O231">
        <v>1</v>
      </c>
      <c r="P231" t="str">
        <f t="shared" si="6"/>
        <v>2023-Q4</v>
      </c>
      <c r="Q231">
        <f t="shared" si="7"/>
        <v>24738.344433872502</v>
      </c>
    </row>
    <row r="232" spans="1:17" x14ac:dyDescent="0.3">
      <c r="A232">
        <v>231</v>
      </c>
      <c r="B232" t="s">
        <v>57</v>
      </c>
      <c r="E232" t="s">
        <v>51</v>
      </c>
      <c r="F232" s="1">
        <v>45234</v>
      </c>
      <c r="G232" t="s">
        <v>39</v>
      </c>
      <c r="H232" t="s">
        <v>16</v>
      </c>
      <c r="I232" t="s">
        <v>35</v>
      </c>
      <c r="J232" t="s">
        <v>26</v>
      </c>
      <c r="K232" t="s">
        <v>16</v>
      </c>
      <c r="L232">
        <v>17</v>
      </c>
      <c r="M232">
        <v>1526</v>
      </c>
      <c r="N232" t="s">
        <v>27</v>
      </c>
      <c r="O232">
        <v>1</v>
      </c>
      <c r="P232" t="str">
        <f t="shared" si="6"/>
        <v>2023-Q3</v>
      </c>
      <c r="Q232">
        <f t="shared" si="7"/>
        <v>11140.235910878113</v>
      </c>
    </row>
    <row r="233" spans="1:17" x14ac:dyDescent="0.3">
      <c r="A233">
        <v>232</v>
      </c>
      <c r="B233" t="s">
        <v>56</v>
      </c>
      <c r="E233" t="s">
        <v>43</v>
      </c>
      <c r="F233" s="1">
        <v>45161</v>
      </c>
      <c r="G233" t="s">
        <v>24</v>
      </c>
      <c r="H233" t="s">
        <v>16</v>
      </c>
      <c r="I233" t="s">
        <v>25</v>
      </c>
      <c r="J233" t="s">
        <v>31</v>
      </c>
      <c r="K233" t="s">
        <v>16</v>
      </c>
      <c r="L233">
        <v>0</v>
      </c>
      <c r="M233">
        <v>1384</v>
      </c>
      <c r="N233" t="s">
        <v>20</v>
      </c>
      <c r="O233">
        <v>0</v>
      </c>
      <c r="P233" t="str">
        <f t="shared" si="6"/>
        <v>2023-Q4</v>
      </c>
      <c r="Q233">
        <f t="shared" si="7"/>
        <v>0</v>
      </c>
    </row>
    <row r="234" spans="1:17" x14ac:dyDescent="0.3">
      <c r="A234">
        <v>233</v>
      </c>
      <c r="B234" t="s">
        <v>37</v>
      </c>
      <c r="D234" t="s">
        <v>18</v>
      </c>
      <c r="E234" t="s">
        <v>43</v>
      </c>
      <c r="F234" s="1">
        <v>45657</v>
      </c>
      <c r="G234" t="s">
        <v>24</v>
      </c>
      <c r="H234" t="s">
        <v>16</v>
      </c>
      <c r="I234" t="s">
        <v>25</v>
      </c>
      <c r="J234" t="s">
        <v>36</v>
      </c>
      <c r="K234" t="s">
        <v>19</v>
      </c>
      <c r="L234">
        <v>0</v>
      </c>
      <c r="M234">
        <v>140</v>
      </c>
      <c r="N234" t="s">
        <v>27</v>
      </c>
      <c r="O234">
        <v>0</v>
      </c>
      <c r="P234" t="str">
        <f t="shared" si="6"/>
        <v>2024-Q2</v>
      </c>
      <c r="Q234">
        <f t="shared" si="7"/>
        <v>0</v>
      </c>
    </row>
    <row r="235" spans="1:17" x14ac:dyDescent="0.3">
      <c r="A235">
        <v>234</v>
      </c>
      <c r="B235" t="s">
        <v>57</v>
      </c>
      <c r="E235" t="s">
        <v>41</v>
      </c>
      <c r="F235" s="1">
        <v>45070</v>
      </c>
      <c r="G235" t="s">
        <v>15</v>
      </c>
      <c r="H235" t="s">
        <v>16</v>
      </c>
      <c r="I235" t="s">
        <v>17</v>
      </c>
      <c r="J235" t="s">
        <v>46</v>
      </c>
      <c r="K235" t="s">
        <v>19</v>
      </c>
      <c r="L235">
        <v>1</v>
      </c>
      <c r="M235">
        <v>687</v>
      </c>
      <c r="N235" t="s">
        <v>20</v>
      </c>
      <c r="O235">
        <v>1</v>
      </c>
      <c r="P235" t="str">
        <f t="shared" si="6"/>
        <v>2023-Q2</v>
      </c>
      <c r="Q235">
        <f t="shared" si="7"/>
        <v>1455.6040756914119</v>
      </c>
    </row>
    <row r="236" spans="1:17" x14ac:dyDescent="0.3">
      <c r="A236">
        <v>235</v>
      </c>
      <c r="B236" t="s">
        <v>57</v>
      </c>
      <c r="E236" t="s">
        <v>47</v>
      </c>
      <c r="F236" s="1">
        <v>45448</v>
      </c>
      <c r="G236" t="s">
        <v>15</v>
      </c>
      <c r="H236" t="s">
        <v>19</v>
      </c>
      <c r="I236" t="s">
        <v>25</v>
      </c>
      <c r="J236" t="s">
        <v>26</v>
      </c>
      <c r="K236" t="s">
        <v>19</v>
      </c>
      <c r="L236">
        <v>0</v>
      </c>
      <c r="M236">
        <v>329</v>
      </c>
      <c r="N236" t="s">
        <v>27</v>
      </c>
      <c r="O236">
        <v>0</v>
      </c>
      <c r="P236" t="str">
        <f t="shared" si="6"/>
        <v>2024-Q1</v>
      </c>
      <c r="Q236">
        <f t="shared" si="7"/>
        <v>0</v>
      </c>
    </row>
    <row r="237" spans="1:17" x14ac:dyDescent="0.3">
      <c r="A237">
        <v>236</v>
      </c>
      <c r="B237" t="s">
        <v>56</v>
      </c>
      <c r="E237" t="s">
        <v>51</v>
      </c>
      <c r="F237" s="1">
        <v>45354</v>
      </c>
      <c r="G237" t="s">
        <v>30</v>
      </c>
      <c r="H237" t="s">
        <v>19</v>
      </c>
      <c r="I237" t="s">
        <v>25</v>
      </c>
      <c r="J237" t="s">
        <v>26</v>
      </c>
      <c r="K237" t="s">
        <v>19</v>
      </c>
      <c r="L237">
        <v>0</v>
      </c>
      <c r="M237">
        <v>1788</v>
      </c>
      <c r="N237" t="s">
        <v>27</v>
      </c>
      <c r="O237">
        <v>0</v>
      </c>
      <c r="P237" t="str">
        <f t="shared" si="6"/>
        <v>2024-Q2</v>
      </c>
      <c r="Q237">
        <f t="shared" si="7"/>
        <v>0</v>
      </c>
    </row>
    <row r="238" spans="1:17" x14ac:dyDescent="0.3">
      <c r="A238">
        <v>237</v>
      </c>
      <c r="B238" t="s">
        <v>37</v>
      </c>
      <c r="D238" t="s">
        <v>40</v>
      </c>
      <c r="E238" t="s">
        <v>32</v>
      </c>
      <c r="F238" s="1">
        <v>45069</v>
      </c>
      <c r="G238" t="s">
        <v>39</v>
      </c>
      <c r="H238" t="s">
        <v>19</v>
      </c>
      <c r="I238" t="s">
        <v>35</v>
      </c>
      <c r="J238" t="s">
        <v>46</v>
      </c>
      <c r="K238" t="s">
        <v>16</v>
      </c>
      <c r="L238">
        <v>27</v>
      </c>
      <c r="M238">
        <v>962</v>
      </c>
      <c r="N238" t="s">
        <v>20</v>
      </c>
      <c r="O238">
        <v>1</v>
      </c>
      <c r="P238" t="str">
        <f t="shared" si="6"/>
        <v>2023-Q2</v>
      </c>
      <c r="Q238">
        <f t="shared" si="7"/>
        <v>28066.528066528066</v>
      </c>
    </row>
    <row r="239" spans="1:17" x14ac:dyDescent="0.3">
      <c r="A239">
        <v>238</v>
      </c>
      <c r="B239" t="s">
        <v>57</v>
      </c>
      <c r="E239" t="s">
        <v>47</v>
      </c>
      <c r="F239" s="1">
        <v>45454</v>
      </c>
      <c r="G239" t="s">
        <v>24</v>
      </c>
      <c r="H239" t="s">
        <v>19</v>
      </c>
      <c r="I239" t="s">
        <v>17</v>
      </c>
      <c r="J239" t="s">
        <v>31</v>
      </c>
      <c r="K239" t="s">
        <v>16</v>
      </c>
      <c r="L239">
        <v>1</v>
      </c>
      <c r="M239">
        <v>1150</v>
      </c>
      <c r="N239" t="s">
        <v>27</v>
      </c>
      <c r="O239">
        <v>1</v>
      </c>
      <c r="P239" t="str">
        <f t="shared" si="6"/>
        <v>2024-Q4</v>
      </c>
      <c r="Q239">
        <f t="shared" si="7"/>
        <v>869.56521739130437</v>
      </c>
    </row>
    <row r="240" spans="1:17" x14ac:dyDescent="0.3">
      <c r="A240">
        <v>239</v>
      </c>
      <c r="B240" t="s">
        <v>57</v>
      </c>
      <c r="E240" t="s">
        <v>29</v>
      </c>
      <c r="F240" s="1">
        <v>45240</v>
      </c>
      <c r="G240" t="s">
        <v>15</v>
      </c>
      <c r="H240" t="s">
        <v>16</v>
      </c>
      <c r="I240" t="s">
        <v>35</v>
      </c>
      <c r="J240" t="s">
        <v>36</v>
      </c>
      <c r="K240" t="s">
        <v>19</v>
      </c>
      <c r="L240">
        <v>9</v>
      </c>
      <c r="M240">
        <v>287</v>
      </c>
      <c r="N240" t="s">
        <v>20</v>
      </c>
      <c r="O240">
        <v>1</v>
      </c>
      <c r="P240" t="str">
        <f t="shared" si="6"/>
        <v>2023-Q2</v>
      </c>
      <c r="Q240">
        <f t="shared" si="7"/>
        <v>31358.885017421602</v>
      </c>
    </row>
    <row r="241" spans="1:17" x14ac:dyDescent="0.3">
      <c r="A241">
        <v>240</v>
      </c>
      <c r="B241" t="s">
        <v>37</v>
      </c>
      <c r="D241" t="s">
        <v>18</v>
      </c>
      <c r="E241" t="s">
        <v>14</v>
      </c>
      <c r="F241" s="1">
        <v>45416</v>
      </c>
      <c r="G241" t="s">
        <v>24</v>
      </c>
      <c r="H241" t="s">
        <v>19</v>
      </c>
      <c r="I241" t="s">
        <v>35</v>
      </c>
      <c r="J241" t="s">
        <v>18</v>
      </c>
      <c r="K241" t="s">
        <v>19</v>
      </c>
      <c r="L241">
        <v>12</v>
      </c>
      <c r="M241">
        <v>1038</v>
      </c>
      <c r="N241" t="s">
        <v>20</v>
      </c>
      <c r="O241">
        <v>1</v>
      </c>
      <c r="P241" t="str">
        <f t="shared" si="6"/>
        <v>2024-Q3</v>
      </c>
      <c r="Q241">
        <f t="shared" si="7"/>
        <v>11560.693641618496</v>
      </c>
    </row>
    <row r="242" spans="1:17" x14ac:dyDescent="0.3">
      <c r="A242">
        <v>241</v>
      </c>
      <c r="B242" t="s">
        <v>37</v>
      </c>
      <c r="D242" t="s">
        <v>40</v>
      </c>
      <c r="E242" t="s">
        <v>47</v>
      </c>
      <c r="F242" s="1">
        <v>45137</v>
      </c>
      <c r="G242" t="s">
        <v>15</v>
      </c>
      <c r="H242" t="s">
        <v>16</v>
      </c>
      <c r="I242" t="s">
        <v>33</v>
      </c>
      <c r="J242" t="s">
        <v>31</v>
      </c>
      <c r="K242" t="s">
        <v>16</v>
      </c>
      <c r="L242">
        <v>5</v>
      </c>
      <c r="M242">
        <v>579</v>
      </c>
      <c r="N242" t="s">
        <v>20</v>
      </c>
      <c r="O242">
        <v>1</v>
      </c>
      <c r="P242" t="str">
        <f t="shared" si="6"/>
        <v>2023-Q1</v>
      </c>
      <c r="Q242">
        <f t="shared" si="7"/>
        <v>8635.5785837651129</v>
      </c>
    </row>
    <row r="243" spans="1:17" x14ac:dyDescent="0.3">
      <c r="A243">
        <v>242</v>
      </c>
      <c r="B243" t="s">
        <v>21</v>
      </c>
      <c r="C243" t="s">
        <v>22</v>
      </c>
      <c r="E243" t="s">
        <v>32</v>
      </c>
      <c r="F243" s="1">
        <v>45338</v>
      </c>
      <c r="G243" t="s">
        <v>39</v>
      </c>
      <c r="H243" t="s">
        <v>16</v>
      </c>
      <c r="I243" t="s">
        <v>33</v>
      </c>
      <c r="J243" t="s">
        <v>18</v>
      </c>
      <c r="K243" t="s">
        <v>19</v>
      </c>
      <c r="L243">
        <v>1</v>
      </c>
      <c r="M243">
        <v>497</v>
      </c>
      <c r="N243" t="s">
        <v>27</v>
      </c>
      <c r="O243">
        <v>1</v>
      </c>
      <c r="P243" t="str">
        <f t="shared" si="6"/>
        <v>2024-Q2</v>
      </c>
      <c r="Q243">
        <f t="shared" si="7"/>
        <v>2012.0724346076458</v>
      </c>
    </row>
    <row r="244" spans="1:17" x14ac:dyDescent="0.3">
      <c r="A244">
        <v>243</v>
      </c>
      <c r="B244" t="s">
        <v>56</v>
      </c>
      <c r="E244" t="s">
        <v>23</v>
      </c>
      <c r="F244" s="1">
        <v>45424</v>
      </c>
      <c r="G244" t="s">
        <v>15</v>
      </c>
      <c r="H244" t="s">
        <v>16</v>
      </c>
      <c r="I244" t="s">
        <v>25</v>
      </c>
      <c r="J244" t="s">
        <v>46</v>
      </c>
      <c r="K244" t="s">
        <v>19</v>
      </c>
      <c r="L244">
        <v>0</v>
      </c>
      <c r="M244">
        <v>536</v>
      </c>
      <c r="N244" t="s">
        <v>27</v>
      </c>
      <c r="O244">
        <v>0</v>
      </c>
      <c r="P244" t="str">
        <f t="shared" si="6"/>
        <v>2024-Q2</v>
      </c>
      <c r="Q244">
        <f t="shared" si="7"/>
        <v>0</v>
      </c>
    </row>
    <row r="245" spans="1:17" x14ac:dyDescent="0.3">
      <c r="A245">
        <v>244</v>
      </c>
      <c r="B245" t="s">
        <v>21</v>
      </c>
      <c r="C245" t="s">
        <v>28</v>
      </c>
      <c r="E245" t="s">
        <v>32</v>
      </c>
      <c r="F245" s="1">
        <v>45022</v>
      </c>
      <c r="G245" t="s">
        <v>24</v>
      </c>
      <c r="H245" t="s">
        <v>16</v>
      </c>
      <c r="I245" t="s">
        <v>35</v>
      </c>
      <c r="J245" t="s">
        <v>26</v>
      </c>
      <c r="K245" t="s">
        <v>16</v>
      </c>
      <c r="L245">
        <v>21</v>
      </c>
      <c r="M245">
        <v>616</v>
      </c>
      <c r="N245" t="s">
        <v>20</v>
      </c>
      <c r="O245">
        <v>1</v>
      </c>
      <c r="P245" t="str">
        <f t="shared" si="6"/>
        <v>2023-Q4</v>
      </c>
      <c r="Q245">
        <f t="shared" si="7"/>
        <v>34090.909090909088</v>
      </c>
    </row>
    <row r="246" spans="1:17" x14ac:dyDescent="0.3">
      <c r="A246">
        <v>245</v>
      </c>
      <c r="B246" t="s">
        <v>37</v>
      </c>
      <c r="D246" t="s">
        <v>44</v>
      </c>
      <c r="E246" t="s">
        <v>23</v>
      </c>
      <c r="F246" s="1">
        <v>45614</v>
      </c>
      <c r="G246" t="s">
        <v>24</v>
      </c>
      <c r="H246" t="s">
        <v>19</v>
      </c>
      <c r="I246" t="s">
        <v>25</v>
      </c>
      <c r="J246" t="s">
        <v>31</v>
      </c>
      <c r="K246" t="s">
        <v>16</v>
      </c>
      <c r="L246">
        <v>0</v>
      </c>
      <c r="M246">
        <v>380</v>
      </c>
      <c r="N246" t="s">
        <v>20</v>
      </c>
      <c r="O246">
        <v>0</v>
      </c>
      <c r="P246" t="str">
        <f t="shared" si="6"/>
        <v>2024-Q1</v>
      </c>
      <c r="Q246">
        <f t="shared" si="7"/>
        <v>0</v>
      </c>
    </row>
    <row r="247" spans="1:17" x14ac:dyDescent="0.3">
      <c r="A247">
        <v>246</v>
      </c>
      <c r="B247" t="s">
        <v>56</v>
      </c>
      <c r="E247" t="s">
        <v>32</v>
      </c>
      <c r="F247" s="1">
        <v>44969</v>
      </c>
      <c r="G247" t="s">
        <v>15</v>
      </c>
      <c r="H247" t="s">
        <v>16</v>
      </c>
      <c r="I247" t="s">
        <v>25</v>
      </c>
      <c r="J247" t="s">
        <v>18</v>
      </c>
      <c r="K247" t="s">
        <v>19</v>
      </c>
      <c r="L247">
        <v>0</v>
      </c>
      <c r="M247">
        <v>1241</v>
      </c>
      <c r="N247" t="s">
        <v>20</v>
      </c>
      <c r="O247">
        <v>0</v>
      </c>
      <c r="P247" t="str">
        <f t="shared" si="6"/>
        <v>2023-Q2</v>
      </c>
      <c r="Q247">
        <f t="shared" si="7"/>
        <v>0</v>
      </c>
    </row>
    <row r="248" spans="1:17" x14ac:dyDescent="0.3">
      <c r="A248">
        <v>247</v>
      </c>
      <c r="B248" t="s">
        <v>56</v>
      </c>
      <c r="E248" t="s">
        <v>14</v>
      </c>
      <c r="F248" s="1">
        <v>45075</v>
      </c>
      <c r="G248" t="s">
        <v>30</v>
      </c>
      <c r="H248" t="s">
        <v>19</v>
      </c>
      <c r="I248" t="s">
        <v>17</v>
      </c>
      <c r="J248" t="s">
        <v>48</v>
      </c>
      <c r="K248" t="s">
        <v>16</v>
      </c>
      <c r="L248">
        <v>1</v>
      </c>
      <c r="M248">
        <v>250</v>
      </c>
      <c r="N248" t="s">
        <v>27</v>
      </c>
      <c r="O248">
        <v>1</v>
      </c>
      <c r="P248" t="str">
        <f t="shared" si="6"/>
        <v>2023-Q4</v>
      </c>
      <c r="Q248">
        <f t="shared" si="7"/>
        <v>4000</v>
      </c>
    </row>
    <row r="249" spans="1:17" x14ac:dyDescent="0.3">
      <c r="A249">
        <v>248</v>
      </c>
      <c r="B249" t="s">
        <v>57</v>
      </c>
      <c r="E249" t="s">
        <v>43</v>
      </c>
      <c r="F249" s="1">
        <v>45616</v>
      </c>
      <c r="G249" t="s">
        <v>30</v>
      </c>
      <c r="H249" t="s">
        <v>16</v>
      </c>
      <c r="I249" t="s">
        <v>33</v>
      </c>
      <c r="J249" t="s">
        <v>36</v>
      </c>
      <c r="K249" t="s">
        <v>19</v>
      </c>
      <c r="L249">
        <v>1</v>
      </c>
      <c r="M249">
        <v>642</v>
      </c>
      <c r="N249" t="s">
        <v>20</v>
      </c>
      <c r="O249">
        <v>1</v>
      </c>
      <c r="P249" t="str">
        <f t="shared" si="6"/>
        <v>2024-Q4</v>
      </c>
      <c r="Q249">
        <f t="shared" si="7"/>
        <v>1557.632398753894</v>
      </c>
    </row>
    <row r="250" spans="1:17" x14ac:dyDescent="0.3">
      <c r="A250">
        <v>249</v>
      </c>
      <c r="B250" t="s">
        <v>57</v>
      </c>
      <c r="E250" t="s">
        <v>14</v>
      </c>
      <c r="F250" s="1">
        <v>45587</v>
      </c>
      <c r="G250" t="s">
        <v>24</v>
      </c>
      <c r="H250" t="s">
        <v>16</v>
      </c>
      <c r="I250" t="s">
        <v>17</v>
      </c>
      <c r="J250" t="s">
        <v>45</v>
      </c>
      <c r="K250" t="s">
        <v>19</v>
      </c>
      <c r="L250">
        <v>1</v>
      </c>
      <c r="M250">
        <v>1979</v>
      </c>
      <c r="N250" t="s">
        <v>20</v>
      </c>
      <c r="O250">
        <v>1</v>
      </c>
      <c r="P250" t="str">
        <f t="shared" si="6"/>
        <v>2024-Q3</v>
      </c>
      <c r="Q250">
        <f t="shared" si="7"/>
        <v>505.30570995452251</v>
      </c>
    </row>
    <row r="251" spans="1:17" x14ac:dyDescent="0.3">
      <c r="A251">
        <v>250</v>
      </c>
      <c r="B251" t="s">
        <v>21</v>
      </c>
      <c r="C251" t="s">
        <v>34</v>
      </c>
      <c r="E251" t="s">
        <v>29</v>
      </c>
      <c r="F251" s="1">
        <v>45560</v>
      </c>
      <c r="G251" t="s">
        <v>30</v>
      </c>
      <c r="H251" t="s">
        <v>19</v>
      </c>
      <c r="I251" t="s">
        <v>25</v>
      </c>
      <c r="J251" t="s">
        <v>46</v>
      </c>
      <c r="K251" t="s">
        <v>16</v>
      </c>
      <c r="L251">
        <v>0</v>
      </c>
      <c r="M251">
        <v>456</v>
      </c>
      <c r="N251" t="s">
        <v>20</v>
      </c>
      <c r="O251">
        <v>0</v>
      </c>
      <c r="P251" t="str">
        <f t="shared" si="6"/>
        <v>2024-Q3</v>
      </c>
      <c r="Q251">
        <f t="shared" si="7"/>
        <v>0</v>
      </c>
    </row>
    <row r="252" spans="1:17" x14ac:dyDescent="0.3">
      <c r="A252">
        <v>251</v>
      </c>
      <c r="B252" t="s">
        <v>21</v>
      </c>
      <c r="C252" t="s">
        <v>22</v>
      </c>
      <c r="E252" t="s">
        <v>32</v>
      </c>
      <c r="F252" s="1">
        <v>45159</v>
      </c>
      <c r="G252" t="s">
        <v>30</v>
      </c>
      <c r="H252" t="s">
        <v>19</v>
      </c>
      <c r="I252" t="s">
        <v>25</v>
      </c>
      <c r="J252" t="s">
        <v>26</v>
      </c>
      <c r="K252" t="s">
        <v>19</v>
      </c>
      <c r="L252">
        <v>0</v>
      </c>
      <c r="M252">
        <v>1765</v>
      </c>
      <c r="N252" t="s">
        <v>27</v>
      </c>
      <c r="O252">
        <v>0</v>
      </c>
      <c r="P252" t="str">
        <f t="shared" si="6"/>
        <v>2023-Q3</v>
      </c>
      <c r="Q252">
        <f t="shared" si="7"/>
        <v>0</v>
      </c>
    </row>
    <row r="253" spans="1:17" x14ac:dyDescent="0.3">
      <c r="A253">
        <v>252</v>
      </c>
      <c r="B253" t="s">
        <v>37</v>
      </c>
      <c r="D253" t="s">
        <v>38</v>
      </c>
      <c r="E253" t="s">
        <v>41</v>
      </c>
      <c r="F253" s="1">
        <v>45536</v>
      </c>
      <c r="G253" t="s">
        <v>39</v>
      </c>
      <c r="H253" t="s">
        <v>19</v>
      </c>
      <c r="I253" t="s">
        <v>17</v>
      </c>
      <c r="J253" t="s">
        <v>48</v>
      </c>
      <c r="K253" t="s">
        <v>19</v>
      </c>
      <c r="L253">
        <v>1</v>
      </c>
      <c r="M253">
        <v>1458</v>
      </c>
      <c r="N253" t="s">
        <v>27</v>
      </c>
      <c r="O253">
        <v>1</v>
      </c>
      <c r="P253" t="str">
        <f t="shared" si="6"/>
        <v>2024-Q3</v>
      </c>
      <c r="Q253">
        <f t="shared" si="7"/>
        <v>685.87105624142657</v>
      </c>
    </row>
    <row r="254" spans="1:17" x14ac:dyDescent="0.3">
      <c r="A254">
        <v>253</v>
      </c>
      <c r="B254" t="s">
        <v>21</v>
      </c>
      <c r="C254" t="s">
        <v>22</v>
      </c>
      <c r="E254" t="s">
        <v>14</v>
      </c>
      <c r="F254" s="1">
        <v>45546</v>
      </c>
      <c r="G254" t="s">
        <v>15</v>
      </c>
      <c r="H254" t="s">
        <v>16</v>
      </c>
      <c r="I254" t="s">
        <v>17</v>
      </c>
      <c r="J254" t="s">
        <v>48</v>
      </c>
      <c r="K254" t="s">
        <v>19</v>
      </c>
      <c r="L254">
        <v>1</v>
      </c>
      <c r="M254">
        <v>615</v>
      </c>
      <c r="N254" t="s">
        <v>27</v>
      </c>
      <c r="O254">
        <v>1</v>
      </c>
      <c r="P254" t="str">
        <f t="shared" si="6"/>
        <v>2024-Q4</v>
      </c>
      <c r="Q254">
        <f t="shared" si="7"/>
        <v>1626.0162601626016</v>
      </c>
    </row>
    <row r="255" spans="1:17" x14ac:dyDescent="0.3">
      <c r="A255">
        <v>254</v>
      </c>
      <c r="B255" t="s">
        <v>56</v>
      </c>
      <c r="E255" t="s">
        <v>41</v>
      </c>
      <c r="F255" s="1">
        <v>45635</v>
      </c>
      <c r="G255" t="s">
        <v>30</v>
      </c>
      <c r="H255" t="s">
        <v>19</v>
      </c>
      <c r="I255" t="s">
        <v>17</v>
      </c>
      <c r="J255" t="s">
        <v>48</v>
      </c>
      <c r="K255" t="s">
        <v>19</v>
      </c>
      <c r="L255">
        <v>1</v>
      </c>
      <c r="M255">
        <v>1325</v>
      </c>
      <c r="N255" t="s">
        <v>20</v>
      </c>
      <c r="O255">
        <v>1</v>
      </c>
      <c r="P255" t="str">
        <f t="shared" si="6"/>
        <v>2024-Q3</v>
      </c>
      <c r="Q255">
        <f t="shared" si="7"/>
        <v>754.71698113207549</v>
      </c>
    </row>
    <row r="256" spans="1:17" x14ac:dyDescent="0.3">
      <c r="A256">
        <v>255</v>
      </c>
      <c r="B256" t="s">
        <v>57</v>
      </c>
      <c r="E256" t="s">
        <v>29</v>
      </c>
      <c r="F256" s="1">
        <v>45124</v>
      </c>
      <c r="G256" t="s">
        <v>15</v>
      </c>
      <c r="H256" t="s">
        <v>19</v>
      </c>
      <c r="I256" t="s">
        <v>17</v>
      </c>
      <c r="J256" t="s">
        <v>46</v>
      </c>
      <c r="K256" t="s">
        <v>19</v>
      </c>
      <c r="L256">
        <v>1</v>
      </c>
      <c r="M256">
        <v>1938</v>
      </c>
      <c r="N256" t="s">
        <v>27</v>
      </c>
      <c r="O256">
        <v>1</v>
      </c>
      <c r="P256" t="str">
        <f t="shared" si="6"/>
        <v>2023-Q4</v>
      </c>
      <c r="Q256">
        <f t="shared" si="7"/>
        <v>515.99587203302372</v>
      </c>
    </row>
    <row r="257" spans="1:17" x14ac:dyDescent="0.3">
      <c r="A257">
        <v>256</v>
      </c>
      <c r="B257" t="s">
        <v>21</v>
      </c>
      <c r="C257" t="s">
        <v>54</v>
      </c>
      <c r="E257" t="s">
        <v>41</v>
      </c>
      <c r="F257" s="1">
        <v>45213</v>
      </c>
      <c r="G257" t="s">
        <v>30</v>
      </c>
      <c r="H257" t="s">
        <v>16</v>
      </c>
      <c r="I257" t="s">
        <v>17</v>
      </c>
      <c r="J257" t="s">
        <v>45</v>
      </c>
      <c r="K257" t="s">
        <v>16</v>
      </c>
      <c r="L257">
        <v>1</v>
      </c>
      <c r="M257">
        <v>1174</v>
      </c>
      <c r="N257" t="s">
        <v>20</v>
      </c>
      <c r="O257">
        <v>1</v>
      </c>
      <c r="P257" t="str">
        <f t="shared" si="6"/>
        <v>2023-Q3</v>
      </c>
      <c r="Q257">
        <f t="shared" si="7"/>
        <v>851.78875638841566</v>
      </c>
    </row>
    <row r="258" spans="1:17" x14ac:dyDescent="0.3">
      <c r="A258">
        <v>257</v>
      </c>
      <c r="B258" t="s">
        <v>56</v>
      </c>
      <c r="E258" t="s">
        <v>51</v>
      </c>
      <c r="F258" s="1">
        <v>45474</v>
      </c>
      <c r="G258" t="s">
        <v>39</v>
      </c>
      <c r="H258" t="s">
        <v>16</v>
      </c>
      <c r="I258" t="s">
        <v>33</v>
      </c>
      <c r="J258" t="s">
        <v>36</v>
      </c>
      <c r="K258" t="s">
        <v>19</v>
      </c>
      <c r="L258">
        <v>7</v>
      </c>
      <c r="M258">
        <v>1421</v>
      </c>
      <c r="N258" t="s">
        <v>27</v>
      </c>
      <c r="O258">
        <v>1</v>
      </c>
      <c r="P258" t="str">
        <f t="shared" ref="P258:P321" si="8">TEXT(F258,"YYYY")&amp;"-Q"&amp;CEILING(MONTH(F259)/ 3,1)</f>
        <v>2024-Q3</v>
      </c>
      <c r="Q258">
        <f t="shared" ref="Q258:Q321" si="9">(SUM(L258)*1000000)/SUM(M258)</f>
        <v>4926.1083743842364</v>
      </c>
    </row>
    <row r="259" spans="1:17" x14ac:dyDescent="0.3">
      <c r="A259">
        <v>258</v>
      </c>
      <c r="B259" t="s">
        <v>21</v>
      </c>
      <c r="C259" t="s">
        <v>54</v>
      </c>
      <c r="E259" t="s">
        <v>43</v>
      </c>
      <c r="F259" s="1">
        <v>45489</v>
      </c>
      <c r="G259" t="s">
        <v>24</v>
      </c>
      <c r="H259" t="s">
        <v>19</v>
      </c>
      <c r="I259" t="s">
        <v>33</v>
      </c>
      <c r="J259" t="s">
        <v>46</v>
      </c>
      <c r="K259" t="s">
        <v>16</v>
      </c>
      <c r="L259">
        <v>5</v>
      </c>
      <c r="M259">
        <v>985</v>
      </c>
      <c r="N259" t="s">
        <v>20</v>
      </c>
      <c r="O259">
        <v>1</v>
      </c>
      <c r="P259" t="str">
        <f t="shared" si="8"/>
        <v>2024-Q1</v>
      </c>
      <c r="Q259">
        <f t="shared" si="9"/>
        <v>5076.1421319796955</v>
      </c>
    </row>
    <row r="260" spans="1:17" x14ac:dyDescent="0.3">
      <c r="A260">
        <v>259</v>
      </c>
      <c r="B260" t="s">
        <v>56</v>
      </c>
      <c r="E260" t="s">
        <v>43</v>
      </c>
      <c r="F260" s="1">
        <v>44968</v>
      </c>
      <c r="G260" t="s">
        <v>39</v>
      </c>
      <c r="H260" t="s">
        <v>19</v>
      </c>
      <c r="I260" t="s">
        <v>17</v>
      </c>
      <c r="J260" t="s">
        <v>46</v>
      </c>
      <c r="K260" t="s">
        <v>16</v>
      </c>
      <c r="L260">
        <v>1</v>
      </c>
      <c r="M260">
        <v>1537</v>
      </c>
      <c r="N260" t="s">
        <v>27</v>
      </c>
      <c r="O260">
        <v>1</v>
      </c>
      <c r="P260" t="str">
        <f t="shared" si="8"/>
        <v>2023-Q4</v>
      </c>
      <c r="Q260">
        <f t="shared" si="9"/>
        <v>650.61808718282373</v>
      </c>
    </row>
    <row r="261" spans="1:17" x14ac:dyDescent="0.3">
      <c r="A261">
        <v>260</v>
      </c>
      <c r="B261" t="s">
        <v>57</v>
      </c>
      <c r="E261" t="s">
        <v>51</v>
      </c>
      <c r="F261" s="1">
        <v>45604</v>
      </c>
      <c r="G261" t="s">
        <v>30</v>
      </c>
      <c r="H261" t="s">
        <v>19</v>
      </c>
      <c r="I261" t="s">
        <v>35</v>
      </c>
      <c r="J261" t="s">
        <v>31</v>
      </c>
      <c r="K261" t="s">
        <v>16</v>
      </c>
      <c r="L261">
        <v>20</v>
      </c>
      <c r="M261">
        <v>1293</v>
      </c>
      <c r="N261" t="s">
        <v>20</v>
      </c>
      <c r="O261">
        <v>1</v>
      </c>
      <c r="P261" t="str">
        <f t="shared" si="8"/>
        <v>2024-Q4</v>
      </c>
      <c r="Q261">
        <f t="shared" si="9"/>
        <v>15467.904098994586</v>
      </c>
    </row>
    <row r="262" spans="1:17" x14ac:dyDescent="0.3">
      <c r="A262">
        <v>261</v>
      </c>
      <c r="B262" t="s">
        <v>57</v>
      </c>
      <c r="E262" t="s">
        <v>32</v>
      </c>
      <c r="F262" s="1">
        <v>45207</v>
      </c>
      <c r="G262" t="s">
        <v>39</v>
      </c>
      <c r="H262" t="s">
        <v>16</v>
      </c>
      <c r="I262" t="s">
        <v>25</v>
      </c>
      <c r="J262" t="s">
        <v>48</v>
      </c>
      <c r="K262" t="s">
        <v>16</v>
      </c>
      <c r="L262">
        <v>0</v>
      </c>
      <c r="M262">
        <v>793</v>
      </c>
      <c r="N262" t="s">
        <v>20</v>
      </c>
      <c r="O262">
        <v>0</v>
      </c>
      <c r="P262" t="str">
        <f t="shared" si="8"/>
        <v>2023-Q4</v>
      </c>
      <c r="Q262">
        <f t="shared" si="9"/>
        <v>0</v>
      </c>
    </row>
    <row r="263" spans="1:17" x14ac:dyDescent="0.3">
      <c r="A263">
        <v>262</v>
      </c>
      <c r="B263" t="s">
        <v>56</v>
      </c>
      <c r="E263" t="s">
        <v>32</v>
      </c>
      <c r="F263" s="1">
        <v>45248</v>
      </c>
      <c r="G263" t="s">
        <v>15</v>
      </c>
      <c r="H263" t="s">
        <v>16</v>
      </c>
      <c r="I263" t="s">
        <v>35</v>
      </c>
      <c r="J263" t="s">
        <v>48</v>
      </c>
      <c r="K263" t="s">
        <v>16</v>
      </c>
      <c r="L263">
        <v>27</v>
      </c>
      <c r="M263">
        <v>1721</v>
      </c>
      <c r="N263" t="s">
        <v>20</v>
      </c>
      <c r="O263">
        <v>1</v>
      </c>
      <c r="P263" t="str">
        <f t="shared" si="8"/>
        <v>2023-Q3</v>
      </c>
      <c r="Q263">
        <f t="shared" si="9"/>
        <v>15688.55316676351</v>
      </c>
    </row>
    <row r="264" spans="1:17" x14ac:dyDescent="0.3">
      <c r="A264">
        <v>263</v>
      </c>
      <c r="B264" t="s">
        <v>57</v>
      </c>
      <c r="E264" t="s">
        <v>51</v>
      </c>
      <c r="F264" s="1">
        <v>45128</v>
      </c>
      <c r="G264" t="s">
        <v>30</v>
      </c>
      <c r="H264" t="s">
        <v>16</v>
      </c>
      <c r="I264" t="s">
        <v>35</v>
      </c>
      <c r="J264" t="s">
        <v>45</v>
      </c>
      <c r="K264" t="s">
        <v>19</v>
      </c>
      <c r="L264">
        <v>21</v>
      </c>
      <c r="M264">
        <v>1731</v>
      </c>
      <c r="N264" t="s">
        <v>27</v>
      </c>
      <c r="O264">
        <v>1</v>
      </c>
      <c r="P264" t="str">
        <f t="shared" si="8"/>
        <v>2023-Q4</v>
      </c>
      <c r="Q264">
        <f t="shared" si="9"/>
        <v>12131.715771230503</v>
      </c>
    </row>
    <row r="265" spans="1:17" x14ac:dyDescent="0.3">
      <c r="A265">
        <v>264</v>
      </c>
      <c r="B265" t="s">
        <v>37</v>
      </c>
      <c r="D265" t="s">
        <v>49</v>
      </c>
      <c r="E265" t="s">
        <v>41</v>
      </c>
      <c r="F265" s="1">
        <v>45271</v>
      </c>
      <c r="G265" t="s">
        <v>15</v>
      </c>
      <c r="H265" t="s">
        <v>16</v>
      </c>
      <c r="I265" t="s">
        <v>33</v>
      </c>
      <c r="J265" t="s">
        <v>36</v>
      </c>
      <c r="K265" t="s">
        <v>16</v>
      </c>
      <c r="L265">
        <v>2</v>
      </c>
      <c r="M265">
        <v>580</v>
      </c>
      <c r="N265" t="s">
        <v>27</v>
      </c>
      <c r="O265">
        <v>1</v>
      </c>
      <c r="P265" t="str">
        <f t="shared" si="8"/>
        <v>2023-Q4</v>
      </c>
      <c r="Q265">
        <f t="shared" si="9"/>
        <v>3448.2758620689656</v>
      </c>
    </row>
    <row r="266" spans="1:17" x14ac:dyDescent="0.3">
      <c r="A266">
        <v>265</v>
      </c>
      <c r="B266" t="s">
        <v>37</v>
      </c>
      <c r="D266" t="s">
        <v>49</v>
      </c>
      <c r="E266" t="s">
        <v>51</v>
      </c>
      <c r="F266" s="1">
        <v>45577</v>
      </c>
      <c r="G266" t="s">
        <v>39</v>
      </c>
      <c r="H266" t="s">
        <v>16</v>
      </c>
      <c r="I266" t="s">
        <v>17</v>
      </c>
      <c r="J266" t="s">
        <v>45</v>
      </c>
      <c r="K266" t="s">
        <v>19</v>
      </c>
      <c r="L266">
        <v>1</v>
      </c>
      <c r="M266">
        <v>1525</v>
      </c>
      <c r="N266" t="s">
        <v>27</v>
      </c>
      <c r="O266">
        <v>1</v>
      </c>
      <c r="P266" t="str">
        <f t="shared" si="8"/>
        <v>2024-Q4</v>
      </c>
      <c r="Q266">
        <f t="shared" si="9"/>
        <v>655.73770491803282</v>
      </c>
    </row>
    <row r="267" spans="1:17" x14ac:dyDescent="0.3">
      <c r="A267">
        <v>266</v>
      </c>
      <c r="B267" t="s">
        <v>56</v>
      </c>
      <c r="E267" t="s">
        <v>14</v>
      </c>
      <c r="F267" s="1">
        <v>45283</v>
      </c>
      <c r="G267" t="s">
        <v>24</v>
      </c>
      <c r="H267" t="s">
        <v>16</v>
      </c>
      <c r="I267" t="s">
        <v>25</v>
      </c>
      <c r="J267" t="s">
        <v>31</v>
      </c>
      <c r="K267" t="s">
        <v>19</v>
      </c>
      <c r="L267">
        <v>0</v>
      </c>
      <c r="M267">
        <v>1820</v>
      </c>
      <c r="N267" t="s">
        <v>20</v>
      </c>
      <c r="O267">
        <v>0</v>
      </c>
      <c r="P267" t="str">
        <f t="shared" si="8"/>
        <v>2023-Q1</v>
      </c>
      <c r="Q267">
        <f t="shared" si="9"/>
        <v>0</v>
      </c>
    </row>
    <row r="268" spans="1:17" x14ac:dyDescent="0.3">
      <c r="A268">
        <v>267</v>
      </c>
      <c r="B268" t="s">
        <v>56</v>
      </c>
      <c r="E268" t="s">
        <v>47</v>
      </c>
      <c r="F268" s="1">
        <v>45295</v>
      </c>
      <c r="G268" t="s">
        <v>39</v>
      </c>
      <c r="H268" t="s">
        <v>16</v>
      </c>
      <c r="I268" t="s">
        <v>35</v>
      </c>
      <c r="J268" t="s">
        <v>48</v>
      </c>
      <c r="K268" t="s">
        <v>16</v>
      </c>
      <c r="L268">
        <v>13</v>
      </c>
      <c r="M268">
        <v>1319</v>
      </c>
      <c r="N268" t="s">
        <v>27</v>
      </c>
      <c r="O268">
        <v>1</v>
      </c>
      <c r="P268" t="str">
        <f t="shared" si="8"/>
        <v>2024-Q1</v>
      </c>
      <c r="Q268">
        <f t="shared" si="9"/>
        <v>9855.9514783927225</v>
      </c>
    </row>
    <row r="269" spans="1:17" x14ac:dyDescent="0.3">
      <c r="A269">
        <v>268</v>
      </c>
      <c r="B269" t="s">
        <v>56</v>
      </c>
      <c r="E269" t="s">
        <v>14</v>
      </c>
      <c r="F269" s="1">
        <v>45335</v>
      </c>
      <c r="G269" t="s">
        <v>30</v>
      </c>
      <c r="H269" t="s">
        <v>19</v>
      </c>
      <c r="I269" t="s">
        <v>17</v>
      </c>
      <c r="J269" t="s">
        <v>31</v>
      </c>
      <c r="K269" t="s">
        <v>16</v>
      </c>
      <c r="L269">
        <v>1</v>
      </c>
      <c r="M269">
        <v>168</v>
      </c>
      <c r="N269" t="s">
        <v>20</v>
      </c>
      <c r="O269">
        <v>1</v>
      </c>
      <c r="P269" t="str">
        <f t="shared" si="8"/>
        <v>2024-Q2</v>
      </c>
      <c r="Q269">
        <f t="shared" si="9"/>
        <v>5952.3809523809523</v>
      </c>
    </row>
    <row r="270" spans="1:17" x14ac:dyDescent="0.3">
      <c r="A270">
        <v>269</v>
      </c>
      <c r="B270" t="s">
        <v>21</v>
      </c>
      <c r="C270" t="s">
        <v>22</v>
      </c>
      <c r="E270" t="s">
        <v>23</v>
      </c>
      <c r="F270" s="1">
        <v>45390</v>
      </c>
      <c r="G270" t="s">
        <v>24</v>
      </c>
      <c r="H270" t="s">
        <v>19</v>
      </c>
      <c r="I270" t="s">
        <v>35</v>
      </c>
      <c r="J270" t="s">
        <v>36</v>
      </c>
      <c r="K270" t="s">
        <v>19</v>
      </c>
      <c r="L270">
        <v>18</v>
      </c>
      <c r="M270">
        <v>112</v>
      </c>
      <c r="N270" t="s">
        <v>27</v>
      </c>
      <c r="O270">
        <v>1</v>
      </c>
      <c r="P270" t="str">
        <f t="shared" si="8"/>
        <v>2024-Q3</v>
      </c>
      <c r="Q270">
        <f t="shared" si="9"/>
        <v>160714.28571428571</v>
      </c>
    </row>
    <row r="271" spans="1:17" x14ac:dyDescent="0.3">
      <c r="A271">
        <v>270</v>
      </c>
      <c r="B271" t="s">
        <v>57</v>
      </c>
      <c r="E271" t="s">
        <v>23</v>
      </c>
      <c r="F271" s="1">
        <v>45131</v>
      </c>
      <c r="G271" t="s">
        <v>15</v>
      </c>
      <c r="H271" t="s">
        <v>19</v>
      </c>
      <c r="I271" t="s">
        <v>33</v>
      </c>
      <c r="J271" t="s">
        <v>45</v>
      </c>
      <c r="K271" t="s">
        <v>19</v>
      </c>
      <c r="L271">
        <v>4</v>
      </c>
      <c r="M271">
        <v>264</v>
      </c>
      <c r="N271" t="s">
        <v>27</v>
      </c>
      <c r="O271">
        <v>1</v>
      </c>
      <c r="P271" t="str">
        <f t="shared" si="8"/>
        <v>2023-Q2</v>
      </c>
      <c r="Q271">
        <f t="shared" si="9"/>
        <v>15151.515151515152</v>
      </c>
    </row>
    <row r="272" spans="1:17" x14ac:dyDescent="0.3">
      <c r="A272">
        <v>271</v>
      </c>
      <c r="B272" t="s">
        <v>37</v>
      </c>
      <c r="D272" t="s">
        <v>53</v>
      </c>
      <c r="E272" t="s">
        <v>32</v>
      </c>
      <c r="F272" s="1">
        <v>45050</v>
      </c>
      <c r="G272" t="s">
        <v>30</v>
      </c>
      <c r="H272" t="s">
        <v>16</v>
      </c>
      <c r="I272" t="s">
        <v>35</v>
      </c>
      <c r="J272" t="s">
        <v>31</v>
      </c>
      <c r="K272" t="s">
        <v>16</v>
      </c>
      <c r="L272">
        <v>27</v>
      </c>
      <c r="M272">
        <v>235</v>
      </c>
      <c r="N272" t="s">
        <v>27</v>
      </c>
      <c r="O272">
        <v>1</v>
      </c>
      <c r="P272" t="str">
        <f t="shared" si="8"/>
        <v>2023-Q3</v>
      </c>
      <c r="Q272">
        <f t="shared" si="9"/>
        <v>114893.6170212766</v>
      </c>
    </row>
    <row r="273" spans="1:17" x14ac:dyDescent="0.3">
      <c r="A273">
        <v>272</v>
      </c>
      <c r="B273" t="s">
        <v>37</v>
      </c>
      <c r="D273" t="s">
        <v>38</v>
      </c>
      <c r="E273" t="s">
        <v>29</v>
      </c>
      <c r="F273" s="1">
        <v>45112</v>
      </c>
      <c r="G273" t="s">
        <v>24</v>
      </c>
      <c r="H273" t="s">
        <v>19</v>
      </c>
      <c r="I273" t="s">
        <v>35</v>
      </c>
      <c r="J273" t="s">
        <v>46</v>
      </c>
      <c r="K273" t="s">
        <v>16</v>
      </c>
      <c r="L273">
        <v>15</v>
      </c>
      <c r="M273">
        <v>303</v>
      </c>
      <c r="N273" t="s">
        <v>20</v>
      </c>
      <c r="O273">
        <v>1</v>
      </c>
      <c r="P273" t="str">
        <f t="shared" si="8"/>
        <v>2023-Q3</v>
      </c>
      <c r="Q273">
        <f t="shared" si="9"/>
        <v>49504.950495049503</v>
      </c>
    </row>
    <row r="274" spans="1:17" x14ac:dyDescent="0.3">
      <c r="A274">
        <v>273</v>
      </c>
      <c r="B274" t="s">
        <v>57</v>
      </c>
      <c r="E274" t="s">
        <v>32</v>
      </c>
      <c r="F274" s="1">
        <v>45503</v>
      </c>
      <c r="G274" t="s">
        <v>15</v>
      </c>
      <c r="H274" t="s">
        <v>16</v>
      </c>
      <c r="I274" t="s">
        <v>17</v>
      </c>
      <c r="J274" t="s">
        <v>46</v>
      </c>
      <c r="K274" t="s">
        <v>16</v>
      </c>
      <c r="L274">
        <v>1</v>
      </c>
      <c r="M274">
        <v>740</v>
      </c>
      <c r="N274" t="s">
        <v>20</v>
      </c>
      <c r="O274">
        <v>1</v>
      </c>
      <c r="P274" t="str">
        <f t="shared" si="8"/>
        <v>2024-Q4</v>
      </c>
      <c r="Q274">
        <f t="shared" si="9"/>
        <v>1351.3513513513512</v>
      </c>
    </row>
    <row r="275" spans="1:17" x14ac:dyDescent="0.3">
      <c r="A275">
        <v>274</v>
      </c>
      <c r="B275" t="s">
        <v>56</v>
      </c>
      <c r="E275" t="s">
        <v>41</v>
      </c>
      <c r="F275" s="1">
        <v>45618</v>
      </c>
      <c r="G275" t="s">
        <v>39</v>
      </c>
      <c r="H275" t="s">
        <v>19</v>
      </c>
      <c r="I275" t="s">
        <v>35</v>
      </c>
      <c r="J275" t="s">
        <v>26</v>
      </c>
      <c r="K275" t="s">
        <v>19</v>
      </c>
      <c r="L275">
        <v>14</v>
      </c>
      <c r="M275">
        <v>793</v>
      </c>
      <c r="N275" t="s">
        <v>20</v>
      </c>
      <c r="O275">
        <v>1</v>
      </c>
      <c r="P275" t="str">
        <f t="shared" si="8"/>
        <v>2024-Q4</v>
      </c>
      <c r="Q275">
        <f t="shared" si="9"/>
        <v>17654.476670870114</v>
      </c>
    </row>
    <row r="276" spans="1:17" x14ac:dyDescent="0.3">
      <c r="A276">
        <v>275</v>
      </c>
      <c r="B276" t="s">
        <v>56</v>
      </c>
      <c r="E276" t="s">
        <v>51</v>
      </c>
      <c r="F276" s="1">
        <v>45239</v>
      </c>
      <c r="G276" t="s">
        <v>24</v>
      </c>
      <c r="H276" t="s">
        <v>19</v>
      </c>
      <c r="I276" t="s">
        <v>17</v>
      </c>
      <c r="J276" t="s">
        <v>31</v>
      </c>
      <c r="K276" t="s">
        <v>16</v>
      </c>
      <c r="L276">
        <v>1</v>
      </c>
      <c r="M276">
        <v>1017</v>
      </c>
      <c r="N276" t="s">
        <v>20</v>
      </c>
      <c r="O276">
        <v>1</v>
      </c>
      <c r="P276" t="str">
        <f t="shared" si="8"/>
        <v>2023-Q4</v>
      </c>
      <c r="Q276">
        <f t="shared" si="9"/>
        <v>983.28416912487705</v>
      </c>
    </row>
    <row r="277" spans="1:17" x14ac:dyDescent="0.3">
      <c r="A277">
        <v>276</v>
      </c>
      <c r="B277" t="s">
        <v>37</v>
      </c>
      <c r="D277" t="s">
        <v>49</v>
      </c>
      <c r="E277" t="s">
        <v>43</v>
      </c>
      <c r="F277" s="1">
        <v>45613</v>
      </c>
      <c r="G277" t="s">
        <v>24</v>
      </c>
      <c r="H277" t="s">
        <v>19</v>
      </c>
      <c r="I277" t="s">
        <v>35</v>
      </c>
      <c r="J277" t="s">
        <v>36</v>
      </c>
      <c r="K277" t="s">
        <v>16</v>
      </c>
      <c r="L277">
        <v>28</v>
      </c>
      <c r="M277">
        <v>1290</v>
      </c>
      <c r="N277" t="s">
        <v>27</v>
      </c>
      <c r="O277">
        <v>1</v>
      </c>
      <c r="P277" t="str">
        <f t="shared" si="8"/>
        <v>2024-Q1</v>
      </c>
      <c r="Q277">
        <f t="shared" si="9"/>
        <v>21705.426356589149</v>
      </c>
    </row>
    <row r="278" spans="1:17" x14ac:dyDescent="0.3">
      <c r="A278">
        <v>277</v>
      </c>
      <c r="B278" t="s">
        <v>57</v>
      </c>
      <c r="E278" t="s">
        <v>29</v>
      </c>
      <c r="F278" s="1">
        <v>44990</v>
      </c>
      <c r="G278" t="s">
        <v>24</v>
      </c>
      <c r="H278" t="s">
        <v>16</v>
      </c>
      <c r="I278" t="s">
        <v>17</v>
      </c>
      <c r="J278" t="s">
        <v>26</v>
      </c>
      <c r="K278" t="s">
        <v>19</v>
      </c>
      <c r="L278">
        <v>1</v>
      </c>
      <c r="M278">
        <v>1147</v>
      </c>
      <c r="N278" t="s">
        <v>27</v>
      </c>
      <c r="O278">
        <v>1</v>
      </c>
      <c r="P278" t="str">
        <f t="shared" si="8"/>
        <v>2023-Q3</v>
      </c>
      <c r="Q278">
        <f t="shared" si="9"/>
        <v>871.83958151700085</v>
      </c>
    </row>
    <row r="279" spans="1:17" x14ac:dyDescent="0.3">
      <c r="A279">
        <v>278</v>
      </c>
      <c r="B279" t="s">
        <v>56</v>
      </c>
      <c r="E279" t="s">
        <v>29</v>
      </c>
      <c r="F279" s="1">
        <v>45538</v>
      </c>
      <c r="G279" t="s">
        <v>24</v>
      </c>
      <c r="H279" t="s">
        <v>19</v>
      </c>
      <c r="I279" t="s">
        <v>35</v>
      </c>
      <c r="J279" t="s">
        <v>26</v>
      </c>
      <c r="K279" t="s">
        <v>16</v>
      </c>
      <c r="L279">
        <v>16</v>
      </c>
      <c r="M279">
        <v>617</v>
      </c>
      <c r="N279" t="s">
        <v>27</v>
      </c>
      <c r="O279">
        <v>1</v>
      </c>
      <c r="P279" t="str">
        <f t="shared" si="8"/>
        <v>2024-Q3</v>
      </c>
      <c r="Q279">
        <f t="shared" si="9"/>
        <v>25931.928687196109</v>
      </c>
    </row>
    <row r="280" spans="1:17" x14ac:dyDescent="0.3">
      <c r="A280">
        <v>279</v>
      </c>
      <c r="B280" t="s">
        <v>37</v>
      </c>
      <c r="D280" t="s">
        <v>38</v>
      </c>
      <c r="E280" t="s">
        <v>51</v>
      </c>
      <c r="F280" s="1">
        <v>45513</v>
      </c>
      <c r="G280" t="s">
        <v>15</v>
      </c>
      <c r="H280" t="s">
        <v>19</v>
      </c>
      <c r="I280" t="s">
        <v>33</v>
      </c>
      <c r="J280" t="s">
        <v>31</v>
      </c>
      <c r="K280" t="s">
        <v>16</v>
      </c>
      <c r="L280">
        <v>6</v>
      </c>
      <c r="M280">
        <v>726</v>
      </c>
      <c r="N280" t="s">
        <v>27</v>
      </c>
      <c r="O280">
        <v>1</v>
      </c>
      <c r="P280" t="str">
        <f t="shared" si="8"/>
        <v>2024-Q2</v>
      </c>
      <c r="Q280">
        <f t="shared" si="9"/>
        <v>8264.4628099173551</v>
      </c>
    </row>
    <row r="281" spans="1:17" x14ac:dyDescent="0.3">
      <c r="A281">
        <v>280</v>
      </c>
      <c r="B281" t="s">
        <v>21</v>
      </c>
      <c r="C281" t="s">
        <v>52</v>
      </c>
      <c r="E281" t="s">
        <v>32</v>
      </c>
      <c r="F281" s="1">
        <v>45020</v>
      </c>
      <c r="G281" t="s">
        <v>30</v>
      </c>
      <c r="H281" t="s">
        <v>16</v>
      </c>
      <c r="I281" t="s">
        <v>33</v>
      </c>
      <c r="J281" t="s">
        <v>36</v>
      </c>
      <c r="K281" t="s">
        <v>19</v>
      </c>
      <c r="L281">
        <v>5</v>
      </c>
      <c r="M281">
        <v>715</v>
      </c>
      <c r="N281" t="s">
        <v>27</v>
      </c>
      <c r="O281">
        <v>1</v>
      </c>
      <c r="P281" t="str">
        <f t="shared" si="8"/>
        <v>2023-Q3</v>
      </c>
      <c r="Q281">
        <f t="shared" si="9"/>
        <v>6993.0069930069931</v>
      </c>
    </row>
    <row r="282" spans="1:17" x14ac:dyDescent="0.3">
      <c r="A282">
        <v>281</v>
      </c>
      <c r="B282" t="s">
        <v>21</v>
      </c>
      <c r="C282" t="s">
        <v>28</v>
      </c>
      <c r="E282" t="s">
        <v>23</v>
      </c>
      <c r="F282" s="1">
        <v>45563</v>
      </c>
      <c r="G282" t="s">
        <v>24</v>
      </c>
      <c r="H282" t="s">
        <v>19</v>
      </c>
      <c r="I282" t="s">
        <v>35</v>
      </c>
      <c r="J282" t="s">
        <v>36</v>
      </c>
      <c r="K282" t="s">
        <v>16</v>
      </c>
      <c r="L282">
        <v>14</v>
      </c>
      <c r="M282">
        <v>143</v>
      </c>
      <c r="N282" t="s">
        <v>20</v>
      </c>
      <c r="O282">
        <v>1</v>
      </c>
      <c r="P282" t="str">
        <f t="shared" si="8"/>
        <v>2024-Q1</v>
      </c>
      <c r="Q282">
        <f t="shared" si="9"/>
        <v>97902.097902097899</v>
      </c>
    </row>
    <row r="283" spans="1:17" x14ac:dyDescent="0.3">
      <c r="A283">
        <v>282</v>
      </c>
      <c r="B283" t="s">
        <v>37</v>
      </c>
      <c r="D283" t="s">
        <v>49</v>
      </c>
      <c r="E283" t="s">
        <v>23</v>
      </c>
      <c r="F283" s="1">
        <v>44987</v>
      </c>
      <c r="G283" t="s">
        <v>24</v>
      </c>
      <c r="H283" t="s">
        <v>19</v>
      </c>
      <c r="I283" t="s">
        <v>25</v>
      </c>
      <c r="J283" t="s">
        <v>46</v>
      </c>
      <c r="K283" t="s">
        <v>19</v>
      </c>
      <c r="L283">
        <v>0</v>
      </c>
      <c r="M283">
        <v>1171</v>
      </c>
      <c r="N283" t="s">
        <v>20</v>
      </c>
      <c r="O283">
        <v>0</v>
      </c>
      <c r="P283" t="str">
        <f t="shared" si="8"/>
        <v>2023-Q4</v>
      </c>
      <c r="Q283">
        <f t="shared" si="9"/>
        <v>0</v>
      </c>
    </row>
    <row r="284" spans="1:17" x14ac:dyDescent="0.3">
      <c r="A284">
        <v>283</v>
      </c>
      <c r="B284" t="s">
        <v>57</v>
      </c>
      <c r="E284" t="s">
        <v>43</v>
      </c>
      <c r="F284" s="1">
        <v>45253</v>
      </c>
      <c r="G284" t="s">
        <v>15</v>
      </c>
      <c r="H284" t="s">
        <v>16</v>
      </c>
      <c r="I284" t="s">
        <v>35</v>
      </c>
      <c r="J284" t="s">
        <v>26</v>
      </c>
      <c r="K284" t="s">
        <v>16</v>
      </c>
      <c r="L284">
        <v>28</v>
      </c>
      <c r="M284">
        <v>1545</v>
      </c>
      <c r="N284" t="s">
        <v>27</v>
      </c>
      <c r="O284">
        <v>1</v>
      </c>
      <c r="P284" t="str">
        <f t="shared" si="8"/>
        <v>2023-Q3</v>
      </c>
      <c r="Q284">
        <f t="shared" si="9"/>
        <v>18122.977346278316</v>
      </c>
    </row>
    <row r="285" spans="1:17" x14ac:dyDescent="0.3">
      <c r="A285">
        <v>284</v>
      </c>
      <c r="B285" t="s">
        <v>21</v>
      </c>
      <c r="C285" t="s">
        <v>22</v>
      </c>
      <c r="E285" t="s">
        <v>14</v>
      </c>
      <c r="F285" s="1">
        <v>45484</v>
      </c>
      <c r="G285" t="s">
        <v>24</v>
      </c>
      <c r="H285" t="s">
        <v>16</v>
      </c>
      <c r="I285" t="s">
        <v>35</v>
      </c>
      <c r="J285" t="s">
        <v>26</v>
      </c>
      <c r="K285" t="s">
        <v>16</v>
      </c>
      <c r="L285">
        <v>20</v>
      </c>
      <c r="M285">
        <v>1405</v>
      </c>
      <c r="N285" t="s">
        <v>27</v>
      </c>
      <c r="O285">
        <v>1</v>
      </c>
      <c r="P285" t="str">
        <f t="shared" si="8"/>
        <v>2024-Q3</v>
      </c>
      <c r="Q285">
        <f t="shared" si="9"/>
        <v>14234.875444839858</v>
      </c>
    </row>
    <row r="286" spans="1:17" x14ac:dyDescent="0.3">
      <c r="A286">
        <v>285</v>
      </c>
      <c r="B286" t="s">
        <v>21</v>
      </c>
      <c r="C286" t="s">
        <v>22</v>
      </c>
      <c r="E286" t="s">
        <v>29</v>
      </c>
      <c r="F286" s="1">
        <v>45139</v>
      </c>
      <c r="G286" t="s">
        <v>30</v>
      </c>
      <c r="H286" t="s">
        <v>16</v>
      </c>
      <c r="I286" t="s">
        <v>25</v>
      </c>
      <c r="J286" t="s">
        <v>26</v>
      </c>
      <c r="K286" t="s">
        <v>19</v>
      </c>
      <c r="L286">
        <v>0</v>
      </c>
      <c r="M286">
        <v>1823</v>
      </c>
      <c r="N286" t="s">
        <v>20</v>
      </c>
      <c r="O286">
        <v>0</v>
      </c>
      <c r="P286" t="str">
        <f t="shared" si="8"/>
        <v>2023-Q1</v>
      </c>
      <c r="Q286">
        <f t="shared" si="9"/>
        <v>0</v>
      </c>
    </row>
    <row r="287" spans="1:17" x14ac:dyDescent="0.3">
      <c r="A287">
        <v>286</v>
      </c>
      <c r="B287" t="s">
        <v>56</v>
      </c>
      <c r="E287" t="s">
        <v>43</v>
      </c>
      <c r="F287" s="1">
        <v>45010</v>
      </c>
      <c r="G287" t="s">
        <v>15</v>
      </c>
      <c r="H287" t="s">
        <v>16</v>
      </c>
      <c r="I287" t="s">
        <v>17</v>
      </c>
      <c r="J287" t="s">
        <v>36</v>
      </c>
      <c r="K287" t="s">
        <v>16</v>
      </c>
      <c r="L287">
        <v>1</v>
      </c>
      <c r="M287">
        <v>1145</v>
      </c>
      <c r="N287" t="s">
        <v>20</v>
      </c>
      <c r="O287">
        <v>1</v>
      </c>
      <c r="P287" t="str">
        <f t="shared" si="8"/>
        <v>2023-Q2</v>
      </c>
      <c r="Q287">
        <f t="shared" si="9"/>
        <v>873.36244541484712</v>
      </c>
    </row>
    <row r="288" spans="1:17" x14ac:dyDescent="0.3">
      <c r="A288">
        <v>287</v>
      </c>
      <c r="B288" t="s">
        <v>56</v>
      </c>
      <c r="E288" t="s">
        <v>23</v>
      </c>
      <c r="F288" s="1">
        <v>45051</v>
      </c>
      <c r="G288" t="s">
        <v>24</v>
      </c>
      <c r="H288" t="s">
        <v>19</v>
      </c>
      <c r="I288" t="s">
        <v>35</v>
      </c>
      <c r="J288" t="s">
        <v>46</v>
      </c>
      <c r="K288" t="s">
        <v>19</v>
      </c>
      <c r="L288">
        <v>12</v>
      </c>
      <c r="M288">
        <v>980</v>
      </c>
      <c r="N288" t="s">
        <v>27</v>
      </c>
      <c r="O288">
        <v>1</v>
      </c>
      <c r="P288" t="str">
        <f t="shared" si="8"/>
        <v>2023-Q1</v>
      </c>
      <c r="Q288">
        <f t="shared" si="9"/>
        <v>12244.897959183674</v>
      </c>
    </row>
    <row r="289" spans="1:17" x14ac:dyDescent="0.3">
      <c r="A289">
        <v>288</v>
      </c>
      <c r="B289" t="s">
        <v>21</v>
      </c>
      <c r="C289" t="s">
        <v>28</v>
      </c>
      <c r="E289" t="s">
        <v>41</v>
      </c>
      <c r="F289" s="1">
        <v>45667</v>
      </c>
      <c r="G289" t="s">
        <v>24</v>
      </c>
      <c r="H289" t="s">
        <v>16</v>
      </c>
      <c r="I289" t="s">
        <v>35</v>
      </c>
      <c r="J289" t="s">
        <v>18</v>
      </c>
      <c r="K289" t="s">
        <v>16</v>
      </c>
      <c r="L289">
        <v>10</v>
      </c>
      <c r="M289">
        <v>1347</v>
      </c>
      <c r="N289" t="s">
        <v>20</v>
      </c>
      <c r="O289">
        <v>1</v>
      </c>
      <c r="P289" t="str">
        <f t="shared" si="8"/>
        <v>2025-Q1</v>
      </c>
      <c r="Q289">
        <f t="shared" si="9"/>
        <v>7423.9049740163327</v>
      </c>
    </row>
    <row r="290" spans="1:17" x14ac:dyDescent="0.3">
      <c r="A290">
        <v>289</v>
      </c>
      <c r="B290" t="s">
        <v>37</v>
      </c>
      <c r="D290" t="s">
        <v>50</v>
      </c>
      <c r="E290" t="s">
        <v>51</v>
      </c>
      <c r="F290" s="1">
        <v>45357</v>
      </c>
      <c r="G290" t="s">
        <v>30</v>
      </c>
      <c r="H290" t="s">
        <v>16</v>
      </c>
      <c r="I290" t="s">
        <v>33</v>
      </c>
      <c r="J290" t="s">
        <v>18</v>
      </c>
      <c r="K290" t="s">
        <v>16</v>
      </c>
      <c r="L290">
        <v>3</v>
      </c>
      <c r="M290">
        <v>1228</v>
      </c>
      <c r="N290" t="s">
        <v>20</v>
      </c>
      <c r="O290">
        <v>1</v>
      </c>
      <c r="P290" t="str">
        <f t="shared" si="8"/>
        <v>2024-Q4</v>
      </c>
      <c r="Q290">
        <f t="shared" si="9"/>
        <v>2442.99674267101</v>
      </c>
    </row>
    <row r="291" spans="1:17" x14ac:dyDescent="0.3">
      <c r="A291">
        <v>290</v>
      </c>
      <c r="B291" t="s">
        <v>37</v>
      </c>
      <c r="D291" t="s">
        <v>40</v>
      </c>
      <c r="E291" t="s">
        <v>14</v>
      </c>
      <c r="F291" s="1">
        <v>45224</v>
      </c>
      <c r="G291" t="s">
        <v>30</v>
      </c>
      <c r="H291" t="s">
        <v>16</v>
      </c>
      <c r="I291" t="s">
        <v>17</v>
      </c>
      <c r="J291" t="s">
        <v>46</v>
      </c>
      <c r="K291" t="s">
        <v>16</v>
      </c>
      <c r="L291">
        <v>1</v>
      </c>
      <c r="M291">
        <v>522</v>
      </c>
      <c r="N291" t="s">
        <v>20</v>
      </c>
      <c r="O291">
        <v>1</v>
      </c>
      <c r="P291" t="str">
        <f t="shared" si="8"/>
        <v>2023-Q1</v>
      </c>
      <c r="Q291">
        <f t="shared" si="9"/>
        <v>1915.7088122605364</v>
      </c>
    </row>
    <row r="292" spans="1:17" x14ac:dyDescent="0.3">
      <c r="A292">
        <v>291</v>
      </c>
      <c r="B292" t="s">
        <v>37</v>
      </c>
      <c r="D292" t="s">
        <v>38</v>
      </c>
      <c r="E292" t="s">
        <v>51</v>
      </c>
      <c r="F292" s="1">
        <v>44967</v>
      </c>
      <c r="G292" t="s">
        <v>39</v>
      </c>
      <c r="H292" t="s">
        <v>16</v>
      </c>
      <c r="I292" t="s">
        <v>35</v>
      </c>
      <c r="J292" t="s">
        <v>45</v>
      </c>
      <c r="K292" t="s">
        <v>19</v>
      </c>
      <c r="L292">
        <v>26</v>
      </c>
      <c r="M292">
        <v>575</v>
      </c>
      <c r="N292" t="s">
        <v>20</v>
      </c>
      <c r="O292">
        <v>1</v>
      </c>
      <c r="P292" t="str">
        <f t="shared" si="8"/>
        <v>2023-Q4</v>
      </c>
      <c r="Q292">
        <f t="shared" si="9"/>
        <v>45217.391304347824</v>
      </c>
    </row>
    <row r="293" spans="1:17" x14ac:dyDescent="0.3">
      <c r="A293">
        <v>292</v>
      </c>
      <c r="B293" t="s">
        <v>21</v>
      </c>
      <c r="C293" t="s">
        <v>28</v>
      </c>
      <c r="E293" t="s">
        <v>47</v>
      </c>
      <c r="F293" s="1">
        <v>45260</v>
      </c>
      <c r="G293" t="s">
        <v>30</v>
      </c>
      <c r="H293" t="s">
        <v>19</v>
      </c>
      <c r="I293" t="s">
        <v>17</v>
      </c>
      <c r="J293" t="s">
        <v>48</v>
      </c>
      <c r="K293" t="s">
        <v>19</v>
      </c>
      <c r="L293">
        <v>1</v>
      </c>
      <c r="M293">
        <v>517</v>
      </c>
      <c r="N293" t="s">
        <v>27</v>
      </c>
      <c r="O293">
        <v>1</v>
      </c>
      <c r="P293" t="str">
        <f t="shared" si="8"/>
        <v>2023-Q1</v>
      </c>
      <c r="Q293">
        <f t="shared" si="9"/>
        <v>1934.2359767891683</v>
      </c>
    </row>
    <row r="294" spans="1:17" x14ac:dyDescent="0.3">
      <c r="A294">
        <v>293</v>
      </c>
      <c r="B294" t="s">
        <v>21</v>
      </c>
      <c r="C294" t="s">
        <v>42</v>
      </c>
      <c r="E294" t="s">
        <v>43</v>
      </c>
      <c r="F294" s="1">
        <v>45372</v>
      </c>
      <c r="G294" t="s">
        <v>24</v>
      </c>
      <c r="H294" t="s">
        <v>19</v>
      </c>
      <c r="I294" t="s">
        <v>17</v>
      </c>
      <c r="J294" t="s">
        <v>36</v>
      </c>
      <c r="K294" t="s">
        <v>19</v>
      </c>
      <c r="L294">
        <v>1</v>
      </c>
      <c r="M294">
        <v>462</v>
      </c>
      <c r="N294" t="s">
        <v>20</v>
      </c>
      <c r="O294">
        <v>1</v>
      </c>
      <c r="P294" t="str">
        <f t="shared" si="8"/>
        <v>2024-Q1</v>
      </c>
      <c r="Q294">
        <f t="shared" si="9"/>
        <v>2164.5021645021643</v>
      </c>
    </row>
    <row r="295" spans="1:17" x14ac:dyDescent="0.3">
      <c r="A295">
        <v>294</v>
      </c>
      <c r="B295" t="s">
        <v>56</v>
      </c>
      <c r="E295" t="s">
        <v>29</v>
      </c>
      <c r="F295" s="1">
        <v>44972</v>
      </c>
      <c r="G295" t="s">
        <v>39</v>
      </c>
      <c r="H295" t="s">
        <v>19</v>
      </c>
      <c r="I295" t="s">
        <v>25</v>
      </c>
      <c r="J295" t="s">
        <v>26</v>
      </c>
      <c r="K295" t="s">
        <v>16</v>
      </c>
      <c r="L295">
        <v>0</v>
      </c>
      <c r="M295">
        <v>197</v>
      </c>
      <c r="N295" t="s">
        <v>27</v>
      </c>
      <c r="O295">
        <v>0</v>
      </c>
      <c r="P295" t="str">
        <f t="shared" si="8"/>
        <v>2023-Q3</v>
      </c>
      <c r="Q295">
        <f t="shared" si="9"/>
        <v>0</v>
      </c>
    </row>
    <row r="296" spans="1:17" x14ac:dyDescent="0.3">
      <c r="A296">
        <v>295</v>
      </c>
      <c r="B296" t="s">
        <v>57</v>
      </c>
      <c r="E296" t="s">
        <v>43</v>
      </c>
      <c r="F296" s="1">
        <v>45543</v>
      </c>
      <c r="G296" t="s">
        <v>15</v>
      </c>
      <c r="H296" t="s">
        <v>19</v>
      </c>
      <c r="I296" t="s">
        <v>17</v>
      </c>
      <c r="J296" t="s">
        <v>36</v>
      </c>
      <c r="K296" t="s">
        <v>19</v>
      </c>
      <c r="L296">
        <v>1</v>
      </c>
      <c r="M296">
        <v>1899</v>
      </c>
      <c r="N296" t="s">
        <v>27</v>
      </c>
      <c r="O296">
        <v>1</v>
      </c>
      <c r="P296" t="str">
        <f t="shared" si="8"/>
        <v>2024-Q1</v>
      </c>
      <c r="Q296">
        <f t="shared" si="9"/>
        <v>526.59294365455503</v>
      </c>
    </row>
    <row r="297" spans="1:17" x14ac:dyDescent="0.3">
      <c r="A297">
        <v>296</v>
      </c>
      <c r="B297" t="s">
        <v>21</v>
      </c>
      <c r="C297" t="s">
        <v>22</v>
      </c>
      <c r="E297" t="s">
        <v>51</v>
      </c>
      <c r="F297" s="1">
        <v>44968</v>
      </c>
      <c r="G297" t="s">
        <v>15</v>
      </c>
      <c r="H297" t="s">
        <v>16</v>
      </c>
      <c r="I297" t="s">
        <v>33</v>
      </c>
      <c r="J297" t="s">
        <v>46</v>
      </c>
      <c r="K297" t="s">
        <v>16</v>
      </c>
      <c r="L297">
        <v>7</v>
      </c>
      <c r="M297">
        <v>1168</v>
      </c>
      <c r="N297" t="s">
        <v>20</v>
      </c>
      <c r="O297">
        <v>1</v>
      </c>
      <c r="P297" t="str">
        <f t="shared" si="8"/>
        <v>2023-Q2</v>
      </c>
      <c r="Q297">
        <f t="shared" si="9"/>
        <v>5993.1506849315065</v>
      </c>
    </row>
    <row r="298" spans="1:17" x14ac:dyDescent="0.3">
      <c r="A298">
        <v>297</v>
      </c>
      <c r="B298" t="s">
        <v>57</v>
      </c>
      <c r="E298" t="s">
        <v>23</v>
      </c>
      <c r="F298" s="1">
        <v>45388</v>
      </c>
      <c r="G298" t="s">
        <v>30</v>
      </c>
      <c r="H298" t="s">
        <v>19</v>
      </c>
      <c r="I298" t="s">
        <v>25</v>
      </c>
      <c r="J298" t="s">
        <v>36</v>
      </c>
      <c r="K298" t="s">
        <v>19</v>
      </c>
      <c r="L298">
        <v>0</v>
      </c>
      <c r="M298">
        <v>646</v>
      </c>
      <c r="N298" t="s">
        <v>27</v>
      </c>
      <c r="O298">
        <v>0</v>
      </c>
      <c r="P298" t="str">
        <f t="shared" si="8"/>
        <v>2024-Q2</v>
      </c>
      <c r="Q298">
        <f t="shared" si="9"/>
        <v>0</v>
      </c>
    </row>
    <row r="299" spans="1:17" x14ac:dyDescent="0.3">
      <c r="A299">
        <v>298</v>
      </c>
      <c r="B299" t="s">
        <v>57</v>
      </c>
      <c r="E299" t="s">
        <v>29</v>
      </c>
      <c r="F299" s="1">
        <v>45405</v>
      </c>
      <c r="G299" t="s">
        <v>24</v>
      </c>
      <c r="H299" t="s">
        <v>16</v>
      </c>
      <c r="I299" t="s">
        <v>33</v>
      </c>
      <c r="J299" t="s">
        <v>46</v>
      </c>
      <c r="K299" t="s">
        <v>16</v>
      </c>
      <c r="L299">
        <v>6</v>
      </c>
      <c r="M299">
        <v>1485</v>
      </c>
      <c r="N299" t="s">
        <v>27</v>
      </c>
      <c r="O299">
        <v>1</v>
      </c>
      <c r="P299" t="str">
        <f t="shared" si="8"/>
        <v>2024-Q4</v>
      </c>
      <c r="Q299">
        <f t="shared" si="9"/>
        <v>4040.4040404040402</v>
      </c>
    </row>
    <row r="300" spans="1:17" x14ac:dyDescent="0.3">
      <c r="A300">
        <v>299</v>
      </c>
      <c r="B300" t="s">
        <v>21</v>
      </c>
      <c r="C300" t="s">
        <v>18</v>
      </c>
      <c r="E300" t="s">
        <v>23</v>
      </c>
      <c r="F300" s="1">
        <v>45275</v>
      </c>
      <c r="G300" t="s">
        <v>30</v>
      </c>
      <c r="H300" t="s">
        <v>16</v>
      </c>
      <c r="I300" t="s">
        <v>33</v>
      </c>
      <c r="J300" t="s">
        <v>48</v>
      </c>
      <c r="K300" t="s">
        <v>19</v>
      </c>
      <c r="L300">
        <v>4</v>
      </c>
      <c r="M300">
        <v>1396</v>
      </c>
      <c r="N300" t="s">
        <v>20</v>
      </c>
      <c r="O300">
        <v>1</v>
      </c>
      <c r="P300" t="str">
        <f t="shared" si="8"/>
        <v>2023-Q3</v>
      </c>
      <c r="Q300">
        <f t="shared" si="9"/>
        <v>2865.3295128939826</v>
      </c>
    </row>
    <row r="301" spans="1:17" x14ac:dyDescent="0.3">
      <c r="A301">
        <v>300</v>
      </c>
      <c r="B301" t="s">
        <v>21</v>
      </c>
      <c r="C301" t="s">
        <v>52</v>
      </c>
      <c r="E301" t="s">
        <v>14</v>
      </c>
      <c r="F301" s="1">
        <v>45477</v>
      </c>
      <c r="G301" t="s">
        <v>24</v>
      </c>
      <c r="H301" t="s">
        <v>19</v>
      </c>
      <c r="I301" t="s">
        <v>17</v>
      </c>
      <c r="J301" t="s">
        <v>26</v>
      </c>
      <c r="K301" t="s">
        <v>16</v>
      </c>
      <c r="L301">
        <v>1</v>
      </c>
      <c r="M301">
        <v>682</v>
      </c>
      <c r="N301" t="s">
        <v>27</v>
      </c>
      <c r="O301">
        <v>1</v>
      </c>
      <c r="P301" t="str">
        <f t="shared" si="8"/>
        <v>2024-Q1</v>
      </c>
      <c r="Q301">
        <f t="shared" si="9"/>
        <v>1466.2756598240469</v>
      </c>
    </row>
    <row r="302" spans="1:17" x14ac:dyDescent="0.3">
      <c r="A302">
        <v>301</v>
      </c>
      <c r="B302" t="s">
        <v>37</v>
      </c>
      <c r="D302" t="s">
        <v>49</v>
      </c>
      <c r="E302" t="s">
        <v>29</v>
      </c>
      <c r="F302" s="1">
        <v>45312</v>
      </c>
      <c r="G302" t="s">
        <v>39</v>
      </c>
      <c r="H302" t="s">
        <v>19</v>
      </c>
      <c r="I302" t="s">
        <v>25</v>
      </c>
      <c r="J302" t="s">
        <v>48</v>
      </c>
      <c r="K302" t="s">
        <v>16</v>
      </c>
      <c r="L302">
        <v>0</v>
      </c>
      <c r="M302">
        <v>685</v>
      </c>
      <c r="N302" t="s">
        <v>27</v>
      </c>
      <c r="O302">
        <v>0</v>
      </c>
      <c r="P302" t="str">
        <f t="shared" si="8"/>
        <v>2024-Q4</v>
      </c>
      <c r="Q302">
        <f t="shared" si="9"/>
        <v>0</v>
      </c>
    </row>
    <row r="303" spans="1:17" x14ac:dyDescent="0.3">
      <c r="A303">
        <v>302</v>
      </c>
      <c r="B303" t="s">
        <v>56</v>
      </c>
      <c r="E303" t="s">
        <v>14</v>
      </c>
      <c r="F303" s="1">
        <v>45649</v>
      </c>
      <c r="G303" t="s">
        <v>30</v>
      </c>
      <c r="H303" t="s">
        <v>19</v>
      </c>
      <c r="I303" t="s">
        <v>17</v>
      </c>
      <c r="J303" t="s">
        <v>48</v>
      </c>
      <c r="K303" t="s">
        <v>16</v>
      </c>
      <c r="L303">
        <v>1</v>
      </c>
      <c r="M303">
        <v>1692</v>
      </c>
      <c r="N303" t="s">
        <v>27</v>
      </c>
      <c r="O303">
        <v>1</v>
      </c>
      <c r="P303" t="str">
        <f t="shared" si="8"/>
        <v>2024-Q2</v>
      </c>
      <c r="Q303">
        <f t="shared" si="9"/>
        <v>591.01654846335703</v>
      </c>
    </row>
    <row r="304" spans="1:17" x14ac:dyDescent="0.3">
      <c r="A304">
        <v>303</v>
      </c>
      <c r="B304" t="s">
        <v>56</v>
      </c>
      <c r="E304" t="s">
        <v>23</v>
      </c>
      <c r="F304" s="1">
        <v>45070</v>
      </c>
      <c r="G304" t="s">
        <v>30</v>
      </c>
      <c r="H304" t="s">
        <v>16</v>
      </c>
      <c r="I304" t="s">
        <v>35</v>
      </c>
      <c r="J304" t="s">
        <v>36</v>
      </c>
      <c r="K304" t="s">
        <v>16</v>
      </c>
      <c r="L304">
        <v>18</v>
      </c>
      <c r="M304">
        <v>1520</v>
      </c>
      <c r="N304" t="s">
        <v>27</v>
      </c>
      <c r="O304">
        <v>1</v>
      </c>
      <c r="P304" t="str">
        <f t="shared" si="8"/>
        <v>2023-Q1</v>
      </c>
      <c r="Q304">
        <f t="shared" si="9"/>
        <v>11842.105263157895</v>
      </c>
    </row>
    <row r="305" spans="1:17" x14ac:dyDescent="0.3">
      <c r="A305">
        <v>304</v>
      </c>
      <c r="B305" t="s">
        <v>57</v>
      </c>
      <c r="E305" t="s">
        <v>32</v>
      </c>
      <c r="F305" s="1">
        <v>45307</v>
      </c>
      <c r="G305" t="s">
        <v>30</v>
      </c>
      <c r="H305" t="s">
        <v>16</v>
      </c>
      <c r="I305" t="s">
        <v>25</v>
      </c>
      <c r="J305" t="s">
        <v>46</v>
      </c>
      <c r="K305" t="s">
        <v>19</v>
      </c>
      <c r="L305">
        <v>0</v>
      </c>
      <c r="M305">
        <v>774</v>
      </c>
      <c r="N305" t="s">
        <v>27</v>
      </c>
      <c r="O305">
        <v>0</v>
      </c>
      <c r="P305" t="str">
        <f t="shared" si="8"/>
        <v>2024-Q2</v>
      </c>
      <c r="Q305">
        <f t="shared" si="9"/>
        <v>0</v>
      </c>
    </row>
    <row r="306" spans="1:17" x14ac:dyDescent="0.3">
      <c r="A306">
        <v>305</v>
      </c>
      <c r="B306" t="s">
        <v>56</v>
      </c>
      <c r="E306" t="s">
        <v>51</v>
      </c>
      <c r="F306" s="1">
        <v>45078</v>
      </c>
      <c r="G306" t="s">
        <v>39</v>
      </c>
      <c r="H306" t="s">
        <v>19</v>
      </c>
      <c r="I306" t="s">
        <v>17</v>
      </c>
      <c r="J306" t="s">
        <v>48</v>
      </c>
      <c r="K306" t="s">
        <v>19</v>
      </c>
      <c r="L306">
        <v>1</v>
      </c>
      <c r="M306">
        <v>1658</v>
      </c>
      <c r="N306" t="s">
        <v>20</v>
      </c>
      <c r="O306">
        <v>1</v>
      </c>
      <c r="P306" t="str">
        <f t="shared" si="8"/>
        <v>2023-Q1</v>
      </c>
      <c r="Q306">
        <f t="shared" si="9"/>
        <v>603.13630880579012</v>
      </c>
    </row>
    <row r="307" spans="1:17" x14ac:dyDescent="0.3">
      <c r="A307">
        <v>306</v>
      </c>
      <c r="B307" t="s">
        <v>56</v>
      </c>
      <c r="E307" t="s">
        <v>32</v>
      </c>
      <c r="F307" s="1">
        <v>44994</v>
      </c>
      <c r="G307" t="s">
        <v>15</v>
      </c>
      <c r="H307" t="s">
        <v>19</v>
      </c>
      <c r="I307" t="s">
        <v>25</v>
      </c>
      <c r="J307" t="s">
        <v>36</v>
      </c>
      <c r="K307" t="s">
        <v>16</v>
      </c>
      <c r="L307">
        <v>0</v>
      </c>
      <c r="M307">
        <v>425</v>
      </c>
      <c r="N307" t="s">
        <v>27</v>
      </c>
      <c r="O307">
        <v>0</v>
      </c>
      <c r="P307" t="str">
        <f t="shared" si="8"/>
        <v>2023-Q1</v>
      </c>
      <c r="Q307">
        <f t="shared" si="9"/>
        <v>0</v>
      </c>
    </row>
    <row r="308" spans="1:17" x14ac:dyDescent="0.3">
      <c r="A308">
        <v>307</v>
      </c>
      <c r="B308" t="s">
        <v>21</v>
      </c>
      <c r="C308" t="s">
        <v>52</v>
      </c>
      <c r="E308" t="s">
        <v>29</v>
      </c>
      <c r="F308" s="1">
        <v>45669</v>
      </c>
      <c r="G308" t="s">
        <v>15</v>
      </c>
      <c r="H308" t="s">
        <v>16</v>
      </c>
      <c r="I308" t="s">
        <v>25</v>
      </c>
      <c r="J308" t="s">
        <v>45</v>
      </c>
      <c r="K308" t="s">
        <v>19</v>
      </c>
      <c r="L308">
        <v>0</v>
      </c>
      <c r="M308">
        <v>1430</v>
      </c>
      <c r="N308" t="s">
        <v>20</v>
      </c>
      <c r="O308">
        <v>0</v>
      </c>
      <c r="P308" t="str">
        <f t="shared" si="8"/>
        <v>2025-Q4</v>
      </c>
      <c r="Q308">
        <f t="shared" si="9"/>
        <v>0</v>
      </c>
    </row>
    <row r="309" spans="1:17" x14ac:dyDescent="0.3">
      <c r="A309">
        <v>308</v>
      </c>
      <c r="B309" t="s">
        <v>56</v>
      </c>
      <c r="E309" t="s">
        <v>14</v>
      </c>
      <c r="F309" s="1">
        <v>45648</v>
      </c>
      <c r="G309" t="s">
        <v>24</v>
      </c>
      <c r="H309" t="s">
        <v>19</v>
      </c>
      <c r="I309" t="s">
        <v>33</v>
      </c>
      <c r="J309" t="s">
        <v>46</v>
      </c>
      <c r="K309" t="s">
        <v>16</v>
      </c>
      <c r="L309">
        <v>2</v>
      </c>
      <c r="M309">
        <v>1502</v>
      </c>
      <c r="N309" t="s">
        <v>20</v>
      </c>
      <c r="O309">
        <v>1</v>
      </c>
      <c r="P309" t="str">
        <f t="shared" si="8"/>
        <v>2024-Q2</v>
      </c>
      <c r="Q309">
        <f t="shared" si="9"/>
        <v>1331.5579227696405</v>
      </c>
    </row>
    <row r="310" spans="1:17" x14ac:dyDescent="0.3">
      <c r="A310">
        <v>309</v>
      </c>
      <c r="B310" t="s">
        <v>37</v>
      </c>
      <c r="D310" t="s">
        <v>49</v>
      </c>
      <c r="E310" t="s">
        <v>51</v>
      </c>
      <c r="F310" s="1">
        <v>45074</v>
      </c>
      <c r="G310" t="s">
        <v>30</v>
      </c>
      <c r="H310" t="s">
        <v>16</v>
      </c>
      <c r="I310" t="s">
        <v>33</v>
      </c>
      <c r="J310" t="s">
        <v>31</v>
      </c>
      <c r="K310" t="s">
        <v>19</v>
      </c>
      <c r="L310">
        <v>2</v>
      </c>
      <c r="M310">
        <v>1939</v>
      </c>
      <c r="N310" t="s">
        <v>20</v>
      </c>
      <c r="O310">
        <v>1</v>
      </c>
      <c r="P310" t="str">
        <f t="shared" si="8"/>
        <v>2023-Q3</v>
      </c>
      <c r="Q310">
        <f t="shared" si="9"/>
        <v>1031.4595152140278</v>
      </c>
    </row>
    <row r="311" spans="1:17" x14ac:dyDescent="0.3">
      <c r="A311">
        <v>310</v>
      </c>
      <c r="B311" t="s">
        <v>21</v>
      </c>
      <c r="C311" t="s">
        <v>54</v>
      </c>
      <c r="E311" t="s">
        <v>43</v>
      </c>
      <c r="F311" s="1">
        <v>45153</v>
      </c>
      <c r="G311" t="s">
        <v>15</v>
      </c>
      <c r="H311" t="s">
        <v>16</v>
      </c>
      <c r="I311" t="s">
        <v>33</v>
      </c>
      <c r="J311" t="s">
        <v>18</v>
      </c>
      <c r="K311" t="s">
        <v>19</v>
      </c>
      <c r="L311">
        <v>6</v>
      </c>
      <c r="M311">
        <v>412</v>
      </c>
      <c r="N311" t="s">
        <v>20</v>
      </c>
      <c r="O311">
        <v>1</v>
      </c>
      <c r="P311" t="str">
        <f t="shared" si="8"/>
        <v>2023-Q1</v>
      </c>
      <c r="Q311">
        <f t="shared" si="9"/>
        <v>14563.106796116504</v>
      </c>
    </row>
    <row r="312" spans="1:17" x14ac:dyDescent="0.3">
      <c r="A312">
        <v>311</v>
      </c>
      <c r="B312" t="s">
        <v>21</v>
      </c>
      <c r="C312" t="s">
        <v>34</v>
      </c>
      <c r="E312" t="s">
        <v>29</v>
      </c>
      <c r="F312" s="1">
        <v>45362</v>
      </c>
      <c r="G312" t="s">
        <v>24</v>
      </c>
      <c r="H312" t="s">
        <v>19</v>
      </c>
      <c r="I312" t="s">
        <v>17</v>
      </c>
      <c r="J312" t="s">
        <v>48</v>
      </c>
      <c r="K312" t="s">
        <v>16</v>
      </c>
      <c r="L312">
        <v>1</v>
      </c>
      <c r="M312">
        <v>1827</v>
      </c>
      <c r="N312" t="s">
        <v>20</v>
      </c>
      <c r="O312">
        <v>1</v>
      </c>
      <c r="P312" t="str">
        <f t="shared" si="8"/>
        <v>2024-Q4</v>
      </c>
      <c r="Q312">
        <f t="shared" si="9"/>
        <v>547.34537493158177</v>
      </c>
    </row>
    <row r="313" spans="1:17" x14ac:dyDescent="0.3">
      <c r="A313">
        <v>312</v>
      </c>
      <c r="B313" t="s">
        <v>56</v>
      </c>
      <c r="E313" t="s">
        <v>14</v>
      </c>
      <c r="F313" s="1">
        <v>45285</v>
      </c>
      <c r="G313" t="s">
        <v>39</v>
      </c>
      <c r="H313" t="s">
        <v>16</v>
      </c>
      <c r="I313" t="s">
        <v>25</v>
      </c>
      <c r="J313" t="s">
        <v>46</v>
      </c>
      <c r="K313" t="s">
        <v>16</v>
      </c>
      <c r="L313">
        <v>0</v>
      </c>
      <c r="M313">
        <v>591</v>
      </c>
      <c r="N313" t="s">
        <v>27</v>
      </c>
      <c r="O313">
        <v>0</v>
      </c>
      <c r="P313" t="str">
        <f t="shared" si="8"/>
        <v>2023-Q1</v>
      </c>
      <c r="Q313">
        <f t="shared" si="9"/>
        <v>0</v>
      </c>
    </row>
    <row r="314" spans="1:17" x14ac:dyDescent="0.3">
      <c r="A314">
        <v>313</v>
      </c>
      <c r="B314" t="s">
        <v>21</v>
      </c>
      <c r="C314" t="s">
        <v>52</v>
      </c>
      <c r="E314" t="s">
        <v>29</v>
      </c>
      <c r="F314" s="1">
        <v>45363</v>
      </c>
      <c r="G314" t="s">
        <v>39</v>
      </c>
      <c r="H314" t="s">
        <v>16</v>
      </c>
      <c r="I314" t="s">
        <v>25</v>
      </c>
      <c r="J314" t="s">
        <v>26</v>
      </c>
      <c r="K314" t="s">
        <v>19</v>
      </c>
      <c r="L314">
        <v>0</v>
      </c>
      <c r="M314">
        <v>1838</v>
      </c>
      <c r="N314" t="s">
        <v>20</v>
      </c>
      <c r="O314">
        <v>0</v>
      </c>
      <c r="P314" t="str">
        <f t="shared" si="8"/>
        <v>2024-Q4</v>
      </c>
      <c r="Q314">
        <f t="shared" si="9"/>
        <v>0</v>
      </c>
    </row>
    <row r="315" spans="1:17" x14ac:dyDescent="0.3">
      <c r="A315">
        <v>314</v>
      </c>
      <c r="B315" t="s">
        <v>57</v>
      </c>
      <c r="E315" t="s">
        <v>47</v>
      </c>
      <c r="F315" s="1">
        <v>45206</v>
      </c>
      <c r="G315" t="s">
        <v>15</v>
      </c>
      <c r="H315" t="s">
        <v>16</v>
      </c>
      <c r="I315" t="s">
        <v>35</v>
      </c>
      <c r="J315" t="s">
        <v>48</v>
      </c>
      <c r="K315" t="s">
        <v>19</v>
      </c>
      <c r="L315">
        <v>14</v>
      </c>
      <c r="M315">
        <v>1900</v>
      </c>
      <c r="N315" t="s">
        <v>20</v>
      </c>
      <c r="O315">
        <v>1</v>
      </c>
      <c r="P315" t="str">
        <f t="shared" si="8"/>
        <v>2023-Q1</v>
      </c>
      <c r="Q315">
        <f t="shared" si="9"/>
        <v>7368.4210526315792</v>
      </c>
    </row>
    <row r="316" spans="1:17" x14ac:dyDescent="0.3">
      <c r="A316">
        <v>315</v>
      </c>
      <c r="B316" t="s">
        <v>56</v>
      </c>
      <c r="E316" t="s">
        <v>14</v>
      </c>
      <c r="F316" s="1">
        <v>45689</v>
      </c>
      <c r="G316" t="s">
        <v>30</v>
      </c>
      <c r="H316" t="s">
        <v>19</v>
      </c>
      <c r="I316" t="s">
        <v>35</v>
      </c>
      <c r="J316" t="s">
        <v>31</v>
      </c>
      <c r="K316" t="s">
        <v>19</v>
      </c>
      <c r="L316">
        <v>25</v>
      </c>
      <c r="M316">
        <v>906</v>
      </c>
      <c r="N316" t="s">
        <v>20</v>
      </c>
      <c r="O316">
        <v>1</v>
      </c>
      <c r="P316" t="str">
        <f t="shared" si="8"/>
        <v>2025-Q4</v>
      </c>
      <c r="Q316">
        <f t="shared" si="9"/>
        <v>27593.818984547463</v>
      </c>
    </row>
    <row r="317" spans="1:17" x14ac:dyDescent="0.3">
      <c r="A317">
        <v>316</v>
      </c>
      <c r="B317" t="s">
        <v>37</v>
      </c>
      <c r="D317" t="s">
        <v>53</v>
      </c>
      <c r="E317" t="s">
        <v>29</v>
      </c>
      <c r="F317" s="1">
        <v>45269</v>
      </c>
      <c r="G317" t="s">
        <v>15</v>
      </c>
      <c r="H317" t="s">
        <v>19</v>
      </c>
      <c r="I317" t="s">
        <v>17</v>
      </c>
      <c r="J317" t="s">
        <v>45</v>
      </c>
      <c r="K317" t="s">
        <v>16</v>
      </c>
      <c r="L317">
        <v>1</v>
      </c>
      <c r="M317">
        <v>1224</v>
      </c>
      <c r="N317" t="s">
        <v>27</v>
      </c>
      <c r="O317">
        <v>1</v>
      </c>
      <c r="P317" t="str">
        <f t="shared" si="8"/>
        <v>2023-Q4</v>
      </c>
      <c r="Q317">
        <f t="shared" si="9"/>
        <v>816.99346405228755</v>
      </c>
    </row>
    <row r="318" spans="1:17" x14ac:dyDescent="0.3">
      <c r="A318">
        <v>317</v>
      </c>
      <c r="B318" t="s">
        <v>37</v>
      </c>
      <c r="D318" t="s">
        <v>53</v>
      </c>
      <c r="E318" t="s">
        <v>51</v>
      </c>
      <c r="F318" s="1">
        <v>45206</v>
      </c>
      <c r="G318" t="s">
        <v>30</v>
      </c>
      <c r="H318" t="s">
        <v>16</v>
      </c>
      <c r="I318" t="s">
        <v>33</v>
      </c>
      <c r="J318" t="s">
        <v>31</v>
      </c>
      <c r="K318" t="s">
        <v>19</v>
      </c>
      <c r="L318">
        <v>5</v>
      </c>
      <c r="M318">
        <v>132</v>
      </c>
      <c r="N318" t="s">
        <v>20</v>
      </c>
      <c r="O318">
        <v>1</v>
      </c>
      <c r="P318" t="str">
        <f t="shared" si="8"/>
        <v>2023-Q4</v>
      </c>
      <c r="Q318">
        <f t="shared" si="9"/>
        <v>37878.78787878788</v>
      </c>
    </row>
    <row r="319" spans="1:17" x14ac:dyDescent="0.3">
      <c r="A319">
        <v>318</v>
      </c>
      <c r="B319" t="s">
        <v>57</v>
      </c>
      <c r="E319" t="s">
        <v>47</v>
      </c>
      <c r="F319" s="1">
        <v>45657</v>
      </c>
      <c r="G319" t="s">
        <v>15</v>
      </c>
      <c r="H319" t="s">
        <v>16</v>
      </c>
      <c r="I319" t="s">
        <v>25</v>
      </c>
      <c r="J319" t="s">
        <v>26</v>
      </c>
      <c r="K319" t="s">
        <v>19</v>
      </c>
      <c r="L319">
        <v>0</v>
      </c>
      <c r="M319">
        <v>1754</v>
      </c>
      <c r="N319" t="s">
        <v>20</v>
      </c>
      <c r="O319">
        <v>0</v>
      </c>
      <c r="P319" t="str">
        <f t="shared" si="8"/>
        <v>2024-Q2</v>
      </c>
      <c r="Q319">
        <f t="shared" si="9"/>
        <v>0</v>
      </c>
    </row>
    <row r="320" spans="1:17" x14ac:dyDescent="0.3">
      <c r="A320">
        <v>319</v>
      </c>
      <c r="B320" t="s">
        <v>21</v>
      </c>
      <c r="C320" t="s">
        <v>42</v>
      </c>
      <c r="E320" t="s">
        <v>14</v>
      </c>
      <c r="F320" s="1">
        <v>45453</v>
      </c>
      <c r="G320" t="s">
        <v>15</v>
      </c>
      <c r="H320" t="s">
        <v>19</v>
      </c>
      <c r="I320" t="s">
        <v>17</v>
      </c>
      <c r="J320" t="s">
        <v>18</v>
      </c>
      <c r="K320" t="s">
        <v>19</v>
      </c>
      <c r="L320">
        <v>1</v>
      </c>
      <c r="M320">
        <v>1746</v>
      </c>
      <c r="N320" t="s">
        <v>20</v>
      </c>
      <c r="O320">
        <v>1</v>
      </c>
      <c r="P320" t="str">
        <f t="shared" si="8"/>
        <v>2024-Q4</v>
      </c>
      <c r="Q320">
        <f t="shared" si="9"/>
        <v>572.73768613974801</v>
      </c>
    </row>
    <row r="321" spans="1:17" x14ac:dyDescent="0.3">
      <c r="A321">
        <v>320</v>
      </c>
      <c r="B321" t="s">
        <v>37</v>
      </c>
      <c r="D321" t="s">
        <v>44</v>
      </c>
      <c r="E321" t="s">
        <v>23</v>
      </c>
      <c r="F321" s="1">
        <v>45253</v>
      </c>
      <c r="G321" t="s">
        <v>15</v>
      </c>
      <c r="H321" t="s">
        <v>16</v>
      </c>
      <c r="I321" t="s">
        <v>25</v>
      </c>
      <c r="J321" t="s">
        <v>46</v>
      </c>
      <c r="K321" t="s">
        <v>19</v>
      </c>
      <c r="L321">
        <v>0</v>
      </c>
      <c r="M321">
        <v>826</v>
      </c>
      <c r="N321" t="s">
        <v>20</v>
      </c>
      <c r="O321">
        <v>0</v>
      </c>
      <c r="P321" t="str">
        <f t="shared" si="8"/>
        <v>2023-Q4</v>
      </c>
      <c r="Q321">
        <f t="shared" si="9"/>
        <v>0</v>
      </c>
    </row>
    <row r="322" spans="1:17" x14ac:dyDescent="0.3">
      <c r="A322">
        <v>321</v>
      </c>
      <c r="B322" t="s">
        <v>21</v>
      </c>
      <c r="C322" t="s">
        <v>22</v>
      </c>
      <c r="E322" t="s">
        <v>14</v>
      </c>
      <c r="F322" s="1">
        <v>45257</v>
      </c>
      <c r="G322" t="s">
        <v>30</v>
      </c>
      <c r="H322" t="s">
        <v>19</v>
      </c>
      <c r="I322" t="s">
        <v>35</v>
      </c>
      <c r="J322" t="s">
        <v>36</v>
      </c>
      <c r="K322" t="s">
        <v>16</v>
      </c>
      <c r="L322">
        <v>21</v>
      </c>
      <c r="M322">
        <v>478</v>
      </c>
      <c r="N322" t="s">
        <v>27</v>
      </c>
      <c r="O322">
        <v>1</v>
      </c>
      <c r="P322" t="str">
        <f t="shared" ref="P322:P385" si="10">TEXT(F322,"YYYY")&amp;"-Q"&amp;CEILING(MONTH(F323)/ 3,1)</f>
        <v>2023-Q4</v>
      </c>
      <c r="Q322">
        <f t="shared" ref="Q322:Q385" si="11">(SUM(L322)*1000000)/SUM(M322)</f>
        <v>43933.054393305436</v>
      </c>
    </row>
    <row r="323" spans="1:17" x14ac:dyDescent="0.3">
      <c r="A323">
        <v>322</v>
      </c>
      <c r="B323" t="s">
        <v>37</v>
      </c>
      <c r="D323" t="s">
        <v>40</v>
      </c>
      <c r="E323" t="s">
        <v>14</v>
      </c>
      <c r="F323" s="1">
        <v>45243</v>
      </c>
      <c r="G323" t="s">
        <v>39</v>
      </c>
      <c r="H323" t="s">
        <v>19</v>
      </c>
      <c r="I323" t="s">
        <v>33</v>
      </c>
      <c r="J323" t="s">
        <v>31</v>
      </c>
      <c r="K323" t="s">
        <v>16</v>
      </c>
      <c r="L323">
        <v>3</v>
      </c>
      <c r="M323">
        <v>1074</v>
      </c>
      <c r="N323" t="s">
        <v>20</v>
      </c>
      <c r="O323">
        <v>1</v>
      </c>
      <c r="P323" t="str">
        <f t="shared" si="10"/>
        <v>2023-Q2</v>
      </c>
      <c r="Q323">
        <f t="shared" si="11"/>
        <v>2793.2960893854747</v>
      </c>
    </row>
    <row r="324" spans="1:17" x14ac:dyDescent="0.3">
      <c r="A324">
        <v>323</v>
      </c>
      <c r="B324" t="s">
        <v>21</v>
      </c>
      <c r="C324" t="s">
        <v>18</v>
      </c>
      <c r="E324" t="s">
        <v>14</v>
      </c>
      <c r="F324" s="1">
        <v>45391</v>
      </c>
      <c r="G324" t="s">
        <v>30</v>
      </c>
      <c r="H324" t="s">
        <v>16</v>
      </c>
      <c r="I324" t="s">
        <v>35</v>
      </c>
      <c r="J324" t="s">
        <v>48</v>
      </c>
      <c r="K324" t="s">
        <v>19</v>
      </c>
      <c r="L324">
        <v>17</v>
      </c>
      <c r="M324">
        <v>321</v>
      </c>
      <c r="N324" t="s">
        <v>27</v>
      </c>
      <c r="O324">
        <v>1</v>
      </c>
      <c r="P324" t="str">
        <f t="shared" si="10"/>
        <v>2024-Q3</v>
      </c>
      <c r="Q324">
        <f t="shared" si="11"/>
        <v>52959.5015576324</v>
      </c>
    </row>
    <row r="325" spans="1:17" x14ac:dyDescent="0.3">
      <c r="A325">
        <v>324</v>
      </c>
      <c r="B325" t="s">
        <v>37</v>
      </c>
      <c r="D325" t="s">
        <v>40</v>
      </c>
      <c r="E325" t="s">
        <v>32</v>
      </c>
      <c r="F325" s="1">
        <v>45131</v>
      </c>
      <c r="G325" t="s">
        <v>24</v>
      </c>
      <c r="H325" t="s">
        <v>16</v>
      </c>
      <c r="I325" t="s">
        <v>35</v>
      </c>
      <c r="J325" t="s">
        <v>31</v>
      </c>
      <c r="K325" t="s">
        <v>19</v>
      </c>
      <c r="L325">
        <v>15</v>
      </c>
      <c r="M325">
        <v>959</v>
      </c>
      <c r="N325" t="s">
        <v>20</v>
      </c>
      <c r="O325">
        <v>1</v>
      </c>
      <c r="P325" t="str">
        <f t="shared" si="10"/>
        <v>2023-Q3</v>
      </c>
      <c r="Q325">
        <f t="shared" si="11"/>
        <v>15641.293013555787</v>
      </c>
    </row>
    <row r="326" spans="1:17" x14ac:dyDescent="0.3">
      <c r="A326">
        <v>325</v>
      </c>
      <c r="B326" t="s">
        <v>37</v>
      </c>
      <c r="D326" t="s">
        <v>50</v>
      </c>
      <c r="E326" t="s">
        <v>23</v>
      </c>
      <c r="F326" s="1">
        <v>45143</v>
      </c>
      <c r="G326" t="s">
        <v>24</v>
      </c>
      <c r="H326" t="s">
        <v>19</v>
      </c>
      <c r="I326" t="s">
        <v>33</v>
      </c>
      <c r="J326" t="s">
        <v>18</v>
      </c>
      <c r="K326" t="s">
        <v>16</v>
      </c>
      <c r="L326">
        <v>2</v>
      </c>
      <c r="M326">
        <v>810</v>
      </c>
      <c r="N326" t="s">
        <v>27</v>
      </c>
      <c r="O326">
        <v>1</v>
      </c>
      <c r="P326" t="str">
        <f t="shared" si="10"/>
        <v>2023-Q2</v>
      </c>
      <c r="Q326">
        <f t="shared" si="11"/>
        <v>2469.1358024691358</v>
      </c>
    </row>
    <row r="327" spans="1:17" x14ac:dyDescent="0.3">
      <c r="A327">
        <v>326</v>
      </c>
      <c r="B327" t="s">
        <v>21</v>
      </c>
      <c r="C327" t="s">
        <v>28</v>
      </c>
      <c r="E327" t="s">
        <v>32</v>
      </c>
      <c r="F327" s="1">
        <v>45097</v>
      </c>
      <c r="G327" t="s">
        <v>24</v>
      </c>
      <c r="H327" t="s">
        <v>19</v>
      </c>
      <c r="I327" t="s">
        <v>17</v>
      </c>
      <c r="J327" t="s">
        <v>45</v>
      </c>
      <c r="K327" t="s">
        <v>16</v>
      </c>
      <c r="L327">
        <v>1</v>
      </c>
      <c r="M327">
        <v>287</v>
      </c>
      <c r="N327" t="s">
        <v>20</v>
      </c>
      <c r="O327">
        <v>1</v>
      </c>
      <c r="P327" t="str">
        <f t="shared" si="10"/>
        <v>2023-Q4</v>
      </c>
      <c r="Q327">
        <f t="shared" si="11"/>
        <v>3484.320557491289</v>
      </c>
    </row>
    <row r="328" spans="1:17" x14ac:dyDescent="0.3">
      <c r="A328">
        <v>327</v>
      </c>
      <c r="B328" t="s">
        <v>57</v>
      </c>
      <c r="E328" t="s">
        <v>32</v>
      </c>
      <c r="F328" s="1">
        <v>45631</v>
      </c>
      <c r="G328" t="s">
        <v>30</v>
      </c>
      <c r="H328" t="s">
        <v>16</v>
      </c>
      <c r="I328" t="s">
        <v>25</v>
      </c>
      <c r="J328" t="s">
        <v>45</v>
      </c>
      <c r="K328" t="s">
        <v>16</v>
      </c>
      <c r="L328">
        <v>0</v>
      </c>
      <c r="M328">
        <v>373</v>
      </c>
      <c r="N328" t="s">
        <v>27</v>
      </c>
      <c r="O328">
        <v>0</v>
      </c>
      <c r="P328" t="str">
        <f t="shared" si="10"/>
        <v>2024-Q2</v>
      </c>
      <c r="Q328">
        <f t="shared" si="11"/>
        <v>0</v>
      </c>
    </row>
    <row r="329" spans="1:17" x14ac:dyDescent="0.3">
      <c r="A329">
        <v>328</v>
      </c>
      <c r="B329" t="s">
        <v>57</v>
      </c>
      <c r="E329" t="s">
        <v>32</v>
      </c>
      <c r="F329" s="1">
        <v>45026</v>
      </c>
      <c r="G329" t="s">
        <v>24</v>
      </c>
      <c r="H329" t="s">
        <v>16</v>
      </c>
      <c r="I329" t="s">
        <v>17</v>
      </c>
      <c r="J329" t="s">
        <v>18</v>
      </c>
      <c r="K329" t="s">
        <v>16</v>
      </c>
      <c r="L329">
        <v>1</v>
      </c>
      <c r="M329">
        <v>1643</v>
      </c>
      <c r="N329" t="s">
        <v>27</v>
      </c>
      <c r="O329">
        <v>1</v>
      </c>
      <c r="P329" t="str">
        <f t="shared" si="10"/>
        <v>2023-Q2</v>
      </c>
      <c r="Q329">
        <f t="shared" si="11"/>
        <v>608.64272671941569</v>
      </c>
    </row>
    <row r="330" spans="1:17" x14ac:dyDescent="0.3">
      <c r="A330">
        <v>329</v>
      </c>
      <c r="B330" t="s">
        <v>37</v>
      </c>
      <c r="D330" t="s">
        <v>40</v>
      </c>
      <c r="E330" t="s">
        <v>32</v>
      </c>
      <c r="F330" s="1">
        <v>45076</v>
      </c>
      <c r="G330" t="s">
        <v>24</v>
      </c>
      <c r="H330" t="s">
        <v>19</v>
      </c>
      <c r="I330" t="s">
        <v>25</v>
      </c>
      <c r="J330" t="s">
        <v>48</v>
      </c>
      <c r="K330" t="s">
        <v>16</v>
      </c>
      <c r="L330">
        <v>0</v>
      </c>
      <c r="M330">
        <v>154</v>
      </c>
      <c r="N330" t="s">
        <v>27</v>
      </c>
      <c r="O330">
        <v>0</v>
      </c>
      <c r="P330" t="str">
        <f t="shared" si="10"/>
        <v>2023-Q4</v>
      </c>
      <c r="Q330">
        <f t="shared" si="11"/>
        <v>0</v>
      </c>
    </row>
    <row r="331" spans="1:17" x14ac:dyDescent="0.3">
      <c r="A331">
        <v>330</v>
      </c>
      <c r="B331" t="s">
        <v>56</v>
      </c>
      <c r="E331" t="s">
        <v>32</v>
      </c>
      <c r="F331" s="1">
        <v>45221</v>
      </c>
      <c r="G331" t="s">
        <v>39</v>
      </c>
      <c r="H331" t="s">
        <v>19</v>
      </c>
      <c r="I331" t="s">
        <v>33</v>
      </c>
      <c r="J331" t="s">
        <v>48</v>
      </c>
      <c r="K331" t="s">
        <v>19</v>
      </c>
      <c r="L331">
        <v>6</v>
      </c>
      <c r="M331">
        <v>982</v>
      </c>
      <c r="N331" t="s">
        <v>20</v>
      </c>
      <c r="O331">
        <v>1</v>
      </c>
      <c r="P331" t="str">
        <f t="shared" si="10"/>
        <v>2023-Q3</v>
      </c>
      <c r="Q331">
        <f t="shared" si="11"/>
        <v>6109.9796334012217</v>
      </c>
    </row>
    <row r="332" spans="1:17" x14ac:dyDescent="0.3">
      <c r="A332">
        <v>331</v>
      </c>
      <c r="B332" t="s">
        <v>21</v>
      </c>
      <c r="C332" t="s">
        <v>28</v>
      </c>
      <c r="E332" t="s">
        <v>29</v>
      </c>
      <c r="F332" s="1">
        <v>45513</v>
      </c>
      <c r="G332" t="s">
        <v>15</v>
      </c>
      <c r="H332" t="s">
        <v>19</v>
      </c>
      <c r="I332" t="s">
        <v>35</v>
      </c>
      <c r="J332" t="s">
        <v>46</v>
      </c>
      <c r="K332" t="s">
        <v>16</v>
      </c>
      <c r="L332">
        <v>27</v>
      </c>
      <c r="M332">
        <v>843</v>
      </c>
      <c r="N332" t="s">
        <v>27</v>
      </c>
      <c r="O332">
        <v>1</v>
      </c>
      <c r="P332" t="str">
        <f t="shared" si="10"/>
        <v>2024-Q1</v>
      </c>
      <c r="Q332">
        <f t="shared" si="11"/>
        <v>32028.469750889679</v>
      </c>
    </row>
    <row r="333" spans="1:17" x14ac:dyDescent="0.3">
      <c r="A333">
        <v>332</v>
      </c>
      <c r="B333" t="s">
        <v>56</v>
      </c>
      <c r="E333" t="s">
        <v>14</v>
      </c>
      <c r="F333" s="1">
        <v>45328</v>
      </c>
      <c r="G333" t="s">
        <v>15</v>
      </c>
      <c r="H333" t="s">
        <v>16</v>
      </c>
      <c r="I333" t="s">
        <v>33</v>
      </c>
      <c r="J333" t="s">
        <v>45</v>
      </c>
      <c r="K333" t="s">
        <v>19</v>
      </c>
      <c r="L333">
        <v>2</v>
      </c>
      <c r="M333">
        <v>379</v>
      </c>
      <c r="N333" t="s">
        <v>20</v>
      </c>
      <c r="O333">
        <v>1</v>
      </c>
      <c r="P333" t="str">
        <f t="shared" si="10"/>
        <v>2024-Q3</v>
      </c>
      <c r="Q333">
        <f t="shared" si="11"/>
        <v>5277.0448548812665</v>
      </c>
    </row>
    <row r="334" spans="1:17" x14ac:dyDescent="0.3">
      <c r="A334">
        <v>333</v>
      </c>
      <c r="B334" t="s">
        <v>21</v>
      </c>
      <c r="C334" t="s">
        <v>42</v>
      </c>
      <c r="E334" t="s">
        <v>29</v>
      </c>
      <c r="F334" s="1">
        <v>45167</v>
      </c>
      <c r="G334" t="s">
        <v>39</v>
      </c>
      <c r="H334" t="s">
        <v>19</v>
      </c>
      <c r="I334" t="s">
        <v>17</v>
      </c>
      <c r="J334" t="s">
        <v>48</v>
      </c>
      <c r="K334" t="s">
        <v>19</v>
      </c>
      <c r="L334">
        <v>1</v>
      </c>
      <c r="M334">
        <v>1742</v>
      </c>
      <c r="N334" t="s">
        <v>20</v>
      </c>
      <c r="O334">
        <v>1</v>
      </c>
      <c r="P334" t="str">
        <f t="shared" si="10"/>
        <v>2023-Q2</v>
      </c>
      <c r="Q334">
        <f t="shared" si="11"/>
        <v>574.052812858783</v>
      </c>
    </row>
    <row r="335" spans="1:17" x14ac:dyDescent="0.3">
      <c r="A335">
        <v>334</v>
      </c>
      <c r="B335" t="s">
        <v>37</v>
      </c>
      <c r="D335" t="s">
        <v>44</v>
      </c>
      <c r="E335" t="s">
        <v>29</v>
      </c>
      <c r="F335" s="1">
        <v>45035</v>
      </c>
      <c r="G335" t="s">
        <v>15</v>
      </c>
      <c r="H335" t="s">
        <v>19</v>
      </c>
      <c r="I335" t="s">
        <v>33</v>
      </c>
      <c r="J335" t="s">
        <v>36</v>
      </c>
      <c r="K335" t="s">
        <v>16</v>
      </c>
      <c r="L335">
        <v>1</v>
      </c>
      <c r="M335">
        <v>1397</v>
      </c>
      <c r="N335" t="s">
        <v>20</v>
      </c>
      <c r="O335">
        <v>1</v>
      </c>
      <c r="P335" t="str">
        <f t="shared" si="10"/>
        <v>2023-Q4</v>
      </c>
      <c r="Q335">
        <f t="shared" si="11"/>
        <v>715.81961345740876</v>
      </c>
    </row>
    <row r="336" spans="1:17" x14ac:dyDescent="0.3">
      <c r="A336">
        <v>335</v>
      </c>
      <c r="B336" t="s">
        <v>21</v>
      </c>
      <c r="C336" t="s">
        <v>18</v>
      </c>
      <c r="E336" t="s">
        <v>14</v>
      </c>
      <c r="F336" s="1">
        <v>45582</v>
      </c>
      <c r="G336" t="s">
        <v>15</v>
      </c>
      <c r="H336" t="s">
        <v>19</v>
      </c>
      <c r="I336" t="s">
        <v>35</v>
      </c>
      <c r="J336" t="s">
        <v>48</v>
      </c>
      <c r="K336" t="s">
        <v>19</v>
      </c>
      <c r="L336">
        <v>20</v>
      </c>
      <c r="M336">
        <v>718</v>
      </c>
      <c r="N336" t="s">
        <v>20</v>
      </c>
      <c r="O336">
        <v>1</v>
      </c>
      <c r="P336" t="str">
        <f t="shared" si="10"/>
        <v>2024-Q1</v>
      </c>
      <c r="Q336">
        <f t="shared" si="11"/>
        <v>27855.153203342619</v>
      </c>
    </row>
    <row r="337" spans="1:17" x14ac:dyDescent="0.3">
      <c r="A337">
        <v>336</v>
      </c>
      <c r="B337" t="s">
        <v>56</v>
      </c>
      <c r="E337" t="s">
        <v>47</v>
      </c>
      <c r="F337" s="1">
        <v>45305</v>
      </c>
      <c r="G337" t="s">
        <v>39</v>
      </c>
      <c r="H337" t="s">
        <v>16</v>
      </c>
      <c r="I337" t="s">
        <v>25</v>
      </c>
      <c r="J337" t="s">
        <v>31</v>
      </c>
      <c r="K337" t="s">
        <v>19</v>
      </c>
      <c r="L337">
        <v>0</v>
      </c>
      <c r="M337">
        <v>605</v>
      </c>
      <c r="N337" t="s">
        <v>27</v>
      </c>
      <c r="O337">
        <v>0</v>
      </c>
      <c r="P337" t="str">
        <f t="shared" si="10"/>
        <v>2024-Q4</v>
      </c>
      <c r="Q337">
        <f t="shared" si="11"/>
        <v>0</v>
      </c>
    </row>
    <row r="338" spans="1:17" x14ac:dyDescent="0.3">
      <c r="A338">
        <v>337</v>
      </c>
      <c r="B338" t="s">
        <v>37</v>
      </c>
      <c r="D338" t="s">
        <v>44</v>
      </c>
      <c r="E338" t="s">
        <v>47</v>
      </c>
      <c r="F338" s="1">
        <v>45248</v>
      </c>
      <c r="G338" t="s">
        <v>39</v>
      </c>
      <c r="H338" t="s">
        <v>16</v>
      </c>
      <c r="I338" t="s">
        <v>33</v>
      </c>
      <c r="J338" t="s">
        <v>48</v>
      </c>
      <c r="K338" t="s">
        <v>16</v>
      </c>
      <c r="L338">
        <v>2</v>
      </c>
      <c r="M338">
        <v>1350</v>
      </c>
      <c r="N338" t="s">
        <v>27</v>
      </c>
      <c r="O338">
        <v>1</v>
      </c>
      <c r="P338" t="str">
        <f t="shared" si="10"/>
        <v>2023-Q4</v>
      </c>
      <c r="Q338">
        <f t="shared" si="11"/>
        <v>1481.4814814814815</v>
      </c>
    </row>
    <row r="339" spans="1:17" x14ac:dyDescent="0.3">
      <c r="A339">
        <v>338</v>
      </c>
      <c r="B339" t="s">
        <v>37</v>
      </c>
      <c r="D339" t="s">
        <v>40</v>
      </c>
      <c r="E339" t="s">
        <v>51</v>
      </c>
      <c r="F339" s="1">
        <v>45617</v>
      </c>
      <c r="G339" t="s">
        <v>30</v>
      </c>
      <c r="H339" t="s">
        <v>19</v>
      </c>
      <c r="I339" t="s">
        <v>25</v>
      </c>
      <c r="J339" t="s">
        <v>36</v>
      </c>
      <c r="K339" t="s">
        <v>16</v>
      </c>
      <c r="L339">
        <v>0</v>
      </c>
      <c r="M339">
        <v>872</v>
      </c>
      <c r="N339" t="s">
        <v>27</v>
      </c>
      <c r="O339">
        <v>0</v>
      </c>
      <c r="P339" t="str">
        <f t="shared" si="10"/>
        <v>2024-Q3</v>
      </c>
      <c r="Q339">
        <f t="shared" si="11"/>
        <v>0</v>
      </c>
    </row>
    <row r="340" spans="1:17" x14ac:dyDescent="0.3">
      <c r="A340">
        <v>339</v>
      </c>
      <c r="B340" t="s">
        <v>56</v>
      </c>
      <c r="E340" t="s">
        <v>41</v>
      </c>
      <c r="F340" s="1">
        <v>45108</v>
      </c>
      <c r="G340" t="s">
        <v>24</v>
      </c>
      <c r="H340" t="s">
        <v>16</v>
      </c>
      <c r="I340" t="s">
        <v>35</v>
      </c>
      <c r="J340" t="s">
        <v>18</v>
      </c>
      <c r="K340" t="s">
        <v>19</v>
      </c>
      <c r="L340">
        <v>29</v>
      </c>
      <c r="M340">
        <v>477</v>
      </c>
      <c r="N340" t="s">
        <v>27</v>
      </c>
      <c r="O340">
        <v>1</v>
      </c>
      <c r="P340" t="str">
        <f t="shared" si="10"/>
        <v>2023-Q3</v>
      </c>
      <c r="Q340">
        <f t="shared" si="11"/>
        <v>60796.645702306079</v>
      </c>
    </row>
    <row r="341" spans="1:17" x14ac:dyDescent="0.3">
      <c r="A341">
        <v>340</v>
      </c>
      <c r="B341" t="s">
        <v>56</v>
      </c>
      <c r="E341" t="s">
        <v>14</v>
      </c>
      <c r="F341" s="1">
        <v>45495</v>
      </c>
      <c r="G341" t="s">
        <v>39</v>
      </c>
      <c r="H341" t="s">
        <v>16</v>
      </c>
      <c r="I341" t="s">
        <v>35</v>
      </c>
      <c r="J341" t="s">
        <v>26</v>
      </c>
      <c r="K341" t="s">
        <v>16</v>
      </c>
      <c r="L341">
        <v>25</v>
      </c>
      <c r="M341">
        <v>149</v>
      </c>
      <c r="N341" t="s">
        <v>20</v>
      </c>
      <c r="O341">
        <v>1</v>
      </c>
      <c r="P341" t="str">
        <f t="shared" si="10"/>
        <v>2024-Q2</v>
      </c>
      <c r="Q341">
        <f t="shared" si="11"/>
        <v>167785.23489932885</v>
      </c>
    </row>
    <row r="342" spans="1:17" x14ac:dyDescent="0.3">
      <c r="A342">
        <v>341</v>
      </c>
      <c r="B342" t="s">
        <v>56</v>
      </c>
      <c r="E342" t="s">
        <v>43</v>
      </c>
      <c r="F342" s="1">
        <v>45019</v>
      </c>
      <c r="G342" t="s">
        <v>39</v>
      </c>
      <c r="H342" t="s">
        <v>16</v>
      </c>
      <c r="I342" t="s">
        <v>25</v>
      </c>
      <c r="J342" t="s">
        <v>31</v>
      </c>
      <c r="K342" t="s">
        <v>16</v>
      </c>
      <c r="L342">
        <v>0</v>
      </c>
      <c r="M342">
        <v>1313</v>
      </c>
      <c r="N342" t="s">
        <v>20</v>
      </c>
      <c r="O342">
        <v>0</v>
      </c>
      <c r="P342" t="str">
        <f t="shared" si="10"/>
        <v>2023-Q2</v>
      </c>
      <c r="Q342">
        <f t="shared" si="11"/>
        <v>0</v>
      </c>
    </row>
    <row r="343" spans="1:17" x14ac:dyDescent="0.3">
      <c r="A343">
        <v>342</v>
      </c>
      <c r="B343" t="s">
        <v>56</v>
      </c>
      <c r="E343" t="s">
        <v>41</v>
      </c>
      <c r="F343" s="1">
        <v>45031</v>
      </c>
      <c r="G343" t="s">
        <v>15</v>
      </c>
      <c r="H343" t="s">
        <v>16</v>
      </c>
      <c r="I343" t="s">
        <v>33</v>
      </c>
      <c r="J343" t="s">
        <v>36</v>
      </c>
      <c r="K343" t="s">
        <v>19</v>
      </c>
      <c r="L343">
        <v>5</v>
      </c>
      <c r="M343">
        <v>1521</v>
      </c>
      <c r="N343" t="s">
        <v>20</v>
      </c>
      <c r="O343">
        <v>1</v>
      </c>
      <c r="P343" t="str">
        <f t="shared" si="10"/>
        <v>2023-Q2</v>
      </c>
      <c r="Q343">
        <f t="shared" si="11"/>
        <v>3287.3109796186718</v>
      </c>
    </row>
    <row r="344" spans="1:17" x14ac:dyDescent="0.3">
      <c r="A344">
        <v>343</v>
      </c>
      <c r="B344" t="s">
        <v>57</v>
      </c>
      <c r="E344" t="s">
        <v>29</v>
      </c>
      <c r="F344" s="1">
        <v>45384</v>
      </c>
      <c r="G344" t="s">
        <v>15</v>
      </c>
      <c r="H344" t="s">
        <v>19</v>
      </c>
      <c r="I344" t="s">
        <v>35</v>
      </c>
      <c r="J344" t="s">
        <v>36</v>
      </c>
      <c r="K344" t="s">
        <v>16</v>
      </c>
      <c r="L344">
        <v>26</v>
      </c>
      <c r="M344">
        <v>690</v>
      </c>
      <c r="N344" t="s">
        <v>27</v>
      </c>
      <c r="O344">
        <v>1</v>
      </c>
      <c r="P344" t="str">
        <f t="shared" si="10"/>
        <v>2024-Q3</v>
      </c>
      <c r="Q344">
        <f t="shared" si="11"/>
        <v>37681.159420289856</v>
      </c>
    </row>
    <row r="345" spans="1:17" x14ac:dyDescent="0.3">
      <c r="A345">
        <v>344</v>
      </c>
      <c r="B345" t="s">
        <v>21</v>
      </c>
      <c r="C345" t="s">
        <v>42</v>
      </c>
      <c r="E345" t="s">
        <v>47</v>
      </c>
      <c r="F345" s="1">
        <v>45529</v>
      </c>
      <c r="G345" t="s">
        <v>15</v>
      </c>
      <c r="H345" t="s">
        <v>16</v>
      </c>
      <c r="I345" t="s">
        <v>17</v>
      </c>
      <c r="J345" t="s">
        <v>45</v>
      </c>
      <c r="K345" t="s">
        <v>16</v>
      </c>
      <c r="L345">
        <v>1</v>
      </c>
      <c r="M345">
        <v>1446</v>
      </c>
      <c r="N345" t="s">
        <v>20</v>
      </c>
      <c r="O345">
        <v>1</v>
      </c>
      <c r="P345" t="str">
        <f t="shared" si="10"/>
        <v>2024-Q1</v>
      </c>
      <c r="Q345">
        <f t="shared" si="11"/>
        <v>691.56293222683269</v>
      </c>
    </row>
    <row r="346" spans="1:17" x14ac:dyDescent="0.3">
      <c r="A346">
        <v>345</v>
      </c>
      <c r="B346" t="s">
        <v>37</v>
      </c>
      <c r="D346" t="s">
        <v>49</v>
      </c>
      <c r="E346" t="s">
        <v>23</v>
      </c>
      <c r="F346" s="1">
        <v>44967</v>
      </c>
      <c r="G346" t="s">
        <v>39</v>
      </c>
      <c r="H346" t="s">
        <v>16</v>
      </c>
      <c r="I346" t="s">
        <v>35</v>
      </c>
      <c r="J346" t="s">
        <v>36</v>
      </c>
      <c r="K346" t="s">
        <v>19</v>
      </c>
      <c r="L346">
        <v>26</v>
      </c>
      <c r="M346">
        <v>1954</v>
      </c>
      <c r="N346" t="s">
        <v>20</v>
      </c>
      <c r="O346">
        <v>1</v>
      </c>
      <c r="P346" t="str">
        <f t="shared" si="10"/>
        <v>2023-Q1</v>
      </c>
      <c r="Q346">
        <f t="shared" si="11"/>
        <v>13306.038894575231</v>
      </c>
    </row>
    <row r="347" spans="1:17" x14ac:dyDescent="0.3">
      <c r="A347">
        <v>346</v>
      </c>
      <c r="B347" t="s">
        <v>57</v>
      </c>
      <c r="E347" t="s">
        <v>29</v>
      </c>
      <c r="F347" s="1">
        <v>45328</v>
      </c>
      <c r="G347" t="s">
        <v>30</v>
      </c>
      <c r="H347" t="s">
        <v>19</v>
      </c>
      <c r="I347" t="s">
        <v>35</v>
      </c>
      <c r="J347" t="s">
        <v>31</v>
      </c>
      <c r="K347" t="s">
        <v>19</v>
      </c>
      <c r="L347">
        <v>18</v>
      </c>
      <c r="M347">
        <v>1245</v>
      </c>
      <c r="N347" t="s">
        <v>20</v>
      </c>
      <c r="O347">
        <v>1</v>
      </c>
      <c r="P347" t="str">
        <f t="shared" si="10"/>
        <v>2024-Q4</v>
      </c>
      <c r="Q347">
        <f t="shared" si="11"/>
        <v>14457.831325301206</v>
      </c>
    </row>
    <row r="348" spans="1:17" x14ac:dyDescent="0.3">
      <c r="A348">
        <v>347</v>
      </c>
      <c r="B348" t="s">
        <v>21</v>
      </c>
      <c r="C348" t="s">
        <v>42</v>
      </c>
      <c r="E348" t="s">
        <v>51</v>
      </c>
      <c r="F348" s="1">
        <v>45266</v>
      </c>
      <c r="G348" t="s">
        <v>24</v>
      </c>
      <c r="H348" t="s">
        <v>16</v>
      </c>
      <c r="I348" t="s">
        <v>35</v>
      </c>
      <c r="J348" t="s">
        <v>18</v>
      </c>
      <c r="K348" t="s">
        <v>19</v>
      </c>
      <c r="L348">
        <v>11</v>
      </c>
      <c r="M348">
        <v>1207</v>
      </c>
      <c r="N348" t="s">
        <v>27</v>
      </c>
      <c r="O348">
        <v>1</v>
      </c>
      <c r="P348" t="str">
        <f t="shared" si="10"/>
        <v>2023-Q4</v>
      </c>
      <c r="Q348">
        <f t="shared" si="11"/>
        <v>9113.5045567522775</v>
      </c>
    </row>
    <row r="349" spans="1:17" x14ac:dyDescent="0.3">
      <c r="A349">
        <v>348</v>
      </c>
      <c r="B349" t="s">
        <v>21</v>
      </c>
      <c r="C349" t="s">
        <v>54</v>
      </c>
      <c r="E349" t="s">
        <v>51</v>
      </c>
      <c r="F349" s="1">
        <v>45654</v>
      </c>
      <c r="G349" t="s">
        <v>15</v>
      </c>
      <c r="H349" t="s">
        <v>16</v>
      </c>
      <c r="I349" t="s">
        <v>17</v>
      </c>
      <c r="J349" t="s">
        <v>46</v>
      </c>
      <c r="K349" t="s">
        <v>19</v>
      </c>
      <c r="L349">
        <v>1</v>
      </c>
      <c r="M349">
        <v>113</v>
      </c>
      <c r="N349" t="s">
        <v>27</v>
      </c>
      <c r="O349">
        <v>1</v>
      </c>
      <c r="P349" t="str">
        <f t="shared" si="10"/>
        <v>2024-Q3</v>
      </c>
      <c r="Q349">
        <f t="shared" si="11"/>
        <v>8849.5575221238942</v>
      </c>
    </row>
    <row r="350" spans="1:17" x14ac:dyDescent="0.3">
      <c r="A350">
        <v>349</v>
      </c>
      <c r="B350" t="s">
        <v>56</v>
      </c>
      <c r="E350" t="s">
        <v>47</v>
      </c>
      <c r="F350" s="1">
        <v>45116</v>
      </c>
      <c r="G350" t="s">
        <v>24</v>
      </c>
      <c r="H350" t="s">
        <v>19</v>
      </c>
      <c r="I350" t="s">
        <v>17</v>
      </c>
      <c r="J350" t="s">
        <v>45</v>
      </c>
      <c r="K350" t="s">
        <v>19</v>
      </c>
      <c r="L350">
        <v>1</v>
      </c>
      <c r="M350">
        <v>675</v>
      </c>
      <c r="N350" t="s">
        <v>27</v>
      </c>
      <c r="O350">
        <v>1</v>
      </c>
      <c r="P350" t="str">
        <f t="shared" si="10"/>
        <v>2023-Q4</v>
      </c>
      <c r="Q350">
        <f t="shared" si="11"/>
        <v>1481.4814814814815</v>
      </c>
    </row>
    <row r="351" spans="1:17" x14ac:dyDescent="0.3">
      <c r="A351">
        <v>350</v>
      </c>
      <c r="B351" t="s">
        <v>37</v>
      </c>
      <c r="D351" t="s">
        <v>49</v>
      </c>
      <c r="E351" t="s">
        <v>43</v>
      </c>
      <c r="F351" s="1">
        <v>45579</v>
      </c>
      <c r="G351" t="s">
        <v>30</v>
      </c>
      <c r="H351" t="s">
        <v>16</v>
      </c>
      <c r="I351" t="s">
        <v>35</v>
      </c>
      <c r="J351" t="s">
        <v>31</v>
      </c>
      <c r="K351" t="s">
        <v>16</v>
      </c>
      <c r="L351">
        <v>27</v>
      </c>
      <c r="M351">
        <v>405</v>
      </c>
      <c r="N351" t="s">
        <v>27</v>
      </c>
      <c r="O351">
        <v>1</v>
      </c>
      <c r="P351" t="str">
        <f t="shared" si="10"/>
        <v>2024-Q4</v>
      </c>
      <c r="Q351">
        <f t="shared" si="11"/>
        <v>66666.666666666672</v>
      </c>
    </row>
    <row r="352" spans="1:17" x14ac:dyDescent="0.3">
      <c r="A352">
        <v>351</v>
      </c>
      <c r="B352" t="s">
        <v>37</v>
      </c>
      <c r="D352" t="s">
        <v>49</v>
      </c>
      <c r="E352" t="s">
        <v>43</v>
      </c>
      <c r="F352" s="1">
        <v>45258</v>
      </c>
      <c r="G352" t="s">
        <v>15</v>
      </c>
      <c r="H352" t="s">
        <v>16</v>
      </c>
      <c r="I352" t="s">
        <v>35</v>
      </c>
      <c r="J352" t="s">
        <v>46</v>
      </c>
      <c r="K352" t="s">
        <v>16</v>
      </c>
      <c r="L352">
        <v>13</v>
      </c>
      <c r="M352">
        <v>1566</v>
      </c>
      <c r="N352" t="s">
        <v>27</v>
      </c>
      <c r="O352">
        <v>1</v>
      </c>
      <c r="P352" t="str">
        <f t="shared" si="10"/>
        <v>2023-Q4</v>
      </c>
      <c r="Q352">
        <f t="shared" si="11"/>
        <v>8301.4048531289918</v>
      </c>
    </row>
    <row r="353" spans="1:17" x14ac:dyDescent="0.3">
      <c r="A353">
        <v>352</v>
      </c>
      <c r="B353" t="s">
        <v>21</v>
      </c>
      <c r="C353" t="s">
        <v>22</v>
      </c>
      <c r="E353" t="s">
        <v>47</v>
      </c>
      <c r="F353" s="1">
        <v>45207</v>
      </c>
      <c r="G353" t="s">
        <v>15</v>
      </c>
      <c r="H353" t="s">
        <v>16</v>
      </c>
      <c r="I353" t="s">
        <v>17</v>
      </c>
      <c r="J353" t="s">
        <v>45</v>
      </c>
      <c r="K353" t="s">
        <v>19</v>
      </c>
      <c r="L353">
        <v>1</v>
      </c>
      <c r="M353">
        <v>1747</v>
      </c>
      <c r="N353" t="s">
        <v>20</v>
      </c>
      <c r="O353">
        <v>1</v>
      </c>
      <c r="P353" t="str">
        <f t="shared" si="10"/>
        <v>2023-Q3</v>
      </c>
      <c r="Q353">
        <f t="shared" si="11"/>
        <v>572.40984544934167</v>
      </c>
    </row>
    <row r="354" spans="1:17" x14ac:dyDescent="0.3">
      <c r="A354">
        <v>353</v>
      </c>
      <c r="B354" t="s">
        <v>56</v>
      </c>
      <c r="E354" t="s">
        <v>14</v>
      </c>
      <c r="F354" s="1">
        <v>45511</v>
      </c>
      <c r="G354" t="s">
        <v>39</v>
      </c>
      <c r="H354" t="s">
        <v>19</v>
      </c>
      <c r="I354" t="s">
        <v>33</v>
      </c>
      <c r="J354" t="s">
        <v>18</v>
      </c>
      <c r="K354" t="s">
        <v>16</v>
      </c>
      <c r="L354">
        <v>6</v>
      </c>
      <c r="M354">
        <v>1292</v>
      </c>
      <c r="N354" t="s">
        <v>20</v>
      </c>
      <c r="O354">
        <v>1</v>
      </c>
      <c r="P354" t="str">
        <f t="shared" si="10"/>
        <v>2024-Q1</v>
      </c>
      <c r="Q354">
        <f t="shared" si="11"/>
        <v>4643.9628482972139</v>
      </c>
    </row>
    <row r="355" spans="1:17" x14ac:dyDescent="0.3">
      <c r="A355">
        <v>354</v>
      </c>
      <c r="B355" t="s">
        <v>21</v>
      </c>
      <c r="C355" t="s">
        <v>34</v>
      </c>
      <c r="E355" t="s">
        <v>47</v>
      </c>
      <c r="F355" s="1">
        <v>45003</v>
      </c>
      <c r="G355" t="s">
        <v>15</v>
      </c>
      <c r="H355" t="s">
        <v>16</v>
      </c>
      <c r="I355" t="s">
        <v>17</v>
      </c>
      <c r="J355" t="s">
        <v>48</v>
      </c>
      <c r="K355" t="s">
        <v>19</v>
      </c>
      <c r="L355">
        <v>1</v>
      </c>
      <c r="M355">
        <v>1900</v>
      </c>
      <c r="N355" t="s">
        <v>27</v>
      </c>
      <c r="O355">
        <v>1</v>
      </c>
      <c r="P355" t="str">
        <f t="shared" si="10"/>
        <v>2023-Q1</v>
      </c>
      <c r="Q355">
        <f t="shared" si="11"/>
        <v>526.31578947368416</v>
      </c>
    </row>
    <row r="356" spans="1:17" x14ac:dyDescent="0.3">
      <c r="A356">
        <v>355</v>
      </c>
      <c r="B356" t="s">
        <v>56</v>
      </c>
      <c r="E356" t="s">
        <v>32</v>
      </c>
      <c r="F356" s="1">
        <v>44981</v>
      </c>
      <c r="G356" t="s">
        <v>24</v>
      </c>
      <c r="H356" t="s">
        <v>19</v>
      </c>
      <c r="I356" t="s">
        <v>17</v>
      </c>
      <c r="J356" t="s">
        <v>26</v>
      </c>
      <c r="K356" t="s">
        <v>16</v>
      </c>
      <c r="L356">
        <v>1</v>
      </c>
      <c r="M356">
        <v>1404</v>
      </c>
      <c r="N356" t="s">
        <v>20</v>
      </c>
      <c r="O356">
        <v>1</v>
      </c>
      <c r="P356" t="str">
        <f t="shared" si="10"/>
        <v>2023-Q2</v>
      </c>
      <c r="Q356">
        <f t="shared" si="11"/>
        <v>712.25071225071224</v>
      </c>
    </row>
    <row r="357" spans="1:17" x14ac:dyDescent="0.3">
      <c r="A357">
        <v>356</v>
      </c>
      <c r="B357" t="s">
        <v>57</v>
      </c>
      <c r="E357" t="s">
        <v>29</v>
      </c>
      <c r="F357" s="1">
        <v>45456</v>
      </c>
      <c r="G357" t="s">
        <v>30</v>
      </c>
      <c r="H357" t="s">
        <v>16</v>
      </c>
      <c r="I357" t="s">
        <v>17</v>
      </c>
      <c r="J357" t="s">
        <v>48</v>
      </c>
      <c r="K357" t="s">
        <v>19</v>
      </c>
      <c r="L357">
        <v>1</v>
      </c>
      <c r="M357">
        <v>800</v>
      </c>
      <c r="N357" t="s">
        <v>27</v>
      </c>
      <c r="O357">
        <v>1</v>
      </c>
      <c r="P357" t="str">
        <f t="shared" si="10"/>
        <v>2024-Q4</v>
      </c>
      <c r="Q357">
        <f t="shared" si="11"/>
        <v>1250</v>
      </c>
    </row>
    <row r="358" spans="1:17" x14ac:dyDescent="0.3">
      <c r="A358">
        <v>357</v>
      </c>
      <c r="B358" t="s">
        <v>56</v>
      </c>
      <c r="E358" t="s">
        <v>51</v>
      </c>
      <c r="F358" s="1">
        <v>45572</v>
      </c>
      <c r="G358" t="s">
        <v>30</v>
      </c>
      <c r="H358" t="s">
        <v>19</v>
      </c>
      <c r="I358" t="s">
        <v>33</v>
      </c>
      <c r="J358" t="s">
        <v>48</v>
      </c>
      <c r="K358" t="s">
        <v>16</v>
      </c>
      <c r="L358">
        <v>5</v>
      </c>
      <c r="M358">
        <v>1206</v>
      </c>
      <c r="N358" t="s">
        <v>27</v>
      </c>
      <c r="O358">
        <v>1</v>
      </c>
      <c r="P358" t="str">
        <f t="shared" si="10"/>
        <v>2024-Q2</v>
      </c>
      <c r="Q358">
        <f t="shared" si="11"/>
        <v>4145.9369817578772</v>
      </c>
    </row>
    <row r="359" spans="1:17" x14ac:dyDescent="0.3">
      <c r="A359">
        <v>358</v>
      </c>
      <c r="B359" t="s">
        <v>56</v>
      </c>
      <c r="E359" t="s">
        <v>32</v>
      </c>
      <c r="F359" s="1">
        <v>45068</v>
      </c>
      <c r="G359" t="s">
        <v>24</v>
      </c>
      <c r="H359" t="s">
        <v>19</v>
      </c>
      <c r="I359" t="s">
        <v>25</v>
      </c>
      <c r="J359" t="s">
        <v>26</v>
      </c>
      <c r="K359" t="s">
        <v>16</v>
      </c>
      <c r="L359">
        <v>0</v>
      </c>
      <c r="M359">
        <v>1021</v>
      </c>
      <c r="N359" t="s">
        <v>20</v>
      </c>
      <c r="O359">
        <v>0</v>
      </c>
      <c r="P359" t="str">
        <f t="shared" si="10"/>
        <v>2023-Q4</v>
      </c>
      <c r="Q359">
        <f t="shared" si="11"/>
        <v>0</v>
      </c>
    </row>
    <row r="360" spans="1:17" x14ac:dyDescent="0.3">
      <c r="A360">
        <v>359</v>
      </c>
      <c r="B360" t="s">
        <v>56</v>
      </c>
      <c r="E360" t="s">
        <v>41</v>
      </c>
      <c r="F360" s="1">
        <v>45578</v>
      </c>
      <c r="G360" t="s">
        <v>39</v>
      </c>
      <c r="H360" t="s">
        <v>16</v>
      </c>
      <c r="I360" t="s">
        <v>33</v>
      </c>
      <c r="J360" t="s">
        <v>48</v>
      </c>
      <c r="K360" t="s">
        <v>16</v>
      </c>
      <c r="L360">
        <v>6</v>
      </c>
      <c r="M360">
        <v>152</v>
      </c>
      <c r="N360" t="s">
        <v>20</v>
      </c>
      <c r="O360">
        <v>1</v>
      </c>
      <c r="P360" t="str">
        <f t="shared" si="10"/>
        <v>2024-Q2</v>
      </c>
      <c r="Q360">
        <f t="shared" si="11"/>
        <v>39473.684210526313</v>
      </c>
    </row>
    <row r="361" spans="1:17" x14ac:dyDescent="0.3">
      <c r="A361">
        <v>360</v>
      </c>
      <c r="B361" t="s">
        <v>57</v>
      </c>
      <c r="E361" t="s">
        <v>51</v>
      </c>
      <c r="F361" s="1">
        <v>45461</v>
      </c>
      <c r="G361" t="s">
        <v>30</v>
      </c>
      <c r="H361" t="s">
        <v>16</v>
      </c>
      <c r="I361" t="s">
        <v>35</v>
      </c>
      <c r="J361" t="s">
        <v>46</v>
      </c>
      <c r="K361" t="s">
        <v>19</v>
      </c>
      <c r="L361">
        <v>16</v>
      </c>
      <c r="M361">
        <v>1869</v>
      </c>
      <c r="N361" t="s">
        <v>20</v>
      </c>
      <c r="O361">
        <v>1</v>
      </c>
      <c r="P361" t="str">
        <f t="shared" si="10"/>
        <v>2024-Q3</v>
      </c>
      <c r="Q361">
        <f t="shared" si="11"/>
        <v>8560.7276618512569</v>
      </c>
    </row>
    <row r="362" spans="1:17" x14ac:dyDescent="0.3">
      <c r="A362">
        <v>361</v>
      </c>
      <c r="B362" t="s">
        <v>21</v>
      </c>
      <c r="C362" t="s">
        <v>52</v>
      </c>
      <c r="E362" t="s">
        <v>41</v>
      </c>
      <c r="F362" s="1">
        <v>45117</v>
      </c>
      <c r="G362" t="s">
        <v>24</v>
      </c>
      <c r="H362" t="s">
        <v>19</v>
      </c>
      <c r="I362" t="s">
        <v>17</v>
      </c>
      <c r="J362" t="s">
        <v>31</v>
      </c>
      <c r="K362" t="s">
        <v>19</v>
      </c>
      <c r="L362">
        <v>1</v>
      </c>
      <c r="M362">
        <v>1313</v>
      </c>
      <c r="N362" t="s">
        <v>27</v>
      </c>
      <c r="O362">
        <v>1</v>
      </c>
      <c r="P362" t="str">
        <f t="shared" si="10"/>
        <v>2023-Q4</v>
      </c>
      <c r="Q362">
        <f t="shared" si="11"/>
        <v>761.61462300076164</v>
      </c>
    </row>
    <row r="363" spans="1:17" x14ac:dyDescent="0.3">
      <c r="A363">
        <v>362</v>
      </c>
      <c r="B363" t="s">
        <v>21</v>
      </c>
      <c r="C363" t="s">
        <v>34</v>
      </c>
      <c r="E363" t="s">
        <v>51</v>
      </c>
      <c r="F363" s="1">
        <v>45240</v>
      </c>
      <c r="G363" t="s">
        <v>39</v>
      </c>
      <c r="H363" t="s">
        <v>19</v>
      </c>
      <c r="I363" t="s">
        <v>35</v>
      </c>
      <c r="J363" t="s">
        <v>46</v>
      </c>
      <c r="K363" t="s">
        <v>19</v>
      </c>
      <c r="L363">
        <v>26</v>
      </c>
      <c r="M363">
        <v>1377</v>
      </c>
      <c r="N363" t="s">
        <v>20</v>
      </c>
      <c r="O363">
        <v>1</v>
      </c>
      <c r="P363" t="str">
        <f t="shared" si="10"/>
        <v>2023-Q4</v>
      </c>
      <c r="Q363">
        <f t="shared" si="11"/>
        <v>18881.626724763981</v>
      </c>
    </row>
    <row r="364" spans="1:17" x14ac:dyDescent="0.3">
      <c r="A364">
        <v>363</v>
      </c>
      <c r="B364" t="s">
        <v>37</v>
      </c>
      <c r="D364" t="s">
        <v>50</v>
      </c>
      <c r="E364" t="s">
        <v>41</v>
      </c>
      <c r="F364" s="1">
        <v>45280</v>
      </c>
      <c r="G364" t="s">
        <v>39</v>
      </c>
      <c r="H364" t="s">
        <v>16</v>
      </c>
      <c r="I364" t="s">
        <v>25</v>
      </c>
      <c r="J364" t="s">
        <v>48</v>
      </c>
      <c r="K364" t="s">
        <v>19</v>
      </c>
      <c r="L364">
        <v>0</v>
      </c>
      <c r="M364">
        <v>1104</v>
      </c>
      <c r="N364" t="s">
        <v>20</v>
      </c>
      <c r="O364">
        <v>0</v>
      </c>
      <c r="P364" t="str">
        <f t="shared" si="10"/>
        <v>2023-Q4</v>
      </c>
      <c r="Q364">
        <f t="shared" si="11"/>
        <v>0</v>
      </c>
    </row>
    <row r="365" spans="1:17" x14ac:dyDescent="0.3">
      <c r="A365">
        <v>364</v>
      </c>
      <c r="B365" t="s">
        <v>57</v>
      </c>
      <c r="E365" t="s">
        <v>41</v>
      </c>
      <c r="F365" s="1">
        <v>45276</v>
      </c>
      <c r="G365" t="s">
        <v>30</v>
      </c>
      <c r="H365" t="s">
        <v>16</v>
      </c>
      <c r="I365" t="s">
        <v>25</v>
      </c>
      <c r="J365" t="s">
        <v>48</v>
      </c>
      <c r="K365" t="s">
        <v>19</v>
      </c>
      <c r="L365">
        <v>0</v>
      </c>
      <c r="M365">
        <v>1399</v>
      </c>
      <c r="N365" t="s">
        <v>20</v>
      </c>
      <c r="O365">
        <v>0</v>
      </c>
      <c r="P365" t="str">
        <f t="shared" si="10"/>
        <v>2023-Q1</v>
      </c>
      <c r="Q365">
        <f t="shared" si="11"/>
        <v>0</v>
      </c>
    </row>
    <row r="366" spans="1:17" x14ac:dyDescent="0.3">
      <c r="A366">
        <v>365</v>
      </c>
      <c r="B366" t="s">
        <v>37</v>
      </c>
      <c r="D366" t="s">
        <v>50</v>
      </c>
      <c r="E366" t="s">
        <v>43</v>
      </c>
      <c r="F366" s="1">
        <v>45311</v>
      </c>
      <c r="G366" t="s">
        <v>24</v>
      </c>
      <c r="H366" t="s">
        <v>16</v>
      </c>
      <c r="I366" t="s">
        <v>25</v>
      </c>
      <c r="J366" t="s">
        <v>18</v>
      </c>
      <c r="K366" t="s">
        <v>19</v>
      </c>
      <c r="L366">
        <v>0</v>
      </c>
      <c r="M366">
        <v>343</v>
      </c>
      <c r="N366" t="s">
        <v>20</v>
      </c>
      <c r="O366">
        <v>0</v>
      </c>
      <c r="P366" t="str">
        <f t="shared" si="10"/>
        <v>2024-Q1</v>
      </c>
      <c r="Q366">
        <f t="shared" si="11"/>
        <v>0</v>
      </c>
    </row>
    <row r="367" spans="1:17" x14ac:dyDescent="0.3">
      <c r="A367">
        <v>366</v>
      </c>
      <c r="B367" t="s">
        <v>37</v>
      </c>
      <c r="D367" t="s">
        <v>18</v>
      </c>
      <c r="E367" t="s">
        <v>29</v>
      </c>
      <c r="F367" s="1">
        <v>45012</v>
      </c>
      <c r="G367" t="s">
        <v>24</v>
      </c>
      <c r="H367" t="s">
        <v>19</v>
      </c>
      <c r="I367" t="s">
        <v>25</v>
      </c>
      <c r="J367" t="s">
        <v>45</v>
      </c>
      <c r="K367" t="s">
        <v>19</v>
      </c>
      <c r="L367">
        <v>0</v>
      </c>
      <c r="M367">
        <v>901</v>
      </c>
      <c r="N367" t="s">
        <v>20</v>
      </c>
      <c r="O367">
        <v>0</v>
      </c>
      <c r="P367" t="str">
        <f t="shared" si="10"/>
        <v>2023-Q3</v>
      </c>
      <c r="Q367">
        <f t="shared" si="11"/>
        <v>0</v>
      </c>
    </row>
    <row r="368" spans="1:17" x14ac:dyDescent="0.3">
      <c r="A368">
        <v>367</v>
      </c>
      <c r="B368" t="s">
        <v>21</v>
      </c>
      <c r="C368" t="s">
        <v>34</v>
      </c>
      <c r="E368" t="s">
        <v>41</v>
      </c>
      <c r="F368" s="1">
        <v>45524</v>
      </c>
      <c r="G368" t="s">
        <v>30</v>
      </c>
      <c r="H368" t="s">
        <v>16</v>
      </c>
      <c r="I368" t="s">
        <v>35</v>
      </c>
      <c r="J368" t="s">
        <v>45</v>
      </c>
      <c r="K368" t="s">
        <v>16</v>
      </c>
      <c r="L368">
        <v>11</v>
      </c>
      <c r="M368">
        <v>1558</v>
      </c>
      <c r="N368" t="s">
        <v>20</v>
      </c>
      <c r="O368">
        <v>1</v>
      </c>
      <c r="P368" t="str">
        <f t="shared" si="10"/>
        <v>2024-Q3</v>
      </c>
      <c r="Q368">
        <f t="shared" si="11"/>
        <v>7060.3337612323494</v>
      </c>
    </row>
    <row r="369" spans="1:17" x14ac:dyDescent="0.3">
      <c r="A369">
        <v>368</v>
      </c>
      <c r="B369" t="s">
        <v>21</v>
      </c>
      <c r="C369" t="s">
        <v>34</v>
      </c>
      <c r="E369" t="s">
        <v>14</v>
      </c>
      <c r="F369" s="1">
        <v>45141</v>
      </c>
      <c r="G369" t="s">
        <v>30</v>
      </c>
      <c r="H369" t="s">
        <v>16</v>
      </c>
      <c r="I369" t="s">
        <v>33</v>
      </c>
      <c r="J369" t="s">
        <v>46</v>
      </c>
      <c r="K369" t="s">
        <v>19</v>
      </c>
      <c r="L369">
        <v>1</v>
      </c>
      <c r="M369">
        <v>119</v>
      </c>
      <c r="N369" t="s">
        <v>27</v>
      </c>
      <c r="O369">
        <v>1</v>
      </c>
      <c r="P369" t="str">
        <f t="shared" si="10"/>
        <v>2023-Q1</v>
      </c>
      <c r="Q369">
        <f t="shared" si="11"/>
        <v>8403.361344537816</v>
      </c>
    </row>
    <row r="370" spans="1:17" x14ac:dyDescent="0.3">
      <c r="A370">
        <v>369</v>
      </c>
      <c r="B370" t="s">
        <v>57</v>
      </c>
      <c r="E370" t="s">
        <v>32</v>
      </c>
      <c r="F370" s="1">
        <v>45358</v>
      </c>
      <c r="G370" t="s">
        <v>15</v>
      </c>
      <c r="H370" t="s">
        <v>19</v>
      </c>
      <c r="I370" t="s">
        <v>35</v>
      </c>
      <c r="J370" t="s">
        <v>26</v>
      </c>
      <c r="K370" t="s">
        <v>19</v>
      </c>
      <c r="L370">
        <v>26</v>
      </c>
      <c r="M370">
        <v>1222</v>
      </c>
      <c r="N370" t="s">
        <v>27</v>
      </c>
      <c r="O370">
        <v>1</v>
      </c>
      <c r="P370" t="str">
        <f t="shared" si="10"/>
        <v>2024-Q2</v>
      </c>
      <c r="Q370">
        <f t="shared" si="11"/>
        <v>21276.59574468085</v>
      </c>
    </row>
    <row r="371" spans="1:17" x14ac:dyDescent="0.3">
      <c r="A371">
        <v>370</v>
      </c>
      <c r="B371" t="s">
        <v>57</v>
      </c>
      <c r="E371" t="s">
        <v>47</v>
      </c>
      <c r="F371" s="1">
        <v>45057</v>
      </c>
      <c r="G371" t="s">
        <v>15</v>
      </c>
      <c r="H371" t="s">
        <v>19</v>
      </c>
      <c r="I371" t="s">
        <v>25</v>
      </c>
      <c r="J371" t="s">
        <v>36</v>
      </c>
      <c r="K371" t="s">
        <v>16</v>
      </c>
      <c r="L371">
        <v>0</v>
      </c>
      <c r="M371">
        <v>1855</v>
      </c>
      <c r="N371" t="s">
        <v>27</v>
      </c>
      <c r="O371">
        <v>0</v>
      </c>
      <c r="P371" t="str">
        <f t="shared" si="10"/>
        <v>2023-Q2</v>
      </c>
      <c r="Q371">
        <f t="shared" si="11"/>
        <v>0</v>
      </c>
    </row>
    <row r="372" spans="1:17" x14ac:dyDescent="0.3">
      <c r="A372">
        <v>371</v>
      </c>
      <c r="B372" t="s">
        <v>57</v>
      </c>
      <c r="E372" t="s">
        <v>23</v>
      </c>
      <c r="F372" s="1">
        <v>45421</v>
      </c>
      <c r="G372" t="s">
        <v>24</v>
      </c>
      <c r="H372" t="s">
        <v>16</v>
      </c>
      <c r="I372" t="s">
        <v>17</v>
      </c>
      <c r="J372" t="s">
        <v>36</v>
      </c>
      <c r="K372" t="s">
        <v>19</v>
      </c>
      <c r="L372">
        <v>1</v>
      </c>
      <c r="M372">
        <v>266</v>
      </c>
      <c r="N372" t="s">
        <v>20</v>
      </c>
      <c r="O372">
        <v>1</v>
      </c>
      <c r="P372" t="str">
        <f t="shared" si="10"/>
        <v>2024-Q2</v>
      </c>
      <c r="Q372">
        <f t="shared" si="11"/>
        <v>3759.3984962406016</v>
      </c>
    </row>
    <row r="373" spans="1:17" x14ac:dyDescent="0.3">
      <c r="A373">
        <v>372</v>
      </c>
      <c r="B373" t="s">
        <v>57</v>
      </c>
      <c r="E373" t="s">
        <v>41</v>
      </c>
      <c r="F373" s="1">
        <v>45458</v>
      </c>
      <c r="G373" t="s">
        <v>24</v>
      </c>
      <c r="H373" t="s">
        <v>16</v>
      </c>
      <c r="I373" t="s">
        <v>25</v>
      </c>
      <c r="J373" t="s">
        <v>26</v>
      </c>
      <c r="K373" t="s">
        <v>16</v>
      </c>
      <c r="L373">
        <v>0</v>
      </c>
      <c r="M373">
        <v>1682</v>
      </c>
      <c r="N373" t="s">
        <v>20</v>
      </c>
      <c r="O373">
        <v>0</v>
      </c>
      <c r="P373" t="str">
        <f t="shared" si="10"/>
        <v>2024-Q1</v>
      </c>
      <c r="Q373">
        <f t="shared" si="11"/>
        <v>0</v>
      </c>
    </row>
    <row r="374" spans="1:17" x14ac:dyDescent="0.3">
      <c r="A374">
        <v>373</v>
      </c>
      <c r="B374" t="s">
        <v>21</v>
      </c>
      <c r="C374" t="s">
        <v>28</v>
      </c>
      <c r="E374" t="s">
        <v>23</v>
      </c>
      <c r="F374" s="1">
        <v>44984</v>
      </c>
      <c r="G374" t="s">
        <v>30</v>
      </c>
      <c r="H374" t="s">
        <v>16</v>
      </c>
      <c r="I374" t="s">
        <v>35</v>
      </c>
      <c r="J374" t="s">
        <v>36</v>
      </c>
      <c r="K374" t="s">
        <v>19</v>
      </c>
      <c r="L374">
        <v>8</v>
      </c>
      <c r="M374">
        <v>1615</v>
      </c>
      <c r="N374" t="s">
        <v>20</v>
      </c>
      <c r="O374">
        <v>1</v>
      </c>
      <c r="P374" t="str">
        <f t="shared" si="10"/>
        <v>2023-Q3</v>
      </c>
      <c r="Q374">
        <f t="shared" si="11"/>
        <v>4953.5603715170282</v>
      </c>
    </row>
    <row r="375" spans="1:17" x14ac:dyDescent="0.3">
      <c r="A375">
        <v>374</v>
      </c>
      <c r="B375" t="s">
        <v>21</v>
      </c>
      <c r="C375" t="s">
        <v>54</v>
      </c>
      <c r="E375" t="s">
        <v>14</v>
      </c>
      <c r="F375" s="1">
        <v>45172</v>
      </c>
      <c r="G375" t="s">
        <v>30</v>
      </c>
      <c r="H375" t="s">
        <v>19</v>
      </c>
      <c r="I375" t="s">
        <v>25</v>
      </c>
      <c r="J375" t="s">
        <v>48</v>
      </c>
      <c r="K375" t="s">
        <v>16</v>
      </c>
      <c r="L375">
        <v>0</v>
      </c>
      <c r="M375">
        <v>1433</v>
      </c>
      <c r="N375" t="s">
        <v>27</v>
      </c>
      <c r="O375">
        <v>0</v>
      </c>
      <c r="P375" t="str">
        <f t="shared" si="10"/>
        <v>2023-Q2</v>
      </c>
      <c r="Q375">
        <f t="shared" si="11"/>
        <v>0</v>
      </c>
    </row>
    <row r="376" spans="1:17" x14ac:dyDescent="0.3">
      <c r="A376">
        <v>375</v>
      </c>
      <c r="B376" t="s">
        <v>56</v>
      </c>
      <c r="E376" t="s">
        <v>41</v>
      </c>
      <c r="F376" s="1">
        <v>45087</v>
      </c>
      <c r="G376" t="s">
        <v>39</v>
      </c>
      <c r="H376" t="s">
        <v>19</v>
      </c>
      <c r="I376" t="s">
        <v>33</v>
      </c>
      <c r="J376" t="s">
        <v>45</v>
      </c>
      <c r="K376" t="s">
        <v>19</v>
      </c>
      <c r="L376">
        <v>4</v>
      </c>
      <c r="M376">
        <v>431</v>
      </c>
      <c r="N376" t="s">
        <v>20</v>
      </c>
      <c r="O376">
        <v>1</v>
      </c>
      <c r="P376" t="str">
        <f t="shared" si="10"/>
        <v>2023-Q2</v>
      </c>
      <c r="Q376">
        <f t="shared" si="11"/>
        <v>9280.7424593967517</v>
      </c>
    </row>
    <row r="377" spans="1:17" x14ac:dyDescent="0.3">
      <c r="A377">
        <v>376</v>
      </c>
      <c r="B377" t="s">
        <v>37</v>
      </c>
      <c r="D377" t="s">
        <v>40</v>
      </c>
      <c r="E377" t="s">
        <v>14</v>
      </c>
      <c r="F377" s="1">
        <v>45017</v>
      </c>
      <c r="G377" t="s">
        <v>24</v>
      </c>
      <c r="H377" t="s">
        <v>19</v>
      </c>
      <c r="I377" t="s">
        <v>35</v>
      </c>
      <c r="J377" t="s">
        <v>36</v>
      </c>
      <c r="K377" t="s">
        <v>16</v>
      </c>
      <c r="L377">
        <v>22</v>
      </c>
      <c r="M377">
        <v>1004</v>
      </c>
      <c r="N377" t="s">
        <v>27</v>
      </c>
      <c r="O377">
        <v>1</v>
      </c>
      <c r="P377" t="str">
        <f t="shared" si="10"/>
        <v>2023-Q3</v>
      </c>
      <c r="Q377">
        <f t="shared" si="11"/>
        <v>21912.350597609562</v>
      </c>
    </row>
    <row r="378" spans="1:17" x14ac:dyDescent="0.3">
      <c r="A378">
        <v>377</v>
      </c>
      <c r="B378" t="s">
        <v>37</v>
      </c>
      <c r="D378" t="s">
        <v>50</v>
      </c>
      <c r="E378" t="s">
        <v>23</v>
      </c>
      <c r="F378" s="1">
        <v>45142</v>
      </c>
      <c r="G378" t="s">
        <v>24</v>
      </c>
      <c r="H378" t="s">
        <v>16</v>
      </c>
      <c r="I378" t="s">
        <v>33</v>
      </c>
      <c r="J378" t="s">
        <v>45</v>
      </c>
      <c r="K378" t="s">
        <v>16</v>
      </c>
      <c r="L378">
        <v>6</v>
      </c>
      <c r="M378">
        <v>1904</v>
      </c>
      <c r="N378" t="s">
        <v>27</v>
      </c>
      <c r="O378">
        <v>1</v>
      </c>
      <c r="P378" t="str">
        <f t="shared" si="10"/>
        <v>2023-Q2</v>
      </c>
      <c r="Q378">
        <f t="shared" si="11"/>
        <v>3151.2605042016808</v>
      </c>
    </row>
    <row r="379" spans="1:17" x14ac:dyDescent="0.3">
      <c r="A379">
        <v>378</v>
      </c>
      <c r="B379" t="s">
        <v>37</v>
      </c>
      <c r="D379" t="s">
        <v>38</v>
      </c>
      <c r="E379" t="s">
        <v>41</v>
      </c>
      <c r="F379" s="1">
        <v>45473</v>
      </c>
      <c r="G379" t="s">
        <v>24</v>
      </c>
      <c r="H379" t="s">
        <v>16</v>
      </c>
      <c r="I379" t="s">
        <v>25</v>
      </c>
      <c r="J379" t="s">
        <v>18</v>
      </c>
      <c r="K379" t="s">
        <v>19</v>
      </c>
      <c r="L379">
        <v>0</v>
      </c>
      <c r="M379">
        <v>1054</v>
      </c>
      <c r="N379" t="s">
        <v>27</v>
      </c>
      <c r="O379">
        <v>0</v>
      </c>
      <c r="P379" t="str">
        <f t="shared" si="10"/>
        <v>2024-Q2</v>
      </c>
      <c r="Q379">
        <f t="shared" si="11"/>
        <v>0</v>
      </c>
    </row>
    <row r="380" spans="1:17" x14ac:dyDescent="0.3">
      <c r="A380">
        <v>379</v>
      </c>
      <c r="B380" t="s">
        <v>57</v>
      </c>
      <c r="E380" t="s">
        <v>29</v>
      </c>
      <c r="F380" s="1">
        <v>45039</v>
      </c>
      <c r="G380" t="s">
        <v>39</v>
      </c>
      <c r="H380" t="s">
        <v>16</v>
      </c>
      <c r="I380" t="s">
        <v>35</v>
      </c>
      <c r="J380" t="s">
        <v>45</v>
      </c>
      <c r="K380" t="s">
        <v>19</v>
      </c>
      <c r="L380">
        <v>26</v>
      </c>
      <c r="M380">
        <v>1119</v>
      </c>
      <c r="N380" t="s">
        <v>27</v>
      </c>
      <c r="O380">
        <v>1</v>
      </c>
      <c r="P380" t="str">
        <f t="shared" si="10"/>
        <v>2023-Q2</v>
      </c>
      <c r="Q380">
        <f t="shared" si="11"/>
        <v>23235.031277926719</v>
      </c>
    </row>
    <row r="381" spans="1:17" x14ac:dyDescent="0.3">
      <c r="A381">
        <v>380</v>
      </c>
      <c r="B381" t="s">
        <v>37</v>
      </c>
      <c r="D381" t="s">
        <v>53</v>
      </c>
      <c r="E381" t="s">
        <v>43</v>
      </c>
      <c r="F381" s="1">
        <v>45075</v>
      </c>
      <c r="G381" t="s">
        <v>39</v>
      </c>
      <c r="H381" t="s">
        <v>19</v>
      </c>
      <c r="I381" t="s">
        <v>35</v>
      </c>
      <c r="J381" t="s">
        <v>18</v>
      </c>
      <c r="K381" t="s">
        <v>19</v>
      </c>
      <c r="L381">
        <v>28</v>
      </c>
      <c r="M381">
        <v>488</v>
      </c>
      <c r="N381" t="s">
        <v>27</v>
      </c>
      <c r="O381">
        <v>1</v>
      </c>
      <c r="P381" t="str">
        <f t="shared" si="10"/>
        <v>2023-Q4</v>
      </c>
      <c r="Q381">
        <f t="shared" si="11"/>
        <v>57377.049180327871</v>
      </c>
    </row>
    <row r="382" spans="1:17" x14ac:dyDescent="0.3">
      <c r="A382">
        <v>381</v>
      </c>
      <c r="B382" t="s">
        <v>21</v>
      </c>
      <c r="C382" t="s">
        <v>54</v>
      </c>
      <c r="E382" t="s">
        <v>43</v>
      </c>
      <c r="F382" s="1">
        <v>45587</v>
      </c>
      <c r="G382" t="s">
        <v>30</v>
      </c>
      <c r="H382" t="s">
        <v>19</v>
      </c>
      <c r="I382" t="s">
        <v>17</v>
      </c>
      <c r="J382" t="s">
        <v>18</v>
      </c>
      <c r="K382" t="s">
        <v>19</v>
      </c>
      <c r="L382">
        <v>1</v>
      </c>
      <c r="M382">
        <v>786</v>
      </c>
      <c r="N382" t="s">
        <v>27</v>
      </c>
      <c r="O382">
        <v>1</v>
      </c>
      <c r="P382" t="str">
        <f t="shared" si="10"/>
        <v>2024-Q2</v>
      </c>
      <c r="Q382">
        <f t="shared" si="11"/>
        <v>1272.2646310432569</v>
      </c>
    </row>
    <row r="383" spans="1:17" x14ac:dyDescent="0.3">
      <c r="A383">
        <v>382</v>
      </c>
      <c r="B383" t="s">
        <v>57</v>
      </c>
      <c r="E383" t="s">
        <v>32</v>
      </c>
      <c r="F383" s="1">
        <v>45466</v>
      </c>
      <c r="G383" t="s">
        <v>39</v>
      </c>
      <c r="H383" t="s">
        <v>19</v>
      </c>
      <c r="I383" t="s">
        <v>17</v>
      </c>
      <c r="J383" t="s">
        <v>48</v>
      </c>
      <c r="K383" t="s">
        <v>16</v>
      </c>
      <c r="L383">
        <v>1</v>
      </c>
      <c r="M383">
        <v>1555</v>
      </c>
      <c r="N383" t="s">
        <v>27</v>
      </c>
      <c r="O383">
        <v>1</v>
      </c>
      <c r="P383" t="str">
        <f t="shared" si="10"/>
        <v>2024-Q4</v>
      </c>
      <c r="Q383">
        <f t="shared" si="11"/>
        <v>643.08681672025727</v>
      </c>
    </row>
    <row r="384" spans="1:17" x14ac:dyDescent="0.3">
      <c r="A384">
        <v>383</v>
      </c>
      <c r="B384" t="s">
        <v>21</v>
      </c>
      <c r="C384" t="s">
        <v>28</v>
      </c>
      <c r="E384" t="s">
        <v>14</v>
      </c>
      <c r="F384" s="1">
        <v>45618</v>
      </c>
      <c r="G384" t="s">
        <v>30</v>
      </c>
      <c r="H384" t="s">
        <v>16</v>
      </c>
      <c r="I384" t="s">
        <v>17</v>
      </c>
      <c r="J384" t="s">
        <v>18</v>
      </c>
      <c r="K384" t="s">
        <v>16</v>
      </c>
      <c r="L384">
        <v>1</v>
      </c>
      <c r="M384">
        <v>1798</v>
      </c>
      <c r="N384" t="s">
        <v>27</v>
      </c>
      <c r="O384">
        <v>1</v>
      </c>
      <c r="P384" t="str">
        <f t="shared" si="10"/>
        <v>2024-Q4</v>
      </c>
      <c r="Q384">
        <f t="shared" si="11"/>
        <v>556.17352614015567</v>
      </c>
    </row>
    <row r="385" spans="1:17" x14ac:dyDescent="0.3">
      <c r="A385">
        <v>384</v>
      </c>
      <c r="B385" t="s">
        <v>57</v>
      </c>
      <c r="E385" t="s">
        <v>32</v>
      </c>
      <c r="F385" s="1">
        <v>45227</v>
      </c>
      <c r="G385" t="s">
        <v>30</v>
      </c>
      <c r="H385" t="s">
        <v>16</v>
      </c>
      <c r="I385" t="s">
        <v>33</v>
      </c>
      <c r="J385" t="s">
        <v>31</v>
      </c>
      <c r="K385" t="s">
        <v>19</v>
      </c>
      <c r="L385">
        <v>5</v>
      </c>
      <c r="M385">
        <v>185</v>
      </c>
      <c r="N385" t="s">
        <v>20</v>
      </c>
      <c r="O385">
        <v>1</v>
      </c>
      <c r="P385" t="str">
        <f t="shared" si="10"/>
        <v>2023-Q4</v>
      </c>
      <c r="Q385">
        <f t="shared" si="11"/>
        <v>27027.027027027027</v>
      </c>
    </row>
    <row r="386" spans="1:17" x14ac:dyDescent="0.3">
      <c r="A386">
        <v>385</v>
      </c>
      <c r="B386" t="s">
        <v>57</v>
      </c>
      <c r="E386" t="s">
        <v>14</v>
      </c>
      <c r="F386" s="1">
        <v>45631</v>
      </c>
      <c r="G386" t="s">
        <v>30</v>
      </c>
      <c r="H386" t="s">
        <v>19</v>
      </c>
      <c r="I386" t="s">
        <v>33</v>
      </c>
      <c r="J386" t="s">
        <v>36</v>
      </c>
      <c r="K386" t="s">
        <v>16</v>
      </c>
      <c r="L386">
        <v>7</v>
      </c>
      <c r="M386">
        <v>790</v>
      </c>
      <c r="N386" t="s">
        <v>20</v>
      </c>
      <c r="O386">
        <v>1</v>
      </c>
      <c r="P386" t="str">
        <f t="shared" ref="P386:P449" si="12">TEXT(F386,"YYYY")&amp;"-Q"&amp;CEILING(MONTH(F387)/ 3,1)</f>
        <v>2024-Q3</v>
      </c>
      <c r="Q386">
        <f t="shared" ref="Q386:Q449" si="13">(SUM(L386)*1000000)/SUM(M386)</f>
        <v>8860.7594936708865</v>
      </c>
    </row>
    <row r="387" spans="1:17" x14ac:dyDescent="0.3">
      <c r="A387">
        <v>386</v>
      </c>
      <c r="B387" t="s">
        <v>57</v>
      </c>
      <c r="E387" t="s">
        <v>14</v>
      </c>
      <c r="F387" s="1">
        <v>45546</v>
      </c>
      <c r="G387" t="s">
        <v>39</v>
      </c>
      <c r="H387" t="s">
        <v>16</v>
      </c>
      <c r="I387" t="s">
        <v>25</v>
      </c>
      <c r="J387" t="s">
        <v>48</v>
      </c>
      <c r="K387" t="s">
        <v>16</v>
      </c>
      <c r="L387">
        <v>0</v>
      </c>
      <c r="M387">
        <v>1704</v>
      </c>
      <c r="N387" t="s">
        <v>27</v>
      </c>
      <c r="O387">
        <v>0</v>
      </c>
      <c r="P387" t="str">
        <f t="shared" si="12"/>
        <v>2024-Q3</v>
      </c>
      <c r="Q387">
        <f t="shared" si="13"/>
        <v>0</v>
      </c>
    </row>
    <row r="388" spans="1:17" x14ac:dyDescent="0.3">
      <c r="A388">
        <v>387</v>
      </c>
      <c r="B388" t="s">
        <v>56</v>
      </c>
      <c r="E388" t="s">
        <v>32</v>
      </c>
      <c r="F388" s="1">
        <v>45170</v>
      </c>
      <c r="G388" t="s">
        <v>24</v>
      </c>
      <c r="H388" t="s">
        <v>16</v>
      </c>
      <c r="I388" t="s">
        <v>35</v>
      </c>
      <c r="J388" t="s">
        <v>31</v>
      </c>
      <c r="K388" t="s">
        <v>16</v>
      </c>
      <c r="L388">
        <v>11</v>
      </c>
      <c r="M388">
        <v>646</v>
      </c>
      <c r="N388" t="s">
        <v>20</v>
      </c>
      <c r="O388">
        <v>1</v>
      </c>
      <c r="P388" t="str">
        <f t="shared" si="12"/>
        <v>2023-Q1</v>
      </c>
      <c r="Q388">
        <f t="shared" si="13"/>
        <v>17027.863777089784</v>
      </c>
    </row>
    <row r="389" spans="1:17" x14ac:dyDescent="0.3">
      <c r="A389">
        <v>388</v>
      </c>
      <c r="B389" t="s">
        <v>56</v>
      </c>
      <c r="E389" t="s">
        <v>14</v>
      </c>
      <c r="F389" s="1">
        <v>44985</v>
      </c>
      <c r="G389" t="s">
        <v>15</v>
      </c>
      <c r="H389" t="s">
        <v>19</v>
      </c>
      <c r="I389" t="s">
        <v>35</v>
      </c>
      <c r="J389" t="s">
        <v>36</v>
      </c>
      <c r="K389" t="s">
        <v>16</v>
      </c>
      <c r="L389">
        <v>17</v>
      </c>
      <c r="M389">
        <v>899</v>
      </c>
      <c r="N389" t="s">
        <v>27</v>
      </c>
      <c r="O389">
        <v>1</v>
      </c>
      <c r="P389" t="str">
        <f t="shared" si="12"/>
        <v>2023-Q1</v>
      </c>
      <c r="Q389">
        <f t="shared" si="13"/>
        <v>18909.899888765296</v>
      </c>
    </row>
    <row r="390" spans="1:17" x14ac:dyDescent="0.3">
      <c r="A390">
        <v>389</v>
      </c>
      <c r="B390" t="s">
        <v>56</v>
      </c>
      <c r="E390" t="s">
        <v>41</v>
      </c>
      <c r="F390" s="1">
        <v>45342</v>
      </c>
      <c r="G390" t="s">
        <v>15</v>
      </c>
      <c r="H390" t="s">
        <v>16</v>
      </c>
      <c r="I390" t="s">
        <v>25</v>
      </c>
      <c r="J390" t="s">
        <v>45</v>
      </c>
      <c r="K390" t="s">
        <v>19</v>
      </c>
      <c r="L390">
        <v>0</v>
      </c>
      <c r="M390">
        <v>937</v>
      </c>
      <c r="N390" t="s">
        <v>27</v>
      </c>
      <c r="O390">
        <v>0</v>
      </c>
      <c r="P390" t="str">
        <f t="shared" si="12"/>
        <v>2024-Q1</v>
      </c>
      <c r="Q390">
        <f t="shared" si="13"/>
        <v>0</v>
      </c>
    </row>
    <row r="391" spans="1:17" x14ac:dyDescent="0.3">
      <c r="A391">
        <v>390</v>
      </c>
      <c r="B391" t="s">
        <v>37</v>
      </c>
      <c r="D391" t="s">
        <v>44</v>
      </c>
      <c r="E391" t="s">
        <v>23</v>
      </c>
      <c r="F391" s="1">
        <v>45369</v>
      </c>
      <c r="G391" t="s">
        <v>30</v>
      </c>
      <c r="H391" t="s">
        <v>16</v>
      </c>
      <c r="I391" t="s">
        <v>25</v>
      </c>
      <c r="J391" t="s">
        <v>46</v>
      </c>
      <c r="K391" t="s">
        <v>19</v>
      </c>
      <c r="L391">
        <v>0</v>
      </c>
      <c r="M391">
        <v>1852</v>
      </c>
      <c r="N391" t="s">
        <v>27</v>
      </c>
      <c r="O391">
        <v>0</v>
      </c>
      <c r="P391" t="str">
        <f t="shared" si="12"/>
        <v>2024-Q4</v>
      </c>
      <c r="Q391">
        <f t="shared" si="13"/>
        <v>0</v>
      </c>
    </row>
    <row r="392" spans="1:17" x14ac:dyDescent="0.3">
      <c r="A392">
        <v>391</v>
      </c>
      <c r="B392" t="s">
        <v>57</v>
      </c>
      <c r="E392" t="s">
        <v>23</v>
      </c>
      <c r="F392" s="1">
        <v>45633</v>
      </c>
      <c r="G392" t="s">
        <v>15</v>
      </c>
      <c r="H392" t="s">
        <v>19</v>
      </c>
      <c r="I392" t="s">
        <v>17</v>
      </c>
      <c r="J392" t="s">
        <v>26</v>
      </c>
      <c r="K392" t="s">
        <v>16</v>
      </c>
      <c r="L392">
        <v>1</v>
      </c>
      <c r="M392">
        <v>1067</v>
      </c>
      <c r="N392" t="s">
        <v>27</v>
      </c>
      <c r="O392">
        <v>1</v>
      </c>
      <c r="P392" t="str">
        <f t="shared" si="12"/>
        <v>2024-Q4</v>
      </c>
      <c r="Q392">
        <f t="shared" si="13"/>
        <v>937.20712277413304</v>
      </c>
    </row>
    <row r="393" spans="1:17" x14ac:dyDescent="0.3">
      <c r="A393">
        <v>392</v>
      </c>
      <c r="B393" t="s">
        <v>37</v>
      </c>
      <c r="D393" t="s">
        <v>40</v>
      </c>
      <c r="E393" t="s">
        <v>29</v>
      </c>
      <c r="F393" s="1">
        <v>45236</v>
      </c>
      <c r="G393" t="s">
        <v>24</v>
      </c>
      <c r="H393" t="s">
        <v>16</v>
      </c>
      <c r="I393" t="s">
        <v>25</v>
      </c>
      <c r="J393" t="s">
        <v>45</v>
      </c>
      <c r="K393" t="s">
        <v>19</v>
      </c>
      <c r="L393">
        <v>0</v>
      </c>
      <c r="M393">
        <v>1425</v>
      </c>
      <c r="N393" t="s">
        <v>27</v>
      </c>
      <c r="O393">
        <v>0</v>
      </c>
      <c r="P393" t="str">
        <f t="shared" si="12"/>
        <v>2023-Q3</v>
      </c>
      <c r="Q393">
        <f t="shared" si="13"/>
        <v>0</v>
      </c>
    </row>
    <row r="394" spans="1:17" x14ac:dyDescent="0.3">
      <c r="A394">
        <v>393</v>
      </c>
      <c r="B394" t="s">
        <v>57</v>
      </c>
      <c r="E394" t="s">
        <v>14</v>
      </c>
      <c r="F394" s="1">
        <v>45157</v>
      </c>
      <c r="G394" t="s">
        <v>30</v>
      </c>
      <c r="H394" t="s">
        <v>19</v>
      </c>
      <c r="I394" t="s">
        <v>35</v>
      </c>
      <c r="J394" t="s">
        <v>48</v>
      </c>
      <c r="K394" t="s">
        <v>19</v>
      </c>
      <c r="L394">
        <v>17</v>
      </c>
      <c r="M394">
        <v>1115</v>
      </c>
      <c r="N394" t="s">
        <v>27</v>
      </c>
      <c r="O394">
        <v>1</v>
      </c>
      <c r="P394" t="str">
        <f t="shared" si="12"/>
        <v>2023-Q2</v>
      </c>
      <c r="Q394">
        <f t="shared" si="13"/>
        <v>15246.636771300449</v>
      </c>
    </row>
    <row r="395" spans="1:17" x14ac:dyDescent="0.3">
      <c r="A395">
        <v>394</v>
      </c>
      <c r="B395" t="s">
        <v>37</v>
      </c>
      <c r="D395" t="s">
        <v>40</v>
      </c>
      <c r="E395" t="s">
        <v>51</v>
      </c>
      <c r="F395" s="1">
        <v>45023</v>
      </c>
      <c r="G395" t="s">
        <v>39</v>
      </c>
      <c r="H395" t="s">
        <v>16</v>
      </c>
      <c r="I395" t="s">
        <v>17</v>
      </c>
      <c r="J395" t="s">
        <v>48</v>
      </c>
      <c r="K395" t="s">
        <v>16</v>
      </c>
      <c r="L395">
        <v>1</v>
      </c>
      <c r="M395">
        <v>1728</v>
      </c>
      <c r="N395" t="s">
        <v>20</v>
      </c>
      <c r="O395">
        <v>1</v>
      </c>
      <c r="P395" t="str">
        <f t="shared" si="12"/>
        <v>2023-Q2</v>
      </c>
      <c r="Q395">
        <f t="shared" si="13"/>
        <v>578.7037037037037</v>
      </c>
    </row>
    <row r="396" spans="1:17" x14ac:dyDescent="0.3">
      <c r="A396">
        <v>395</v>
      </c>
      <c r="B396" t="s">
        <v>21</v>
      </c>
      <c r="C396" t="s">
        <v>28</v>
      </c>
      <c r="E396" t="s">
        <v>23</v>
      </c>
      <c r="F396" s="1">
        <v>45024</v>
      </c>
      <c r="G396" t="s">
        <v>24</v>
      </c>
      <c r="H396" t="s">
        <v>19</v>
      </c>
      <c r="I396" t="s">
        <v>33</v>
      </c>
      <c r="J396" t="s">
        <v>18</v>
      </c>
      <c r="K396" t="s">
        <v>16</v>
      </c>
      <c r="L396">
        <v>4</v>
      </c>
      <c r="M396">
        <v>886</v>
      </c>
      <c r="N396" t="s">
        <v>27</v>
      </c>
      <c r="O396">
        <v>1</v>
      </c>
      <c r="P396" t="str">
        <f t="shared" si="12"/>
        <v>2023-Q3</v>
      </c>
      <c r="Q396">
        <f t="shared" si="13"/>
        <v>4514.6726862302485</v>
      </c>
    </row>
    <row r="397" spans="1:17" x14ac:dyDescent="0.3">
      <c r="A397">
        <v>396</v>
      </c>
      <c r="B397" t="s">
        <v>21</v>
      </c>
      <c r="C397" t="s">
        <v>28</v>
      </c>
      <c r="E397" t="s">
        <v>51</v>
      </c>
      <c r="F397" s="1">
        <v>45516</v>
      </c>
      <c r="G397" t="s">
        <v>24</v>
      </c>
      <c r="H397" t="s">
        <v>16</v>
      </c>
      <c r="I397" t="s">
        <v>35</v>
      </c>
      <c r="J397" t="s">
        <v>31</v>
      </c>
      <c r="K397" t="s">
        <v>16</v>
      </c>
      <c r="L397">
        <v>12</v>
      </c>
      <c r="M397">
        <v>122</v>
      </c>
      <c r="N397" t="s">
        <v>20</v>
      </c>
      <c r="O397">
        <v>1</v>
      </c>
      <c r="P397" t="str">
        <f t="shared" si="12"/>
        <v>2024-Q4</v>
      </c>
      <c r="Q397">
        <f t="shared" si="13"/>
        <v>98360.655737704918</v>
      </c>
    </row>
    <row r="398" spans="1:17" x14ac:dyDescent="0.3">
      <c r="A398">
        <v>397</v>
      </c>
      <c r="B398" t="s">
        <v>57</v>
      </c>
      <c r="E398" t="s">
        <v>29</v>
      </c>
      <c r="F398" s="1">
        <v>45603</v>
      </c>
      <c r="G398" t="s">
        <v>39</v>
      </c>
      <c r="H398" t="s">
        <v>19</v>
      </c>
      <c r="I398" t="s">
        <v>17</v>
      </c>
      <c r="J398" t="s">
        <v>18</v>
      </c>
      <c r="K398" t="s">
        <v>16</v>
      </c>
      <c r="L398">
        <v>1</v>
      </c>
      <c r="M398">
        <v>926</v>
      </c>
      <c r="N398" t="s">
        <v>20</v>
      </c>
      <c r="O398">
        <v>1</v>
      </c>
      <c r="P398" t="str">
        <f t="shared" si="12"/>
        <v>2024-Q2</v>
      </c>
      <c r="Q398">
        <f t="shared" si="13"/>
        <v>1079.913606911447</v>
      </c>
    </row>
    <row r="399" spans="1:17" x14ac:dyDescent="0.3">
      <c r="A399">
        <v>398</v>
      </c>
      <c r="B399" t="s">
        <v>56</v>
      </c>
      <c r="E399" t="s">
        <v>32</v>
      </c>
      <c r="F399" s="1">
        <v>45066</v>
      </c>
      <c r="G399" t="s">
        <v>30</v>
      </c>
      <c r="H399" t="s">
        <v>16</v>
      </c>
      <c r="I399" t="s">
        <v>35</v>
      </c>
      <c r="J399" t="s">
        <v>46</v>
      </c>
      <c r="K399" t="s">
        <v>19</v>
      </c>
      <c r="L399">
        <v>30</v>
      </c>
      <c r="M399">
        <v>392</v>
      </c>
      <c r="N399" t="s">
        <v>27</v>
      </c>
      <c r="O399">
        <v>1</v>
      </c>
      <c r="P399" t="str">
        <f t="shared" si="12"/>
        <v>2023-Q4</v>
      </c>
      <c r="Q399">
        <f t="shared" si="13"/>
        <v>76530.612244897959</v>
      </c>
    </row>
    <row r="400" spans="1:17" x14ac:dyDescent="0.3">
      <c r="A400">
        <v>399</v>
      </c>
      <c r="B400" t="s">
        <v>56</v>
      </c>
      <c r="E400" t="s">
        <v>43</v>
      </c>
      <c r="F400" s="1">
        <v>45657</v>
      </c>
      <c r="G400" t="s">
        <v>39</v>
      </c>
      <c r="H400" t="s">
        <v>19</v>
      </c>
      <c r="I400" t="s">
        <v>33</v>
      </c>
      <c r="J400" t="s">
        <v>46</v>
      </c>
      <c r="K400" t="s">
        <v>19</v>
      </c>
      <c r="L400">
        <v>6</v>
      </c>
      <c r="M400">
        <v>131</v>
      </c>
      <c r="N400" t="s">
        <v>20</v>
      </c>
      <c r="O400">
        <v>1</v>
      </c>
      <c r="P400" t="str">
        <f t="shared" si="12"/>
        <v>2024-Q1</v>
      </c>
      <c r="Q400">
        <f t="shared" si="13"/>
        <v>45801.526717557252</v>
      </c>
    </row>
    <row r="401" spans="1:17" x14ac:dyDescent="0.3">
      <c r="A401">
        <v>400</v>
      </c>
      <c r="B401" t="s">
        <v>21</v>
      </c>
      <c r="C401" t="s">
        <v>52</v>
      </c>
      <c r="E401" t="s">
        <v>51</v>
      </c>
      <c r="F401" s="1">
        <v>45331</v>
      </c>
      <c r="G401" t="s">
        <v>39</v>
      </c>
      <c r="H401" t="s">
        <v>16</v>
      </c>
      <c r="I401" t="s">
        <v>17</v>
      </c>
      <c r="J401" t="s">
        <v>26</v>
      </c>
      <c r="K401" t="s">
        <v>19</v>
      </c>
      <c r="L401">
        <v>1</v>
      </c>
      <c r="M401">
        <v>1807</v>
      </c>
      <c r="N401" t="s">
        <v>20</v>
      </c>
      <c r="O401">
        <v>1</v>
      </c>
      <c r="P401" t="str">
        <f t="shared" si="12"/>
        <v>2024-Q2</v>
      </c>
      <c r="Q401">
        <f t="shared" si="13"/>
        <v>553.40343110127287</v>
      </c>
    </row>
    <row r="402" spans="1:17" x14ac:dyDescent="0.3">
      <c r="A402">
        <v>401</v>
      </c>
      <c r="B402" t="s">
        <v>56</v>
      </c>
      <c r="E402" t="s">
        <v>32</v>
      </c>
      <c r="F402" s="1">
        <v>45039</v>
      </c>
      <c r="G402" t="s">
        <v>15</v>
      </c>
      <c r="H402" t="s">
        <v>19</v>
      </c>
      <c r="I402" t="s">
        <v>35</v>
      </c>
      <c r="J402" t="s">
        <v>48</v>
      </c>
      <c r="K402" t="s">
        <v>16</v>
      </c>
      <c r="L402">
        <v>12</v>
      </c>
      <c r="M402">
        <v>1636</v>
      </c>
      <c r="N402" t="s">
        <v>20</v>
      </c>
      <c r="O402">
        <v>1</v>
      </c>
      <c r="P402" t="str">
        <f t="shared" si="12"/>
        <v>2023-Q4</v>
      </c>
      <c r="Q402">
        <f t="shared" si="13"/>
        <v>7334.9633251833739</v>
      </c>
    </row>
    <row r="403" spans="1:17" x14ac:dyDescent="0.3">
      <c r="A403">
        <v>402</v>
      </c>
      <c r="B403" t="s">
        <v>21</v>
      </c>
      <c r="C403" t="s">
        <v>54</v>
      </c>
      <c r="E403" t="s">
        <v>14</v>
      </c>
      <c r="F403" s="1">
        <v>45240</v>
      </c>
      <c r="G403" t="s">
        <v>15</v>
      </c>
      <c r="H403" t="s">
        <v>19</v>
      </c>
      <c r="I403" t="s">
        <v>25</v>
      </c>
      <c r="J403" t="s">
        <v>31</v>
      </c>
      <c r="K403" t="s">
        <v>19</v>
      </c>
      <c r="L403">
        <v>0</v>
      </c>
      <c r="M403">
        <v>615</v>
      </c>
      <c r="N403" t="s">
        <v>20</v>
      </c>
      <c r="O403">
        <v>0</v>
      </c>
      <c r="P403" t="str">
        <f t="shared" si="12"/>
        <v>2023-Q4</v>
      </c>
      <c r="Q403">
        <f t="shared" si="13"/>
        <v>0</v>
      </c>
    </row>
    <row r="404" spans="1:17" x14ac:dyDescent="0.3">
      <c r="A404">
        <v>403</v>
      </c>
      <c r="B404" t="s">
        <v>56</v>
      </c>
      <c r="E404" t="s">
        <v>47</v>
      </c>
      <c r="F404" s="1">
        <v>45202</v>
      </c>
      <c r="G404" t="s">
        <v>30</v>
      </c>
      <c r="H404" t="s">
        <v>16</v>
      </c>
      <c r="I404" t="s">
        <v>17</v>
      </c>
      <c r="J404" t="s">
        <v>31</v>
      </c>
      <c r="K404" t="s">
        <v>19</v>
      </c>
      <c r="L404">
        <v>1</v>
      </c>
      <c r="M404">
        <v>465</v>
      </c>
      <c r="N404" t="s">
        <v>20</v>
      </c>
      <c r="O404">
        <v>1</v>
      </c>
      <c r="P404" t="str">
        <f t="shared" si="12"/>
        <v>2023-Q3</v>
      </c>
      <c r="Q404">
        <f t="shared" si="13"/>
        <v>2150.5376344086021</v>
      </c>
    </row>
    <row r="405" spans="1:17" x14ac:dyDescent="0.3">
      <c r="A405">
        <v>404</v>
      </c>
      <c r="B405" t="s">
        <v>37</v>
      </c>
      <c r="D405" t="s">
        <v>49</v>
      </c>
      <c r="E405" t="s">
        <v>41</v>
      </c>
      <c r="F405" s="1">
        <v>45497</v>
      </c>
      <c r="G405" t="s">
        <v>30</v>
      </c>
      <c r="H405" t="s">
        <v>16</v>
      </c>
      <c r="I405" t="s">
        <v>33</v>
      </c>
      <c r="J405" t="s">
        <v>26</v>
      </c>
      <c r="K405" t="s">
        <v>16</v>
      </c>
      <c r="L405">
        <v>2</v>
      </c>
      <c r="M405">
        <v>282</v>
      </c>
      <c r="N405" t="s">
        <v>27</v>
      </c>
      <c r="O405">
        <v>1</v>
      </c>
      <c r="P405" t="str">
        <f t="shared" si="12"/>
        <v>2024-Q1</v>
      </c>
      <c r="Q405">
        <f t="shared" si="13"/>
        <v>7092.1985815602839</v>
      </c>
    </row>
    <row r="406" spans="1:17" x14ac:dyDescent="0.3">
      <c r="A406">
        <v>405</v>
      </c>
      <c r="B406" t="s">
        <v>57</v>
      </c>
      <c r="E406" t="s">
        <v>14</v>
      </c>
      <c r="F406" s="1">
        <v>45661</v>
      </c>
      <c r="G406" t="s">
        <v>39</v>
      </c>
      <c r="H406" t="s">
        <v>16</v>
      </c>
      <c r="I406" t="s">
        <v>17</v>
      </c>
      <c r="J406" t="s">
        <v>45</v>
      </c>
      <c r="K406" t="s">
        <v>19</v>
      </c>
      <c r="L406">
        <v>1</v>
      </c>
      <c r="M406">
        <v>1161</v>
      </c>
      <c r="N406" t="s">
        <v>27</v>
      </c>
      <c r="O406">
        <v>1</v>
      </c>
      <c r="P406" t="str">
        <f t="shared" si="12"/>
        <v>2025-Q2</v>
      </c>
      <c r="Q406">
        <f t="shared" si="13"/>
        <v>861.32644272179152</v>
      </c>
    </row>
    <row r="407" spans="1:17" x14ac:dyDescent="0.3">
      <c r="A407">
        <v>406</v>
      </c>
      <c r="B407" t="s">
        <v>56</v>
      </c>
      <c r="E407" t="s">
        <v>14</v>
      </c>
      <c r="F407" s="1">
        <v>45444</v>
      </c>
      <c r="G407" t="s">
        <v>15</v>
      </c>
      <c r="H407" t="s">
        <v>19</v>
      </c>
      <c r="I407" t="s">
        <v>17</v>
      </c>
      <c r="J407" t="s">
        <v>18</v>
      </c>
      <c r="K407" t="s">
        <v>16</v>
      </c>
      <c r="L407">
        <v>1</v>
      </c>
      <c r="M407">
        <v>513</v>
      </c>
      <c r="N407" t="s">
        <v>20</v>
      </c>
      <c r="O407">
        <v>1</v>
      </c>
      <c r="P407" t="str">
        <f t="shared" si="12"/>
        <v>2024-Q1</v>
      </c>
      <c r="Q407">
        <f t="shared" si="13"/>
        <v>1949.3177387914229</v>
      </c>
    </row>
    <row r="408" spans="1:17" x14ac:dyDescent="0.3">
      <c r="A408">
        <v>407</v>
      </c>
      <c r="B408" t="s">
        <v>57</v>
      </c>
      <c r="E408" t="s">
        <v>14</v>
      </c>
      <c r="F408" s="1">
        <v>44992</v>
      </c>
      <c r="G408" t="s">
        <v>39</v>
      </c>
      <c r="H408" t="s">
        <v>16</v>
      </c>
      <c r="I408" t="s">
        <v>25</v>
      </c>
      <c r="J408" t="s">
        <v>46</v>
      </c>
      <c r="K408" t="s">
        <v>16</v>
      </c>
      <c r="L408">
        <v>0</v>
      </c>
      <c r="M408">
        <v>796</v>
      </c>
      <c r="N408" t="s">
        <v>20</v>
      </c>
      <c r="O408">
        <v>0</v>
      </c>
      <c r="P408" t="str">
        <f t="shared" si="12"/>
        <v>2023-Q2</v>
      </c>
      <c r="Q408">
        <f t="shared" si="13"/>
        <v>0</v>
      </c>
    </row>
    <row r="409" spans="1:17" x14ac:dyDescent="0.3">
      <c r="A409">
        <v>408</v>
      </c>
      <c r="B409" t="s">
        <v>37</v>
      </c>
      <c r="D409" t="s">
        <v>44</v>
      </c>
      <c r="E409" t="s">
        <v>51</v>
      </c>
      <c r="F409" s="1">
        <v>45435</v>
      </c>
      <c r="G409" t="s">
        <v>39</v>
      </c>
      <c r="H409" t="s">
        <v>19</v>
      </c>
      <c r="I409" t="s">
        <v>33</v>
      </c>
      <c r="J409" t="s">
        <v>48</v>
      </c>
      <c r="K409" t="s">
        <v>16</v>
      </c>
      <c r="L409">
        <v>7</v>
      </c>
      <c r="M409">
        <v>1568</v>
      </c>
      <c r="N409" t="s">
        <v>20</v>
      </c>
      <c r="O409">
        <v>1</v>
      </c>
      <c r="P409" t="str">
        <f t="shared" si="12"/>
        <v>2024-Q3</v>
      </c>
      <c r="Q409">
        <f t="shared" si="13"/>
        <v>4464.2857142857147</v>
      </c>
    </row>
    <row r="410" spans="1:17" x14ac:dyDescent="0.3">
      <c r="A410">
        <v>409</v>
      </c>
      <c r="B410" t="s">
        <v>37</v>
      </c>
      <c r="D410" t="s">
        <v>40</v>
      </c>
      <c r="E410" t="s">
        <v>51</v>
      </c>
      <c r="F410" s="1">
        <v>45487</v>
      </c>
      <c r="G410" t="s">
        <v>39</v>
      </c>
      <c r="H410" t="s">
        <v>16</v>
      </c>
      <c r="I410" t="s">
        <v>17</v>
      </c>
      <c r="J410" t="s">
        <v>48</v>
      </c>
      <c r="K410" t="s">
        <v>19</v>
      </c>
      <c r="L410">
        <v>1</v>
      </c>
      <c r="M410">
        <v>870</v>
      </c>
      <c r="N410" t="s">
        <v>20</v>
      </c>
      <c r="O410">
        <v>1</v>
      </c>
      <c r="P410" t="str">
        <f t="shared" si="12"/>
        <v>2024-Q3</v>
      </c>
      <c r="Q410">
        <f t="shared" si="13"/>
        <v>1149.4252873563219</v>
      </c>
    </row>
    <row r="411" spans="1:17" x14ac:dyDescent="0.3">
      <c r="A411">
        <v>410</v>
      </c>
      <c r="B411" t="s">
        <v>21</v>
      </c>
      <c r="C411" t="s">
        <v>52</v>
      </c>
      <c r="E411" t="s">
        <v>41</v>
      </c>
      <c r="F411" s="1">
        <v>45492</v>
      </c>
      <c r="G411" t="s">
        <v>24</v>
      </c>
      <c r="H411" t="s">
        <v>19</v>
      </c>
      <c r="I411" t="s">
        <v>25</v>
      </c>
      <c r="J411" t="s">
        <v>31</v>
      </c>
      <c r="K411" t="s">
        <v>16</v>
      </c>
      <c r="L411">
        <v>0</v>
      </c>
      <c r="M411">
        <v>1539</v>
      </c>
      <c r="N411" t="s">
        <v>27</v>
      </c>
      <c r="O411">
        <v>0</v>
      </c>
      <c r="P411" t="str">
        <f t="shared" si="12"/>
        <v>2024-Q3</v>
      </c>
      <c r="Q411">
        <f t="shared" si="13"/>
        <v>0</v>
      </c>
    </row>
    <row r="412" spans="1:17" x14ac:dyDescent="0.3">
      <c r="A412">
        <v>411</v>
      </c>
      <c r="B412" t="s">
        <v>37</v>
      </c>
      <c r="D412" t="s">
        <v>49</v>
      </c>
      <c r="E412" t="s">
        <v>32</v>
      </c>
      <c r="F412" s="1">
        <v>45507</v>
      </c>
      <c r="G412" t="s">
        <v>39</v>
      </c>
      <c r="H412" t="s">
        <v>16</v>
      </c>
      <c r="I412" t="s">
        <v>17</v>
      </c>
      <c r="J412" t="s">
        <v>36</v>
      </c>
      <c r="K412" t="s">
        <v>19</v>
      </c>
      <c r="L412">
        <v>1</v>
      </c>
      <c r="M412">
        <v>1474</v>
      </c>
      <c r="N412" t="s">
        <v>20</v>
      </c>
      <c r="O412">
        <v>1</v>
      </c>
      <c r="P412" t="str">
        <f t="shared" si="12"/>
        <v>2024-Q2</v>
      </c>
      <c r="Q412">
        <f t="shared" si="13"/>
        <v>678.42605156037996</v>
      </c>
    </row>
    <row r="413" spans="1:17" x14ac:dyDescent="0.3">
      <c r="A413">
        <v>412</v>
      </c>
      <c r="B413" t="s">
        <v>21</v>
      </c>
      <c r="C413" t="s">
        <v>22</v>
      </c>
      <c r="E413" t="s">
        <v>29</v>
      </c>
      <c r="F413" s="1">
        <v>45073</v>
      </c>
      <c r="G413" t="s">
        <v>15</v>
      </c>
      <c r="H413" t="s">
        <v>16</v>
      </c>
      <c r="I413" t="s">
        <v>17</v>
      </c>
      <c r="J413" t="s">
        <v>31</v>
      </c>
      <c r="K413" t="s">
        <v>19</v>
      </c>
      <c r="L413">
        <v>1</v>
      </c>
      <c r="M413">
        <v>1982</v>
      </c>
      <c r="N413" t="s">
        <v>27</v>
      </c>
      <c r="O413">
        <v>1</v>
      </c>
      <c r="P413" t="str">
        <f t="shared" si="12"/>
        <v>2023-Q4</v>
      </c>
      <c r="Q413">
        <f t="shared" si="13"/>
        <v>504.54086781029264</v>
      </c>
    </row>
    <row r="414" spans="1:17" x14ac:dyDescent="0.3">
      <c r="A414">
        <v>413</v>
      </c>
      <c r="B414" t="s">
        <v>56</v>
      </c>
      <c r="E414" t="s">
        <v>43</v>
      </c>
      <c r="F414" s="1">
        <v>45271</v>
      </c>
      <c r="G414" t="s">
        <v>30</v>
      </c>
      <c r="H414" t="s">
        <v>19</v>
      </c>
      <c r="I414" t="s">
        <v>25</v>
      </c>
      <c r="J414" t="s">
        <v>36</v>
      </c>
      <c r="K414" t="s">
        <v>19</v>
      </c>
      <c r="L414">
        <v>0</v>
      </c>
      <c r="M414">
        <v>210</v>
      </c>
      <c r="N414" t="s">
        <v>20</v>
      </c>
      <c r="O414">
        <v>0</v>
      </c>
      <c r="P414" t="str">
        <f t="shared" si="12"/>
        <v>2023-Q3</v>
      </c>
      <c r="Q414">
        <f t="shared" si="13"/>
        <v>0</v>
      </c>
    </row>
    <row r="415" spans="1:17" x14ac:dyDescent="0.3">
      <c r="A415">
        <v>414</v>
      </c>
      <c r="B415" t="s">
        <v>37</v>
      </c>
      <c r="D415" t="s">
        <v>38</v>
      </c>
      <c r="E415" t="s">
        <v>32</v>
      </c>
      <c r="F415" s="1">
        <v>45505</v>
      </c>
      <c r="G415" t="s">
        <v>39</v>
      </c>
      <c r="H415" t="s">
        <v>16</v>
      </c>
      <c r="I415" t="s">
        <v>35</v>
      </c>
      <c r="J415" t="s">
        <v>46</v>
      </c>
      <c r="K415" t="s">
        <v>16</v>
      </c>
      <c r="L415">
        <v>11</v>
      </c>
      <c r="M415">
        <v>1794</v>
      </c>
      <c r="N415" t="s">
        <v>20</v>
      </c>
      <c r="O415">
        <v>1</v>
      </c>
      <c r="P415" t="str">
        <f t="shared" si="12"/>
        <v>2024-Q4</v>
      </c>
      <c r="Q415">
        <f t="shared" si="13"/>
        <v>6131.5496098104795</v>
      </c>
    </row>
    <row r="416" spans="1:17" x14ac:dyDescent="0.3">
      <c r="A416">
        <v>415</v>
      </c>
      <c r="B416" t="s">
        <v>56</v>
      </c>
      <c r="E416" t="s">
        <v>23</v>
      </c>
      <c r="F416" s="1">
        <v>45251</v>
      </c>
      <c r="G416" t="s">
        <v>30</v>
      </c>
      <c r="H416" t="s">
        <v>19</v>
      </c>
      <c r="I416" t="s">
        <v>25</v>
      </c>
      <c r="J416" t="s">
        <v>46</v>
      </c>
      <c r="K416" t="s">
        <v>19</v>
      </c>
      <c r="L416">
        <v>0</v>
      </c>
      <c r="M416">
        <v>719</v>
      </c>
      <c r="N416" t="s">
        <v>27</v>
      </c>
      <c r="O416">
        <v>0</v>
      </c>
      <c r="P416" t="str">
        <f t="shared" si="12"/>
        <v>2023-Q2</v>
      </c>
      <c r="Q416">
        <f t="shared" si="13"/>
        <v>0</v>
      </c>
    </row>
    <row r="417" spans="1:17" x14ac:dyDescent="0.3">
      <c r="A417">
        <v>416</v>
      </c>
      <c r="B417" t="s">
        <v>57</v>
      </c>
      <c r="E417" t="s">
        <v>41</v>
      </c>
      <c r="F417" s="1">
        <v>45077</v>
      </c>
      <c r="G417" t="s">
        <v>15</v>
      </c>
      <c r="H417" t="s">
        <v>19</v>
      </c>
      <c r="I417" t="s">
        <v>17</v>
      </c>
      <c r="J417" t="s">
        <v>48</v>
      </c>
      <c r="K417" t="s">
        <v>19</v>
      </c>
      <c r="L417">
        <v>1</v>
      </c>
      <c r="M417">
        <v>167</v>
      </c>
      <c r="N417" t="s">
        <v>20</v>
      </c>
      <c r="O417">
        <v>1</v>
      </c>
      <c r="P417" t="str">
        <f t="shared" si="12"/>
        <v>2023-Q1</v>
      </c>
      <c r="Q417">
        <f t="shared" si="13"/>
        <v>5988.0239520958085</v>
      </c>
    </row>
    <row r="418" spans="1:17" x14ac:dyDescent="0.3">
      <c r="A418">
        <v>417</v>
      </c>
      <c r="B418" t="s">
        <v>21</v>
      </c>
      <c r="C418" t="s">
        <v>18</v>
      </c>
      <c r="E418" t="s">
        <v>43</v>
      </c>
      <c r="F418" s="1">
        <v>45359</v>
      </c>
      <c r="G418" t="s">
        <v>24</v>
      </c>
      <c r="H418" t="s">
        <v>19</v>
      </c>
      <c r="I418" t="s">
        <v>17</v>
      </c>
      <c r="J418" t="s">
        <v>36</v>
      </c>
      <c r="K418" t="s">
        <v>16</v>
      </c>
      <c r="L418">
        <v>1</v>
      </c>
      <c r="M418">
        <v>1985</v>
      </c>
      <c r="N418" t="s">
        <v>20</v>
      </c>
      <c r="O418">
        <v>1</v>
      </c>
      <c r="P418" t="str">
        <f t="shared" si="12"/>
        <v>2024-Q1</v>
      </c>
      <c r="Q418">
        <f t="shared" si="13"/>
        <v>503.77833753148616</v>
      </c>
    </row>
    <row r="419" spans="1:17" x14ac:dyDescent="0.3">
      <c r="A419">
        <v>418</v>
      </c>
      <c r="B419" t="s">
        <v>57</v>
      </c>
      <c r="E419" t="s">
        <v>51</v>
      </c>
      <c r="F419" s="1">
        <v>45661</v>
      </c>
      <c r="G419" t="s">
        <v>30</v>
      </c>
      <c r="H419" t="s">
        <v>19</v>
      </c>
      <c r="I419" t="s">
        <v>25</v>
      </c>
      <c r="J419" t="s">
        <v>18</v>
      </c>
      <c r="K419" t="s">
        <v>19</v>
      </c>
      <c r="L419">
        <v>0</v>
      </c>
      <c r="M419">
        <v>1349</v>
      </c>
      <c r="N419" t="s">
        <v>20</v>
      </c>
      <c r="O419">
        <v>0</v>
      </c>
      <c r="P419" t="str">
        <f t="shared" si="12"/>
        <v>2025-Q4</v>
      </c>
      <c r="Q419">
        <f t="shared" si="13"/>
        <v>0</v>
      </c>
    </row>
    <row r="420" spans="1:17" x14ac:dyDescent="0.3">
      <c r="A420">
        <v>419</v>
      </c>
      <c r="B420" t="s">
        <v>57</v>
      </c>
      <c r="E420" t="s">
        <v>43</v>
      </c>
      <c r="F420" s="1">
        <v>45653</v>
      </c>
      <c r="G420" t="s">
        <v>39</v>
      </c>
      <c r="H420" t="s">
        <v>19</v>
      </c>
      <c r="I420" t="s">
        <v>17</v>
      </c>
      <c r="J420" t="s">
        <v>45</v>
      </c>
      <c r="K420" t="s">
        <v>16</v>
      </c>
      <c r="L420">
        <v>1</v>
      </c>
      <c r="M420">
        <v>431</v>
      </c>
      <c r="N420" t="s">
        <v>27</v>
      </c>
      <c r="O420">
        <v>1</v>
      </c>
      <c r="P420" t="str">
        <f t="shared" si="12"/>
        <v>2024-Q2</v>
      </c>
      <c r="Q420">
        <f t="shared" si="13"/>
        <v>2320.1856148491879</v>
      </c>
    </row>
    <row r="421" spans="1:17" x14ac:dyDescent="0.3">
      <c r="A421">
        <v>420</v>
      </c>
      <c r="B421" t="s">
        <v>57</v>
      </c>
      <c r="E421" t="s">
        <v>29</v>
      </c>
      <c r="F421" s="1">
        <v>45074</v>
      </c>
      <c r="G421" t="s">
        <v>39</v>
      </c>
      <c r="H421" t="s">
        <v>16</v>
      </c>
      <c r="I421" t="s">
        <v>35</v>
      </c>
      <c r="J421" t="s">
        <v>36</v>
      </c>
      <c r="K421" t="s">
        <v>19</v>
      </c>
      <c r="L421">
        <v>18</v>
      </c>
      <c r="M421">
        <v>979</v>
      </c>
      <c r="N421" t="s">
        <v>20</v>
      </c>
      <c r="O421">
        <v>1</v>
      </c>
      <c r="P421" t="str">
        <f t="shared" si="12"/>
        <v>2023-Q4</v>
      </c>
      <c r="Q421">
        <f t="shared" si="13"/>
        <v>18386.108273748723</v>
      </c>
    </row>
    <row r="422" spans="1:17" x14ac:dyDescent="0.3">
      <c r="A422">
        <v>421</v>
      </c>
      <c r="B422" t="s">
        <v>57</v>
      </c>
      <c r="E422" t="s">
        <v>47</v>
      </c>
      <c r="F422" s="1">
        <v>45611</v>
      </c>
      <c r="G422" t="s">
        <v>15</v>
      </c>
      <c r="H422" t="s">
        <v>16</v>
      </c>
      <c r="I422" t="s">
        <v>33</v>
      </c>
      <c r="J422" t="s">
        <v>31</v>
      </c>
      <c r="K422" t="s">
        <v>19</v>
      </c>
      <c r="L422">
        <v>7</v>
      </c>
      <c r="M422">
        <v>1931</v>
      </c>
      <c r="N422" t="s">
        <v>20</v>
      </c>
      <c r="O422">
        <v>1</v>
      </c>
      <c r="P422" t="str">
        <f t="shared" si="12"/>
        <v>2024-Q2</v>
      </c>
      <c r="Q422">
        <f t="shared" si="13"/>
        <v>3625.0647332988087</v>
      </c>
    </row>
    <row r="423" spans="1:17" x14ac:dyDescent="0.3">
      <c r="A423">
        <v>422</v>
      </c>
      <c r="B423" t="s">
        <v>37</v>
      </c>
      <c r="D423" t="s">
        <v>18</v>
      </c>
      <c r="E423" t="s">
        <v>32</v>
      </c>
      <c r="F423" s="1">
        <v>45427</v>
      </c>
      <c r="G423" t="s">
        <v>30</v>
      </c>
      <c r="H423" t="s">
        <v>19</v>
      </c>
      <c r="I423" t="s">
        <v>35</v>
      </c>
      <c r="J423" t="s">
        <v>45</v>
      </c>
      <c r="K423" t="s">
        <v>19</v>
      </c>
      <c r="L423">
        <v>16</v>
      </c>
      <c r="M423">
        <v>867</v>
      </c>
      <c r="N423" t="s">
        <v>20</v>
      </c>
      <c r="O423">
        <v>1</v>
      </c>
      <c r="P423" t="str">
        <f t="shared" si="12"/>
        <v>2024-Q1</v>
      </c>
      <c r="Q423">
        <f t="shared" si="13"/>
        <v>18454.440599769321</v>
      </c>
    </row>
    <row r="424" spans="1:17" x14ac:dyDescent="0.3">
      <c r="A424">
        <v>423</v>
      </c>
      <c r="B424" t="s">
        <v>56</v>
      </c>
      <c r="E424" t="s">
        <v>41</v>
      </c>
      <c r="F424" s="1">
        <v>45311</v>
      </c>
      <c r="G424" t="s">
        <v>39</v>
      </c>
      <c r="H424" t="s">
        <v>19</v>
      </c>
      <c r="I424" t="s">
        <v>25</v>
      </c>
      <c r="J424" t="s">
        <v>18</v>
      </c>
      <c r="K424" t="s">
        <v>19</v>
      </c>
      <c r="L424">
        <v>0</v>
      </c>
      <c r="M424">
        <v>1531</v>
      </c>
      <c r="N424" t="s">
        <v>20</v>
      </c>
      <c r="O424">
        <v>0</v>
      </c>
      <c r="P424" t="str">
        <f t="shared" si="12"/>
        <v>2024-Q4</v>
      </c>
      <c r="Q424">
        <f t="shared" si="13"/>
        <v>0</v>
      </c>
    </row>
    <row r="425" spans="1:17" x14ac:dyDescent="0.3">
      <c r="A425">
        <v>424</v>
      </c>
      <c r="B425" t="s">
        <v>21</v>
      </c>
      <c r="C425" t="s">
        <v>52</v>
      </c>
      <c r="E425" t="s">
        <v>47</v>
      </c>
      <c r="F425" s="1">
        <v>45261</v>
      </c>
      <c r="G425" t="s">
        <v>39</v>
      </c>
      <c r="H425" t="s">
        <v>16</v>
      </c>
      <c r="I425" t="s">
        <v>35</v>
      </c>
      <c r="J425" t="s">
        <v>48</v>
      </c>
      <c r="K425" t="s">
        <v>19</v>
      </c>
      <c r="L425">
        <v>15</v>
      </c>
      <c r="M425">
        <v>142</v>
      </c>
      <c r="N425" t="s">
        <v>20</v>
      </c>
      <c r="O425">
        <v>1</v>
      </c>
      <c r="P425" t="str">
        <f t="shared" si="12"/>
        <v>2023-Q2</v>
      </c>
      <c r="Q425">
        <f t="shared" si="13"/>
        <v>105633.80281690141</v>
      </c>
    </row>
    <row r="426" spans="1:17" x14ac:dyDescent="0.3">
      <c r="A426">
        <v>425</v>
      </c>
      <c r="B426" t="s">
        <v>56</v>
      </c>
      <c r="E426" t="s">
        <v>47</v>
      </c>
      <c r="F426" s="1">
        <v>45454</v>
      </c>
      <c r="G426" t="s">
        <v>30</v>
      </c>
      <c r="H426" t="s">
        <v>19</v>
      </c>
      <c r="I426" t="s">
        <v>17</v>
      </c>
      <c r="J426" t="s">
        <v>46</v>
      </c>
      <c r="K426" t="s">
        <v>19</v>
      </c>
      <c r="L426">
        <v>1</v>
      </c>
      <c r="M426">
        <v>1924</v>
      </c>
      <c r="N426" t="s">
        <v>27</v>
      </c>
      <c r="O426">
        <v>1</v>
      </c>
      <c r="P426" t="str">
        <f t="shared" si="12"/>
        <v>2024-Q2</v>
      </c>
      <c r="Q426">
        <f t="shared" si="13"/>
        <v>519.75051975051974</v>
      </c>
    </row>
    <row r="427" spans="1:17" x14ac:dyDescent="0.3">
      <c r="A427">
        <v>426</v>
      </c>
      <c r="B427" t="s">
        <v>57</v>
      </c>
      <c r="E427" t="s">
        <v>14</v>
      </c>
      <c r="F427" s="1">
        <v>45073</v>
      </c>
      <c r="G427" t="s">
        <v>24</v>
      </c>
      <c r="H427" t="s">
        <v>19</v>
      </c>
      <c r="I427" t="s">
        <v>17</v>
      </c>
      <c r="J427" t="s">
        <v>31</v>
      </c>
      <c r="K427" t="s">
        <v>16</v>
      </c>
      <c r="L427">
        <v>1</v>
      </c>
      <c r="M427">
        <v>469</v>
      </c>
      <c r="N427" t="s">
        <v>27</v>
      </c>
      <c r="O427">
        <v>1</v>
      </c>
      <c r="P427" t="str">
        <f t="shared" si="12"/>
        <v>2023-Q2</v>
      </c>
      <c r="Q427">
        <f t="shared" si="13"/>
        <v>2132.1961620469083</v>
      </c>
    </row>
    <row r="428" spans="1:17" x14ac:dyDescent="0.3">
      <c r="A428">
        <v>427</v>
      </c>
      <c r="B428" t="s">
        <v>37</v>
      </c>
      <c r="D428" t="s">
        <v>53</v>
      </c>
      <c r="E428" t="s">
        <v>47</v>
      </c>
      <c r="F428" s="1">
        <v>45463</v>
      </c>
      <c r="G428" t="s">
        <v>24</v>
      </c>
      <c r="H428" t="s">
        <v>16</v>
      </c>
      <c r="I428" t="s">
        <v>33</v>
      </c>
      <c r="J428" t="s">
        <v>46</v>
      </c>
      <c r="K428" t="s">
        <v>19</v>
      </c>
      <c r="L428">
        <v>1</v>
      </c>
      <c r="M428">
        <v>1989</v>
      </c>
      <c r="N428" t="s">
        <v>20</v>
      </c>
      <c r="O428">
        <v>1</v>
      </c>
      <c r="P428" t="str">
        <f t="shared" si="12"/>
        <v>2024-Q1</v>
      </c>
      <c r="Q428">
        <f t="shared" si="13"/>
        <v>502.76520864756156</v>
      </c>
    </row>
    <row r="429" spans="1:17" x14ac:dyDescent="0.3">
      <c r="A429">
        <v>428</v>
      </c>
      <c r="B429" t="s">
        <v>37</v>
      </c>
      <c r="D429" t="s">
        <v>38</v>
      </c>
      <c r="E429" t="s">
        <v>43</v>
      </c>
      <c r="F429" s="1">
        <v>44998</v>
      </c>
      <c r="G429" t="s">
        <v>30</v>
      </c>
      <c r="H429" t="s">
        <v>19</v>
      </c>
      <c r="I429" t="s">
        <v>17</v>
      </c>
      <c r="J429" t="s">
        <v>36</v>
      </c>
      <c r="K429" t="s">
        <v>16</v>
      </c>
      <c r="L429">
        <v>1</v>
      </c>
      <c r="M429">
        <v>933</v>
      </c>
      <c r="N429" t="s">
        <v>27</v>
      </c>
      <c r="O429">
        <v>1</v>
      </c>
      <c r="P429" t="str">
        <f t="shared" si="12"/>
        <v>2023-Q3</v>
      </c>
      <c r="Q429">
        <f t="shared" si="13"/>
        <v>1071.8113612004288</v>
      </c>
    </row>
    <row r="430" spans="1:17" x14ac:dyDescent="0.3">
      <c r="A430">
        <v>429</v>
      </c>
      <c r="B430" t="s">
        <v>56</v>
      </c>
      <c r="E430" t="s">
        <v>43</v>
      </c>
      <c r="F430" s="1">
        <v>45167</v>
      </c>
      <c r="G430" t="s">
        <v>24</v>
      </c>
      <c r="H430" t="s">
        <v>19</v>
      </c>
      <c r="I430" t="s">
        <v>25</v>
      </c>
      <c r="J430" t="s">
        <v>31</v>
      </c>
      <c r="K430" t="s">
        <v>16</v>
      </c>
      <c r="L430">
        <v>0</v>
      </c>
      <c r="M430">
        <v>1536</v>
      </c>
      <c r="N430" t="s">
        <v>27</v>
      </c>
      <c r="O430">
        <v>0</v>
      </c>
      <c r="P430" t="str">
        <f t="shared" si="12"/>
        <v>2023-Q1</v>
      </c>
      <c r="Q430">
        <f t="shared" si="13"/>
        <v>0</v>
      </c>
    </row>
    <row r="431" spans="1:17" x14ac:dyDescent="0.3">
      <c r="A431">
        <v>430</v>
      </c>
      <c r="B431" t="s">
        <v>57</v>
      </c>
      <c r="E431" t="s">
        <v>43</v>
      </c>
      <c r="F431" s="1">
        <v>45007</v>
      </c>
      <c r="G431" t="s">
        <v>39</v>
      </c>
      <c r="H431" t="s">
        <v>16</v>
      </c>
      <c r="I431" t="s">
        <v>33</v>
      </c>
      <c r="J431" t="s">
        <v>26</v>
      </c>
      <c r="K431" t="s">
        <v>19</v>
      </c>
      <c r="L431">
        <v>2</v>
      </c>
      <c r="M431">
        <v>431</v>
      </c>
      <c r="N431" t="s">
        <v>20</v>
      </c>
      <c r="O431">
        <v>1</v>
      </c>
      <c r="P431" t="str">
        <f t="shared" si="12"/>
        <v>2023-Q2</v>
      </c>
      <c r="Q431">
        <f t="shared" si="13"/>
        <v>4640.3712296983758</v>
      </c>
    </row>
    <row r="432" spans="1:17" x14ac:dyDescent="0.3">
      <c r="A432">
        <v>431</v>
      </c>
      <c r="B432" t="s">
        <v>21</v>
      </c>
      <c r="C432" t="s">
        <v>28</v>
      </c>
      <c r="E432" t="s">
        <v>32</v>
      </c>
      <c r="F432" s="1">
        <v>45051</v>
      </c>
      <c r="G432" t="s">
        <v>15</v>
      </c>
      <c r="H432" t="s">
        <v>19</v>
      </c>
      <c r="I432" t="s">
        <v>33</v>
      </c>
      <c r="J432" t="s">
        <v>26</v>
      </c>
      <c r="K432" t="s">
        <v>19</v>
      </c>
      <c r="L432">
        <v>3</v>
      </c>
      <c r="M432">
        <v>1851</v>
      </c>
      <c r="N432" t="s">
        <v>27</v>
      </c>
      <c r="O432">
        <v>1</v>
      </c>
      <c r="P432" t="str">
        <f t="shared" si="12"/>
        <v>2023-Q2</v>
      </c>
      <c r="Q432">
        <f t="shared" si="13"/>
        <v>1620.7455429497568</v>
      </c>
    </row>
    <row r="433" spans="1:17" x14ac:dyDescent="0.3">
      <c r="A433">
        <v>432</v>
      </c>
      <c r="B433" t="s">
        <v>21</v>
      </c>
      <c r="C433" t="s">
        <v>34</v>
      </c>
      <c r="E433" t="s">
        <v>29</v>
      </c>
      <c r="F433" s="1">
        <v>45071</v>
      </c>
      <c r="G433" t="s">
        <v>39</v>
      </c>
      <c r="H433" t="s">
        <v>19</v>
      </c>
      <c r="I433" t="s">
        <v>17</v>
      </c>
      <c r="J433" t="s">
        <v>46</v>
      </c>
      <c r="K433" t="s">
        <v>16</v>
      </c>
      <c r="L433">
        <v>1</v>
      </c>
      <c r="M433">
        <v>654</v>
      </c>
      <c r="N433" t="s">
        <v>27</v>
      </c>
      <c r="O433">
        <v>1</v>
      </c>
      <c r="P433" t="str">
        <f t="shared" si="12"/>
        <v>2023-Q1</v>
      </c>
      <c r="Q433">
        <f t="shared" si="13"/>
        <v>1529.051987767584</v>
      </c>
    </row>
    <row r="434" spans="1:17" x14ac:dyDescent="0.3">
      <c r="A434">
        <v>433</v>
      </c>
      <c r="B434" t="s">
        <v>37</v>
      </c>
      <c r="D434" t="s">
        <v>53</v>
      </c>
      <c r="E434" t="s">
        <v>23</v>
      </c>
      <c r="F434" s="1">
        <v>45682</v>
      </c>
      <c r="G434" t="s">
        <v>24</v>
      </c>
      <c r="H434" t="s">
        <v>19</v>
      </c>
      <c r="I434" t="s">
        <v>17</v>
      </c>
      <c r="J434" t="s">
        <v>31</v>
      </c>
      <c r="K434" t="s">
        <v>16</v>
      </c>
      <c r="L434">
        <v>1</v>
      </c>
      <c r="M434">
        <v>1987</v>
      </c>
      <c r="N434" t="s">
        <v>20</v>
      </c>
      <c r="O434">
        <v>1</v>
      </c>
      <c r="P434" t="str">
        <f t="shared" si="12"/>
        <v>2025-Q4</v>
      </c>
      <c r="Q434">
        <f t="shared" si="13"/>
        <v>503.27126321087064</v>
      </c>
    </row>
    <row r="435" spans="1:17" x14ac:dyDescent="0.3">
      <c r="A435">
        <v>434</v>
      </c>
      <c r="B435" t="s">
        <v>21</v>
      </c>
      <c r="C435" t="s">
        <v>54</v>
      </c>
      <c r="E435" t="s">
        <v>32</v>
      </c>
      <c r="F435" s="1">
        <v>45213</v>
      </c>
      <c r="G435" t="s">
        <v>24</v>
      </c>
      <c r="H435" t="s">
        <v>16</v>
      </c>
      <c r="I435" t="s">
        <v>35</v>
      </c>
      <c r="J435" t="s">
        <v>31</v>
      </c>
      <c r="K435" t="s">
        <v>19</v>
      </c>
      <c r="L435">
        <v>13</v>
      </c>
      <c r="M435">
        <v>1892</v>
      </c>
      <c r="N435" t="s">
        <v>20</v>
      </c>
      <c r="O435">
        <v>1</v>
      </c>
      <c r="P435" t="str">
        <f t="shared" si="12"/>
        <v>2023-Q1</v>
      </c>
      <c r="Q435">
        <f t="shared" si="13"/>
        <v>6871.0359408033828</v>
      </c>
    </row>
    <row r="436" spans="1:17" x14ac:dyDescent="0.3">
      <c r="A436">
        <v>435</v>
      </c>
      <c r="B436" t="s">
        <v>37</v>
      </c>
      <c r="D436" t="s">
        <v>53</v>
      </c>
      <c r="E436" t="s">
        <v>41</v>
      </c>
      <c r="F436" s="1">
        <v>44983</v>
      </c>
      <c r="G436" t="s">
        <v>15</v>
      </c>
      <c r="H436" t="s">
        <v>19</v>
      </c>
      <c r="I436" t="s">
        <v>25</v>
      </c>
      <c r="J436" t="s">
        <v>36</v>
      </c>
      <c r="K436" t="s">
        <v>19</v>
      </c>
      <c r="L436">
        <v>0</v>
      </c>
      <c r="M436">
        <v>704</v>
      </c>
      <c r="N436" t="s">
        <v>20</v>
      </c>
      <c r="O436">
        <v>0</v>
      </c>
      <c r="P436" t="str">
        <f t="shared" si="12"/>
        <v>2023-Q2</v>
      </c>
      <c r="Q436">
        <f t="shared" si="13"/>
        <v>0</v>
      </c>
    </row>
    <row r="437" spans="1:17" x14ac:dyDescent="0.3">
      <c r="A437">
        <v>436</v>
      </c>
      <c r="B437" t="s">
        <v>37</v>
      </c>
      <c r="D437" t="s">
        <v>44</v>
      </c>
      <c r="E437" t="s">
        <v>14</v>
      </c>
      <c r="F437" s="1">
        <v>45070</v>
      </c>
      <c r="G437" t="s">
        <v>24</v>
      </c>
      <c r="H437" t="s">
        <v>19</v>
      </c>
      <c r="I437" t="s">
        <v>25</v>
      </c>
      <c r="J437" t="s">
        <v>36</v>
      </c>
      <c r="K437" t="s">
        <v>19</v>
      </c>
      <c r="L437">
        <v>0</v>
      </c>
      <c r="M437">
        <v>1324</v>
      </c>
      <c r="N437" t="s">
        <v>27</v>
      </c>
      <c r="O437">
        <v>0</v>
      </c>
      <c r="P437" t="str">
        <f t="shared" si="12"/>
        <v>2023-Q1</v>
      </c>
      <c r="Q437">
        <f t="shared" si="13"/>
        <v>0</v>
      </c>
    </row>
    <row r="438" spans="1:17" x14ac:dyDescent="0.3">
      <c r="A438">
        <v>437</v>
      </c>
      <c r="B438" t="s">
        <v>56</v>
      </c>
      <c r="E438" t="s">
        <v>32</v>
      </c>
      <c r="F438" s="1">
        <v>45678</v>
      </c>
      <c r="G438" t="s">
        <v>15</v>
      </c>
      <c r="H438" t="s">
        <v>16</v>
      </c>
      <c r="I438" t="s">
        <v>33</v>
      </c>
      <c r="J438" t="s">
        <v>18</v>
      </c>
      <c r="K438" t="s">
        <v>19</v>
      </c>
      <c r="L438">
        <v>6</v>
      </c>
      <c r="M438">
        <v>735</v>
      </c>
      <c r="N438" t="s">
        <v>27</v>
      </c>
      <c r="O438">
        <v>1</v>
      </c>
      <c r="P438" t="str">
        <f t="shared" si="12"/>
        <v>2025-Q2</v>
      </c>
      <c r="Q438">
        <f t="shared" si="13"/>
        <v>8163.2653061224491</v>
      </c>
    </row>
    <row r="439" spans="1:17" x14ac:dyDescent="0.3">
      <c r="A439">
        <v>438</v>
      </c>
      <c r="B439" t="s">
        <v>56</v>
      </c>
      <c r="E439" t="s">
        <v>14</v>
      </c>
      <c r="F439" s="1">
        <v>45391</v>
      </c>
      <c r="G439" t="s">
        <v>39</v>
      </c>
      <c r="H439" t="s">
        <v>19</v>
      </c>
      <c r="I439" t="s">
        <v>33</v>
      </c>
      <c r="J439" t="s">
        <v>18</v>
      </c>
      <c r="K439" t="s">
        <v>16</v>
      </c>
      <c r="L439">
        <v>3</v>
      </c>
      <c r="M439">
        <v>1311</v>
      </c>
      <c r="N439" t="s">
        <v>27</v>
      </c>
      <c r="O439">
        <v>1</v>
      </c>
      <c r="P439" t="str">
        <f t="shared" si="12"/>
        <v>2024-Q4</v>
      </c>
      <c r="Q439">
        <f t="shared" si="13"/>
        <v>2288.3295194508009</v>
      </c>
    </row>
    <row r="440" spans="1:17" x14ac:dyDescent="0.3">
      <c r="A440">
        <v>439</v>
      </c>
      <c r="B440" t="s">
        <v>57</v>
      </c>
      <c r="E440" t="s">
        <v>29</v>
      </c>
      <c r="F440" s="1">
        <v>45594</v>
      </c>
      <c r="G440" t="s">
        <v>24</v>
      </c>
      <c r="H440" t="s">
        <v>16</v>
      </c>
      <c r="I440" t="s">
        <v>25</v>
      </c>
      <c r="J440" t="s">
        <v>48</v>
      </c>
      <c r="K440" t="s">
        <v>19</v>
      </c>
      <c r="L440">
        <v>0</v>
      </c>
      <c r="M440">
        <v>573</v>
      </c>
      <c r="N440" t="s">
        <v>20</v>
      </c>
      <c r="O440">
        <v>0</v>
      </c>
      <c r="P440" t="str">
        <f t="shared" si="12"/>
        <v>2024-Q3</v>
      </c>
      <c r="Q440">
        <f t="shared" si="13"/>
        <v>0</v>
      </c>
    </row>
    <row r="441" spans="1:17" x14ac:dyDescent="0.3">
      <c r="A441">
        <v>440</v>
      </c>
      <c r="B441" t="s">
        <v>21</v>
      </c>
      <c r="C441" t="s">
        <v>22</v>
      </c>
      <c r="E441" t="s">
        <v>14</v>
      </c>
      <c r="F441" s="1">
        <v>45127</v>
      </c>
      <c r="G441" t="s">
        <v>24</v>
      </c>
      <c r="H441" t="s">
        <v>19</v>
      </c>
      <c r="I441" t="s">
        <v>25</v>
      </c>
      <c r="J441" t="s">
        <v>36</v>
      </c>
      <c r="K441" t="s">
        <v>16</v>
      </c>
      <c r="L441">
        <v>0</v>
      </c>
      <c r="M441">
        <v>1756</v>
      </c>
      <c r="N441" t="s">
        <v>27</v>
      </c>
      <c r="O441">
        <v>0</v>
      </c>
      <c r="P441" t="str">
        <f t="shared" si="12"/>
        <v>2023-Q4</v>
      </c>
      <c r="Q441">
        <f t="shared" si="13"/>
        <v>0</v>
      </c>
    </row>
    <row r="442" spans="1:17" x14ac:dyDescent="0.3">
      <c r="A442">
        <v>441</v>
      </c>
      <c r="B442" t="s">
        <v>56</v>
      </c>
      <c r="E442" t="s">
        <v>51</v>
      </c>
      <c r="F442" s="1">
        <v>45243</v>
      </c>
      <c r="G442" t="s">
        <v>24</v>
      </c>
      <c r="H442" t="s">
        <v>19</v>
      </c>
      <c r="I442" t="s">
        <v>25</v>
      </c>
      <c r="J442" t="s">
        <v>46</v>
      </c>
      <c r="K442" t="s">
        <v>19</v>
      </c>
      <c r="L442">
        <v>0</v>
      </c>
      <c r="M442">
        <v>523</v>
      </c>
      <c r="N442" t="s">
        <v>20</v>
      </c>
      <c r="O442">
        <v>0</v>
      </c>
      <c r="P442" t="str">
        <f t="shared" si="12"/>
        <v>2023-Q1</v>
      </c>
      <c r="Q442">
        <f t="shared" si="13"/>
        <v>0</v>
      </c>
    </row>
    <row r="443" spans="1:17" x14ac:dyDescent="0.3">
      <c r="A443">
        <v>442</v>
      </c>
      <c r="B443" t="s">
        <v>57</v>
      </c>
      <c r="E443" t="s">
        <v>51</v>
      </c>
      <c r="F443" s="1">
        <v>45330</v>
      </c>
      <c r="G443" t="s">
        <v>30</v>
      </c>
      <c r="H443" t="s">
        <v>16</v>
      </c>
      <c r="I443" t="s">
        <v>33</v>
      </c>
      <c r="J443" t="s">
        <v>48</v>
      </c>
      <c r="K443" t="s">
        <v>19</v>
      </c>
      <c r="L443">
        <v>1</v>
      </c>
      <c r="M443">
        <v>1410</v>
      </c>
      <c r="N443" t="s">
        <v>27</v>
      </c>
      <c r="O443">
        <v>1</v>
      </c>
      <c r="P443" t="str">
        <f t="shared" si="12"/>
        <v>2024-Q4</v>
      </c>
      <c r="Q443">
        <f t="shared" si="13"/>
        <v>709.21985815602841</v>
      </c>
    </row>
    <row r="444" spans="1:17" x14ac:dyDescent="0.3">
      <c r="A444">
        <v>443</v>
      </c>
      <c r="B444" t="s">
        <v>37</v>
      </c>
      <c r="D444" t="s">
        <v>40</v>
      </c>
      <c r="E444" t="s">
        <v>14</v>
      </c>
      <c r="F444" s="1">
        <v>45608</v>
      </c>
      <c r="G444" t="s">
        <v>24</v>
      </c>
      <c r="H444" t="s">
        <v>16</v>
      </c>
      <c r="I444" t="s">
        <v>25</v>
      </c>
      <c r="J444" t="s">
        <v>45</v>
      </c>
      <c r="K444" t="s">
        <v>19</v>
      </c>
      <c r="L444">
        <v>0</v>
      </c>
      <c r="M444">
        <v>839</v>
      </c>
      <c r="N444" t="s">
        <v>20</v>
      </c>
      <c r="O444">
        <v>0</v>
      </c>
      <c r="P444" t="str">
        <f t="shared" si="12"/>
        <v>2024-Q3</v>
      </c>
      <c r="Q444">
        <f t="shared" si="13"/>
        <v>0</v>
      </c>
    </row>
    <row r="445" spans="1:17" x14ac:dyDescent="0.3">
      <c r="A445">
        <v>444</v>
      </c>
      <c r="B445" t="s">
        <v>56</v>
      </c>
      <c r="E445" t="s">
        <v>47</v>
      </c>
      <c r="F445" s="1">
        <v>45142</v>
      </c>
      <c r="G445" t="s">
        <v>15</v>
      </c>
      <c r="H445" t="s">
        <v>19</v>
      </c>
      <c r="I445" t="s">
        <v>17</v>
      </c>
      <c r="J445" t="s">
        <v>26</v>
      </c>
      <c r="K445" t="s">
        <v>19</v>
      </c>
      <c r="L445">
        <v>1</v>
      </c>
      <c r="M445">
        <v>394</v>
      </c>
      <c r="N445" t="s">
        <v>27</v>
      </c>
      <c r="O445">
        <v>1</v>
      </c>
      <c r="P445" t="str">
        <f t="shared" si="12"/>
        <v>2023-Q3</v>
      </c>
      <c r="Q445">
        <f t="shared" si="13"/>
        <v>2538.0710659898477</v>
      </c>
    </row>
    <row r="446" spans="1:17" x14ac:dyDescent="0.3">
      <c r="A446">
        <v>445</v>
      </c>
      <c r="B446" t="s">
        <v>56</v>
      </c>
      <c r="E446" t="s">
        <v>41</v>
      </c>
      <c r="F446" s="1">
        <v>45484</v>
      </c>
      <c r="G446" t="s">
        <v>39</v>
      </c>
      <c r="H446" t="s">
        <v>16</v>
      </c>
      <c r="I446" t="s">
        <v>35</v>
      </c>
      <c r="J446" t="s">
        <v>48</v>
      </c>
      <c r="K446" t="s">
        <v>19</v>
      </c>
      <c r="L446">
        <v>27</v>
      </c>
      <c r="M446">
        <v>1174</v>
      </c>
      <c r="N446" t="s">
        <v>27</v>
      </c>
      <c r="O446">
        <v>1</v>
      </c>
      <c r="P446" t="str">
        <f t="shared" si="12"/>
        <v>2024-Q1</v>
      </c>
      <c r="Q446">
        <f t="shared" si="13"/>
        <v>22998.296422487223</v>
      </c>
    </row>
    <row r="447" spans="1:17" x14ac:dyDescent="0.3">
      <c r="A447">
        <v>446</v>
      </c>
      <c r="B447" t="s">
        <v>56</v>
      </c>
      <c r="E447" t="s">
        <v>29</v>
      </c>
      <c r="F447" s="1">
        <v>45345</v>
      </c>
      <c r="G447" t="s">
        <v>24</v>
      </c>
      <c r="H447" t="s">
        <v>16</v>
      </c>
      <c r="I447" t="s">
        <v>33</v>
      </c>
      <c r="J447" t="s">
        <v>18</v>
      </c>
      <c r="K447" t="s">
        <v>19</v>
      </c>
      <c r="L447">
        <v>2</v>
      </c>
      <c r="M447">
        <v>1110</v>
      </c>
      <c r="N447" t="s">
        <v>27</v>
      </c>
      <c r="O447">
        <v>1</v>
      </c>
      <c r="P447" t="str">
        <f t="shared" si="12"/>
        <v>2024-Q1</v>
      </c>
      <c r="Q447">
        <f t="shared" si="13"/>
        <v>1801.8018018018017</v>
      </c>
    </row>
    <row r="448" spans="1:17" x14ac:dyDescent="0.3">
      <c r="A448">
        <v>447</v>
      </c>
      <c r="B448" t="s">
        <v>56</v>
      </c>
      <c r="E448" t="s">
        <v>29</v>
      </c>
      <c r="F448" s="1">
        <v>44994</v>
      </c>
      <c r="G448" t="s">
        <v>30</v>
      </c>
      <c r="H448" t="s">
        <v>19</v>
      </c>
      <c r="I448" t="s">
        <v>25</v>
      </c>
      <c r="J448" t="s">
        <v>18</v>
      </c>
      <c r="K448" t="s">
        <v>16</v>
      </c>
      <c r="L448">
        <v>0</v>
      </c>
      <c r="M448">
        <v>1566</v>
      </c>
      <c r="N448" t="s">
        <v>27</v>
      </c>
      <c r="O448">
        <v>0</v>
      </c>
      <c r="P448" t="str">
        <f t="shared" si="12"/>
        <v>2023-Q1</v>
      </c>
      <c r="Q448">
        <f t="shared" si="13"/>
        <v>0</v>
      </c>
    </row>
    <row r="449" spans="1:17" x14ac:dyDescent="0.3">
      <c r="A449">
        <v>448</v>
      </c>
      <c r="B449" t="s">
        <v>37</v>
      </c>
      <c r="D449" t="s">
        <v>38</v>
      </c>
      <c r="E449" t="s">
        <v>51</v>
      </c>
      <c r="F449" s="1">
        <v>45328</v>
      </c>
      <c r="G449" t="s">
        <v>30</v>
      </c>
      <c r="H449" t="s">
        <v>16</v>
      </c>
      <c r="I449" t="s">
        <v>33</v>
      </c>
      <c r="J449" t="s">
        <v>48</v>
      </c>
      <c r="K449" t="s">
        <v>16</v>
      </c>
      <c r="L449">
        <v>4</v>
      </c>
      <c r="M449">
        <v>618</v>
      </c>
      <c r="N449" t="s">
        <v>20</v>
      </c>
      <c r="O449">
        <v>1</v>
      </c>
      <c r="P449" t="str">
        <f t="shared" si="12"/>
        <v>2024-Q1</v>
      </c>
      <c r="Q449">
        <f t="shared" si="13"/>
        <v>6472.4919093851131</v>
      </c>
    </row>
    <row r="450" spans="1:17" x14ac:dyDescent="0.3">
      <c r="A450">
        <v>449</v>
      </c>
      <c r="B450" t="s">
        <v>21</v>
      </c>
      <c r="C450" t="s">
        <v>28</v>
      </c>
      <c r="E450" t="s">
        <v>29</v>
      </c>
      <c r="F450" s="1">
        <v>45353</v>
      </c>
      <c r="G450" t="s">
        <v>24</v>
      </c>
      <c r="H450" t="s">
        <v>19</v>
      </c>
      <c r="I450" t="s">
        <v>17</v>
      </c>
      <c r="J450" t="s">
        <v>18</v>
      </c>
      <c r="K450" t="s">
        <v>19</v>
      </c>
      <c r="L450">
        <v>1</v>
      </c>
      <c r="M450">
        <v>317</v>
      </c>
      <c r="N450" t="s">
        <v>20</v>
      </c>
      <c r="O450">
        <v>1</v>
      </c>
      <c r="P450" t="str">
        <f t="shared" ref="P450:P501" si="14">TEXT(F450,"YYYY")&amp;"-Q"&amp;CEILING(MONTH(F451)/ 3,1)</f>
        <v>2024-Q3</v>
      </c>
      <c r="Q450">
        <f t="shared" ref="Q450:Q501" si="15">(SUM(L450)*1000000)/SUM(M450)</f>
        <v>3154.5741324921137</v>
      </c>
    </row>
    <row r="451" spans="1:17" x14ac:dyDescent="0.3">
      <c r="A451">
        <v>450</v>
      </c>
      <c r="B451" t="s">
        <v>21</v>
      </c>
      <c r="C451" t="s">
        <v>22</v>
      </c>
      <c r="E451" t="s">
        <v>41</v>
      </c>
      <c r="F451" s="1">
        <v>45186</v>
      </c>
      <c r="G451" t="s">
        <v>30</v>
      </c>
      <c r="H451" t="s">
        <v>19</v>
      </c>
      <c r="I451" t="s">
        <v>33</v>
      </c>
      <c r="J451" t="s">
        <v>46</v>
      </c>
      <c r="K451" t="s">
        <v>19</v>
      </c>
      <c r="L451">
        <v>7</v>
      </c>
      <c r="M451">
        <v>1505</v>
      </c>
      <c r="N451" t="s">
        <v>27</v>
      </c>
      <c r="O451">
        <v>1</v>
      </c>
      <c r="P451" t="str">
        <f t="shared" si="14"/>
        <v>2023-Q3</v>
      </c>
      <c r="Q451">
        <f t="shared" si="15"/>
        <v>4651.1627906976746</v>
      </c>
    </row>
    <row r="452" spans="1:17" x14ac:dyDescent="0.3">
      <c r="A452">
        <v>451</v>
      </c>
      <c r="B452" t="s">
        <v>21</v>
      </c>
      <c r="C452" t="s">
        <v>54</v>
      </c>
      <c r="E452" t="s">
        <v>29</v>
      </c>
      <c r="F452" s="1">
        <v>45108</v>
      </c>
      <c r="G452" t="s">
        <v>39</v>
      </c>
      <c r="H452" t="s">
        <v>16</v>
      </c>
      <c r="I452" t="s">
        <v>35</v>
      </c>
      <c r="J452" t="s">
        <v>46</v>
      </c>
      <c r="K452" t="s">
        <v>16</v>
      </c>
      <c r="L452">
        <v>30</v>
      </c>
      <c r="M452">
        <v>505</v>
      </c>
      <c r="N452" t="s">
        <v>20</v>
      </c>
      <c r="O452">
        <v>1</v>
      </c>
      <c r="P452" t="str">
        <f t="shared" si="14"/>
        <v>2023-Q1</v>
      </c>
      <c r="Q452">
        <f t="shared" si="15"/>
        <v>59405.940594059408</v>
      </c>
    </row>
    <row r="453" spans="1:17" x14ac:dyDescent="0.3">
      <c r="A453">
        <v>452</v>
      </c>
      <c r="B453" t="s">
        <v>57</v>
      </c>
      <c r="E453" t="s">
        <v>51</v>
      </c>
      <c r="F453" s="1">
        <v>45335</v>
      </c>
      <c r="G453" t="s">
        <v>39</v>
      </c>
      <c r="H453" t="s">
        <v>16</v>
      </c>
      <c r="I453" t="s">
        <v>17</v>
      </c>
      <c r="J453" t="s">
        <v>36</v>
      </c>
      <c r="K453" t="s">
        <v>16</v>
      </c>
      <c r="L453">
        <v>1</v>
      </c>
      <c r="M453">
        <v>1394</v>
      </c>
      <c r="N453" t="s">
        <v>27</v>
      </c>
      <c r="O453">
        <v>1</v>
      </c>
      <c r="P453" t="str">
        <f t="shared" si="14"/>
        <v>2024-Q4</v>
      </c>
      <c r="Q453">
        <f t="shared" si="15"/>
        <v>717.36011477761838</v>
      </c>
    </row>
    <row r="454" spans="1:17" x14ac:dyDescent="0.3">
      <c r="A454">
        <v>453</v>
      </c>
      <c r="B454" t="s">
        <v>37</v>
      </c>
      <c r="D454" t="s">
        <v>49</v>
      </c>
      <c r="E454" t="s">
        <v>23</v>
      </c>
      <c r="F454" s="1">
        <v>45573</v>
      </c>
      <c r="G454" t="s">
        <v>24</v>
      </c>
      <c r="H454" t="s">
        <v>16</v>
      </c>
      <c r="I454" t="s">
        <v>35</v>
      </c>
      <c r="J454" t="s">
        <v>48</v>
      </c>
      <c r="K454" t="s">
        <v>16</v>
      </c>
      <c r="L454">
        <v>28</v>
      </c>
      <c r="M454">
        <v>1443</v>
      </c>
      <c r="N454" t="s">
        <v>20</v>
      </c>
      <c r="O454">
        <v>1</v>
      </c>
      <c r="P454" t="str">
        <f t="shared" si="14"/>
        <v>2024-Q4</v>
      </c>
      <c r="Q454">
        <f t="shared" si="15"/>
        <v>19404.019404019404</v>
      </c>
    </row>
    <row r="455" spans="1:17" x14ac:dyDescent="0.3">
      <c r="A455">
        <v>454</v>
      </c>
      <c r="B455" t="s">
        <v>21</v>
      </c>
      <c r="C455" t="s">
        <v>42</v>
      </c>
      <c r="E455" t="s">
        <v>29</v>
      </c>
      <c r="F455" s="1">
        <v>45574</v>
      </c>
      <c r="G455" t="s">
        <v>24</v>
      </c>
      <c r="H455" t="s">
        <v>16</v>
      </c>
      <c r="I455" t="s">
        <v>33</v>
      </c>
      <c r="J455" t="s">
        <v>45</v>
      </c>
      <c r="K455" t="s">
        <v>16</v>
      </c>
      <c r="L455">
        <v>1</v>
      </c>
      <c r="M455">
        <v>325</v>
      </c>
      <c r="N455" t="s">
        <v>27</v>
      </c>
      <c r="O455">
        <v>1</v>
      </c>
      <c r="P455" t="str">
        <f t="shared" si="14"/>
        <v>2024-Q4</v>
      </c>
      <c r="Q455">
        <f t="shared" si="15"/>
        <v>3076.9230769230771</v>
      </c>
    </row>
    <row r="456" spans="1:17" x14ac:dyDescent="0.3">
      <c r="A456">
        <v>455</v>
      </c>
      <c r="B456" t="s">
        <v>56</v>
      </c>
      <c r="E456" t="s">
        <v>47</v>
      </c>
      <c r="F456" s="1">
        <v>45212</v>
      </c>
      <c r="G456" t="s">
        <v>24</v>
      </c>
      <c r="H456" t="s">
        <v>16</v>
      </c>
      <c r="I456" t="s">
        <v>35</v>
      </c>
      <c r="J456" t="s">
        <v>26</v>
      </c>
      <c r="K456" t="s">
        <v>19</v>
      </c>
      <c r="L456">
        <v>29</v>
      </c>
      <c r="M456">
        <v>625</v>
      </c>
      <c r="N456" t="s">
        <v>20</v>
      </c>
      <c r="O456">
        <v>1</v>
      </c>
      <c r="P456" t="str">
        <f t="shared" si="14"/>
        <v>2023-Q3</v>
      </c>
      <c r="Q456">
        <f t="shared" si="15"/>
        <v>46400</v>
      </c>
    </row>
    <row r="457" spans="1:17" x14ac:dyDescent="0.3">
      <c r="A457">
        <v>456</v>
      </c>
      <c r="B457" t="s">
        <v>56</v>
      </c>
      <c r="E457" t="s">
        <v>43</v>
      </c>
      <c r="F457" s="1">
        <v>45517</v>
      </c>
      <c r="G457" t="s">
        <v>24</v>
      </c>
      <c r="H457" t="s">
        <v>16</v>
      </c>
      <c r="I457" t="s">
        <v>17</v>
      </c>
      <c r="J457" t="s">
        <v>36</v>
      </c>
      <c r="K457" t="s">
        <v>16</v>
      </c>
      <c r="L457">
        <v>1</v>
      </c>
      <c r="M457">
        <v>700</v>
      </c>
      <c r="N457" t="s">
        <v>27</v>
      </c>
      <c r="O457">
        <v>1</v>
      </c>
      <c r="P457" t="str">
        <f t="shared" si="14"/>
        <v>2024-Q3</v>
      </c>
      <c r="Q457">
        <f t="shared" si="15"/>
        <v>1428.5714285714287</v>
      </c>
    </row>
    <row r="458" spans="1:17" x14ac:dyDescent="0.3">
      <c r="A458">
        <v>457</v>
      </c>
      <c r="B458" t="s">
        <v>21</v>
      </c>
      <c r="C458" t="s">
        <v>22</v>
      </c>
      <c r="E458" t="s">
        <v>32</v>
      </c>
      <c r="F458" s="1">
        <v>45183</v>
      </c>
      <c r="G458" t="s">
        <v>15</v>
      </c>
      <c r="H458" t="s">
        <v>19</v>
      </c>
      <c r="I458" t="s">
        <v>17</v>
      </c>
      <c r="J458" t="s">
        <v>18</v>
      </c>
      <c r="K458" t="s">
        <v>19</v>
      </c>
      <c r="L458">
        <v>1</v>
      </c>
      <c r="M458">
        <v>1317</v>
      </c>
      <c r="N458" t="s">
        <v>20</v>
      </c>
      <c r="O458">
        <v>1</v>
      </c>
      <c r="P458" t="str">
        <f t="shared" si="14"/>
        <v>2023-Q3</v>
      </c>
      <c r="Q458">
        <f t="shared" si="15"/>
        <v>759.30144267274113</v>
      </c>
    </row>
    <row r="459" spans="1:17" x14ac:dyDescent="0.3">
      <c r="A459">
        <v>458</v>
      </c>
      <c r="B459" t="s">
        <v>56</v>
      </c>
      <c r="E459" t="s">
        <v>29</v>
      </c>
      <c r="F459" s="1">
        <v>45111</v>
      </c>
      <c r="G459" t="s">
        <v>24</v>
      </c>
      <c r="H459" t="s">
        <v>16</v>
      </c>
      <c r="I459" t="s">
        <v>33</v>
      </c>
      <c r="J459" t="s">
        <v>18</v>
      </c>
      <c r="K459" t="s">
        <v>16</v>
      </c>
      <c r="L459">
        <v>5</v>
      </c>
      <c r="M459">
        <v>1794</v>
      </c>
      <c r="N459" t="s">
        <v>20</v>
      </c>
      <c r="O459">
        <v>1</v>
      </c>
      <c r="P459" t="str">
        <f t="shared" si="14"/>
        <v>2023-Q4</v>
      </c>
      <c r="Q459">
        <f t="shared" si="15"/>
        <v>2787.0680044593087</v>
      </c>
    </row>
    <row r="460" spans="1:17" x14ac:dyDescent="0.3">
      <c r="A460">
        <v>459</v>
      </c>
      <c r="B460" t="s">
        <v>56</v>
      </c>
      <c r="E460" t="s">
        <v>43</v>
      </c>
      <c r="F460" s="1">
        <v>45617</v>
      </c>
      <c r="G460" t="s">
        <v>24</v>
      </c>
      <c r="H460" t="s">
        <v>19</v>
      </c>
      <c r="I460" t="s">
        <v>17</v>
      </c>
      <c r="J460" t="s">
        <v>26</v>
      </c>
      <c r="K460" t="s">
        <v>16</v>
      </c>
      <c r="L460">
        <v>1</v>
      </c>
      <c r="M460">
        <v>1016</v>
      </c>
      <c r="N460" t="s">
        <v>20</v>
      </c>
      <c r="O460">
        <v>1</v>
      </c>
      <c r="P460" t="str">
        <f t="shared" si="14"/>
        <v>2024-Q3</v>
      </c>
      <c r="Q460">
        <f t="shared" si="15"/>
        <v>984.25196850393706</v>
      </c>
    </row>
    <row r="461" spans="1:17" x14ac:dyDescent="0.3">
      <c r="A461">
        <v>460</v>
      </c>
      <c r="B461" t="s">
        <v>56</v>
      </c>
      <c r="E461" t="s">
        <v>32</v>
      </c>
      <c r="F461" s="1">
        <v>45112</v>
      </c>
      <c r="G461" t="s">
        <v>24</v>
      </c>
      <c r="H461" t="s">
        <v>19</v>
      </c>
      <c r="I461" t="s">
        <v>25</v>
      </c>
      <c r="J461" t="s">
        <v>36</v>
      </c>
      <c r="K461" t="s">
        <v>19</v>
      </c>
      <c r="L461">
        <v>0</v>
      </c>
      <c r="M461">
        <v>1326</v>
      </c>
      <c r="N461" t="s">
        <v>20</v>
      </c>
      <c r="O461">
        <v>0</v>
      </c>
      <c r="P461" t="str">
        <f t="shared" si="14"/>
        <v>2023-Q2</v>
      </c>
      <c r="Q461">
        <f t="shared" si="15"/>
        <v>0</v>
      </c>
    </row>
    <row r="462" spans="1:17" x14ac:dyDescent="0.3">
      <c r="A462">
        <v>461</v>
      </c>
      <c r="B462" t="s">
        <v>56</v>
      </c>
      <c r="E462" t="s">
        <v>32</v>
      </c>
      <c r="F462" s="1">
        <v>45101</v>
      </c>
      <c r="G462" t="s">
        <v>15</v>
      </c>
      <c r="H462" t="s">
        <v>16</v>
      </c>
      <c r="I462" t="s">
        <v>17</v>
      </c>
      <c r="J462" t="s">
        <v>18</v>
      </c>
      <c r="K462" t="s">
        <v>19</v>
      </c>
      <c r="L462">
        <v>1</v>
      </c>
      <c r="M462">
        <v>366</v>
      </c>
      <c r="N462" t="s">
        <v>20</v>
      </c>
      <c r="O462">
        <v>1</v>
      </c>
      <c r="P462" t="str">
        <f t="shared" si="14"/>
        <v>2023-Q1</v>
      </c>
      <c r="Q462">
        <f t="shared" si="15"/>
        <v>2732.2404371584698</v>
      </c>
    </row>
    <row r="463" spans="1:17" x14ac:dyDescent="0.3">
      <c r="A463">
        <v>462</v>
      </c>
      <c r="B463" t="s">
        <v>37</v>
      </c>
      <c r="D463" t="s">
        <v>38</v>
      </c>
      <c r="E463" t="s">
        <v>32</v>
      </c>
      <c r="F463" s="1">
        <v>45358</v>
      </c>
      <c r="G463" t="s">
        <v>39</v>
      </c>
      <c r="H463" t="s">
        <v>19</v>
      </c>
      <c r="I463" t="s">
        <v>33</v>
      </c>
      <c r="J463" t="s">
        <v>48</v>
      </c>
      <c r="K463" t="s">
        <v>16</v>
      </c>
      <c r="L463">
        <v>2</v>
      </c>
      <c r="M463">
        <v>300</v>
      </c>
      <c r="N463" t="s">
        <v>20</v>
      </c>
      <c r="O463">
        <v>1</v>
      </c>
      <c r="P463" t="str">
        <f t="shared" si="14"/>
        <v>2024-Q4</v>
      </c>
      <c r="Q463">
        <f t="shared" si="15"/>
        <v>6666.666666666667</v>
      </c>
    </row>
    <row r="464" spans="1:17" x14ac:dyDescent="0.3">
      <c r="A464">
        <v>463</v>
      </c>
      <c r="B464" t="s">
        <v>56</v>
      </c>
      <c r="E464" t="s">
        <v>32</v>
      </c>
      <c r="F464" s="1">
        <v>45641</v>
      </c>
      <c r="G464" t="s">
        <v>30</v>
      </c>
      <c r="H464" t="s">
        <v>16</v>
      </c>
      <c r="I464" t="s">
        <v>25</v>
      </c>
      <c r="J464" t="s">
        <v>48</v>
      </c>
      <c r="K464" t="s">
        <v>16</v>
      </c>
      <c r="L464">
        <v>0</v>
      </c>
      <c r="M464">
        <v>1507</v>
      </c>
      <c r="N464" t="s">
        <v>27</v>
      </c>
      <c r="O464">
        <v>0</v>
      </c>
      <c r="P464" t="str">
        <f t="shared" si="14"/>
        <v>2024-Q1</v>
      </c>
      <c r="Q464">
        <f t="shared" si="15"/>
        <v>0</v>
      </c>
    </row>
    <row r="465" spans="1:17" x14ac:dyDescent="0.3">
      <c r="A465">
        <v>464</v>
      </c>
      <c r="B465" t="s">
        <v>37</v>
      </c>
      <c r="D465" t="s">
        <v>49</v>
      </c>
      <c r="E465" t="s">
        <v>47</v>
      </c>
      <c r="F465" s="1">
        <v>45297</v>
      </c>
      <c r="G465" t="s">
        <v>39</v>
      </c>
      <c r="H465" t="s">
        <v>16</v>
      </c>
      <c r="I465" t="s">
        <v>33</v>
      </c>
      <c r="J465" t="s">
        <v>31</v>
      </c>
      <c r="K465" t="s">
        <v>16</v>
      </c>
      <c r="L465">
        <v>6</v>
      </c>
      <c r="M465">
        <v>1545</v>
      </c>
      <c r="N465" t="s">
        <v>20</v>
      </c>
      <c r="O465">
        <v>1</v>
      </c>
      <c r="P465" t="str">
        <f t="shared" si="14"/>
        <v>2024-Q1</v>
      </c>
      <c r="Q465">
        <f t="shared" si="15"/>
        <v>3883.4951456310678</v>
      </c>
    </row>
    <row r="466" spans="1:17" x14ac:dyDescent="0.3">
      <c r="A466">
        <v>465</v>
      </c>
      <c r="B466" t="s">
        <v>37</v>
      </c>
      <c r="D466" t="s">
        <v>18</v>
      </c>
      <c r="E466" t="s">
        <v>14</v>
      </c>
      <c r="F466" s="1">
        <v>45680</v>
      </c>
      <c r="G466" t="s">
        <v>39</v>
      </c>
      <c r="H466" t="s">
        <v>16</v>
      </c>
      <c r="I466" t="s">
        <v>17</v>
      </c>
      <c r="J466" t="s">
        <v>26</v>
      </c>
      <c r="K466" t="s">
        <v>19</v>
      </c>
      <c r="L466">
        <v>1</v>
      </c>
      <c r="M466">
        <v>1402</v>
      </c>
      <c r="N466" t="s">
        <v>27</v>
      </c>
      <c r="O466">
        <v>1</v>
      </c>
      <c r="P466" t="str">
        <f t="shared" si="14"/>
        <v>2025-Q2</v>
      </c>
      <c r="Q466">
        <f t="shared" si="15"/>
        <v>713.26676176890157</v>
      </c>
    </row>
    <row r="467" spans="1:17" x14ac:dyDescent="0.3">
      <c r="A467">
        <v>466</v>
      </c>
      <c r="B467" t="s">
        <v>57</v>
      </c>
      <c r="E467" t="s">
        <v>43</v>
      </c>
      <c r="F467" s="1">
        <v>45407</v>
      </c>
      <c r="G467" t="s">
        <v>15</v>
      </c>
      <c r="H467" t="s">
        <v>19</v>
      </c>
      <c r="I467" t="s">
        <v>17</v>
      </c>
      <c r="J467" t="s">
        <v>26</v>
      </c>
      <c r="K467" t="s">
        <v>16</v>
      </c>
      <c r="L467">
        <v>1</v>
      </c>
      <c r="M467">
        <v>1886</v>
      </c>
      <c r="N467" t="s">
        <v>27</v>
      </c>
      <c r="O467">
        <v>1</v>
      </c>
      <c r="P467" t="str">
        <f t="shared" si="14"/>
        <v>2024-Q2</v>
      </c>
      <c r="Q467">
        <f t="shared" si="15"/>
        <v>530.22269353128308</v>
      </c>
    </row>
    <row r="468" spans="1:17" x14ac:dyDescent="0.3">
      <c r="A468">
        <v>467</v>
      </c>
      <c r="B468" t="s">
        <v>57</v>
      </c>
      <c r="E468" t="s">
        <v>43</v>
      </c>
      <c r="F468" s="1">
        <v>45043</v>
      </c>
      <c r="G468" t="s">
        <v>30</v>
      </c>
      <c r="H468" t="s">
        <v>19</v>
      </c>
      <c r="I468" t="s">
        <v>35</v>
      </c>
      <c r="J468" t="s">
        <v>31</v>
      </c>
      <c r="K468" t="s">
        <v>16</v>
      </c>
      <c r="L468">
        <v>12</v>
      </c>
      <c r="M468">
        <v>1556</v>
      </c>
      <c r="N468" t="s">
        <v>27</v>
      </c>
      <c r="O468">
        <v>1</v>
      </c>
      <c r="P468" t="str">
        <f t="shared" si="14"/>
        <v>2023-Q4</v>
      </c>
      <c r="Q468">
        <f t="shared" si="15"/>
        <v>7712.0822622107971</v>
      </c>
    </row>
    <row r="469" spans="1:17" x14ac:dyDescent="0.3">
      <c r="A469">
        <v>468</v>
      </c>
      <c r="B469" t="s">
        <v>57</v>
      </c>
      <c r="E469" t="s">
        <v>51</v>
      </c>
      <c r="F469" s="1">
        <v>45290</v>
      </c>
      <c r="G469" t="s">
        <v>39</v>
      </c>
      <c r="H469" t="s">
        <v>19</v>
      </c>
      <c r="I469" t="s">
        <v>33</v>
      </c>
      <c r="J469" t="s">
        <v>18</v>
      </c>
      <c r="K469" t="s">
        <v>19</v>
      </c>
      <c r="L469">
        <v>2</v>
      </c>
      <c r="M469">
        <v>641</v>
      </c>
      <c r="N469" t="s">
        <v>20</v>
      </c>
      <c r="O469">
        <v>1</v>
      </c>
      <c r="P469" t="str">
        <f t="shared" si="14"/>
        <v>2023-Q3</v>
      </c>
      <c r="Q469">
        <f t="shared" si="15"/>
        <v>3120.1248049921996</v>
      </c>
    </row>
    <row r="470" spans="1:17" x14ac:dyDescent="0.3">
      <c r="A470">
        <v>469</v>
      </c>
      <c r="B470" t="s">
        <v>37</v>
      </c>
      <c r="D470" t="s">
        <v>44</v>
      </c>
      <c r="E470" t="s">
        <v>43</v>
      </c>
      <c r="F470" s="1">
        <v>45114</v>
      </c>
      <c r="G470" t="s">
        <v>39</v>
      </c>
      <c r="H470" t="s">
        <v>19</v>
      </c>
      <c r="I470" t="s">
        <v>35</v>
      </c>
      <c r="J470" t="s">
        <v>46</v>
      </c>
      <c r="K470" t="s">
        <v>16</v>
      </c>
      <c r="L470">
        <v>28</v>
      </c>
      <c r="M470">
        <v>1006</v>
      </c>
      <c r="N470" t="s">
        <v>27</v>
      </c>
      <c r="O470">
        <v>1</v>
      </c>
      <c r="P470" t="str">
        <f t="shared" si="14"/>
        <v>2023-Q3</v>
      </c>
      <c r="Q470">
        <f t="shared" si="15"/>
        <v>27833.00198807157</v>
      </c>
    </row>
    <row r="471" spans="1:17" x14ac:dyDescent="0.3">
      <c r="A471">
        <v>470</v>
      </c>
      <c r="B471" t="s">
        <v>37</v>
      </c>
      <c r="D471" t="s">
        <v>53</v>
      </c>
      <c r="E471" t="s">
        <v>51</v>
      </c>
      <c r="F471" s="1">
        <v>45167</v>
      </c>
      <c r="G471" t="s">
        <v>15</v>
      </c>
      <c r="H471" t="s">
        <v>19</v>
      </c>
      <c r="I471" t="s">
        <v>25</v>
      </c>
      <c r="J471" t="s">
        <v>31</v>
      </c>
      <c r="K471" t="s">
        <v>19</v>
      </c>
      <c r="L471">
        <v>0</v>
      </c>
      <c r="M471">
        <v>1634</v>
      </c>
      <c r="N471" t="s">
        <v>27</v>
      </c>
      <c r="O471">
        <v>0</v>
      </c>
      <c r="P471" t="str">
        <f t="shared" si="14"/>
        <v>2023-Q2</v>
      </c>
      <c r="Q471">
        <f t="shared" si="15"/>
        <v>0</v>
      </c>
    </row>
    <row r="472" spans="1:17" x14ac:dyDescent="0.3">
      <c r="A472">
        <v>471</v>
      </c>
      <c r="B472" t="s">
        <v>56</v>
      </c>
      <c r="E472" t="s">
        <v>41</v>
      </c>
      <c r="F472" s="1">
        <v>45383</v>
      </c>
      <c r="G472" t="s">
        <v>30</v>
      </c>
      <c r="H472" t="s">
        <v>19</v>
      </c>
      <c r="I472" t="s">
        <v>35</v>
      </c>
      <c r="J472" t="s">
        <v>31</v>
      </c>
      <c r="K472" t="s">
        <v>19</v>
      </c>
      <c r="L472">
        <v>11</v>
      </c>
      <c r="M472">
        <v>444</v>
      </c>
      <c r="N472" t="s">
        <v>20</v>
      </c>
      <c r="O472">
        <v>1</v>
      </c>
      <c r="P472" t="str">
        <f t="shared" si="14"/>
        <v>2024-Q4</v>
      </c>
      <c r="Q472">
        <f t="shared" si="15"/>
        <v>24774.774774774774</v>
      </c>
    </row>
    <row r="473" spans="1:17" x14ac:dyDescent="0.3">
      <c r="A473">
        <v>472</v>
      </c>
      <c r="B473" t="s">
        <v>56</v>
      </c>
      <c r="E473" t="s">
        <v>51</v>
      </c>
      <c r="F473" s="1">
        <v>45581</v>
      </c>
      <c r="G473" t="s">
        <v>30</v>
      </c>
      <c r="H473" t="s">
        <v>19</v>
      </c>
      <c r="I473" t="s">
        <v>17</v>
      </c>
      <c r="J473" t="s">
        <v>26</v>
      </c>
      <c r="K473" t="s">
        <v>16</v>
      </c>
      <c r="L473">
        <v>1</v>
      </c>
      <c r="M473">
        <v>210</v>
      </c>
      <c r="N473" t="s">
        <v>20</v>
      </c>
      <c r="O473">
        <v>1</v>
      </c>
      <c r="P473" t="str">
        <f t="shared" si="14"/>
        <v>2024-Q2</v>
      </c>
      <c r="Q473">
        <f t="shared" si="15"/>
        <v>4761.9047619047615</v>
      </c>
    </row>
    <row r="474" spans="1:17" x14ac:dyDescent="0.3">
      <c r="A474">
        <v>473</v>
      </c>
      <c r="B474" t="s">
        <v>37</v>
      </c>
      <c r="D474" t="s">
        <v>18</v>
      </c>
      <c r="E474" t="s">
        <v>43</v>
      </c>
      <c r="F474" s="1">
        <v>45032</v>
      </c>
      <c r="G474" t="s">
        <v>39</v>
      </c>
      <c r="H474" t="s">
        <v>16</v>
      </c>
      <c r="I474" t="s">
        <v>17</v>
      </c>
      <c r="J474" t="s">
        <v>31</v>
      </c>
      <c r="K474" t="s">
        <v>19</v>
      </c>
      <c r="L474">
        <v>1</v>
      </c>
      <c r="M474">
        <v>703</v>
      </c>
      <c r="N474" t="s">
        <v>27</v>
      </c>
      <c r="O474">
        <v>1</v>
      </c>
      <c r="P474" t="str">
        <f t="shared" si="14"/>
        <v>2023-Q3</v>
      </c>
      <c r="Q474">
        <f t="shared" si="15"/>
        <v>1422.4751066856329</v>
      </c>
    </row>
    <row r="475" spans="1:17" x14ac:dyDescent="0.3">
      <c r="A475">
        <v>474</v>
      </c>
      <c r="B475" t="s">
        <v>21</v>
      </c>
      <c r="C475" t="s">
        <v>34</v>
      </c>
      <c r="E475" t="s">
        <v>47</v>
      </c>
      <c r="F475" s="1">
        <v>45156</v>
      </c>
      <c r="G475" t="s">
        <v>39</v>
      </c>
      <c r="H475" t="s">
        <v>19</v>
      </c>
      <c r="I475" t="s">
        <v>17</v>
      </c>
      <c r="J475" t="s">
        <v>45</v>
      </c>
      <c r="K475" t="s">
        <v>19</v>
      </c>
      <c r="L475">
        <v>1</v>
      </c>
      <c r="M475">
        <v>410</v>
      </c>
      <c r="N475" t="s">
        <v>27</v>
      </c>
      <c r="O475">
        <v>1</v>
      </c>
      <c r="P475" t="str">
        <f t="shared" si="14"/>
        <v>2023-Q4</v>
      </c>
      <c r="Q475">
        <f t="shared" si="15"/>
        <v>2439.0243902439024</v>
      </c>
    </row>
    <row r="476" spans="1:17" x14ac:dyDescent="0.3">
      <c r="A476">
        <v>475</v>
      </c>
      <c r="B476" t="s">
        <v>56</v>
      </c>
      <c r="E476" t="s">
        <v>23</v>
      </c>
      <c r="F476" s="1">
        <v>45587</v>
      </c>
      <c r="G476" t="s">
        <v>30</v>
      </c>
      <c r="H476" t="s">
        <v>16</v>
      </c>
      <c r="I476" t="s">
        <v>25</v>
      </c>
      <c r="J476" t="s">
        <v>36</v>
      </c>
      <c r="K476" t="s">
        <v>16</v>
      </c>
      <c r="L476">
        <v>0</v>
      </c>
      <c r="M476">
        <v>460</v>
      </c>
      <c r="N476" t="s">
        <v>27</v>
      </c>
      <c r="O476">
        <v>0</v>
      </c>
      <c r="P476" t="str">
        <f t="shared" si="14"/>
        <v>2024-Q4</v>
      </c>
      <c r="Q476">
        <f t="shared" si="15"/>
        <v>0</v>
      </c>
    </row>
    <row r="477" spans="1:17" x14ac:dyDescent="0.3">
      <c r="A477">
        <v>476</v>
      </c>
      <c r="B477" t="s">
        <v>56</v>
      </c>
      <c r="E477" t="s">
        <v>47</v>
      </c>
      <c r="F477" s="1">
        <v>45287</v>
      </c>
      <c r="G477" t="s">
        <v>15</v>
      </c>
      <c r="H477" t="s">
        <v>19</v>
      </c>
      <c r="I477" t="s">
        <v>33</v>
      </c>
      <c r="J477" t="s">
        <v>26</v>
      </c>
      <c r="K477" t="s">
        <v>19</v>
      </c>
      <c r="L477">
        <v>6</v>
      </c>
      <c r="M477">
        <v>206</v>
      </c>
      <c r="N477" t="s">
        <v>27</v>
      </c>
      <c r="O477">
        <v>1</v>
      </c>
      <c r="P477" t="str">
        <f t="shared" si="14"/>
        <v>2023-Q4</v>
      </c>
      <c r="Q477">
        <f t="shared" si="15"/>
        <v>29126.213592233009</v>
      </c>
    </row>
    <row r="478" spans="1:17" x14ac:dyDescent="0.3">
      <c r="A478">
        <v>477</v>
      </c>
      <c r="B478" t="s">
        <v>56</v>
      </c>
      <c r="E478" t="s">
        <v>29</v>
      </c>
      <c r="F478" s="1">
        <v>45205</v>
      </c>
      <c r="G478" t="s">
        <v>39</v>
      </c>
      <c r="H478" t="s">
        <v>19</v>
      </c>
      <c r="I478" t="s">
        <v>35</v>
      </c>
      <c r="J478" t="s">
        <v>46</v>
      </c>
      <c r="K478" t="s">
        <v>16</v>
      </c>
      <c r="L478">
        <v>24</v>
      </c>
      <c r="M478">
        <v>464</v>
      </c>
      <c r="N478" t="s">
        <v>27</v>
      </c>
      <c r="O478">
        <v>1</v>
      </c>
      <c r="P478" t="str">
        <f t="shared" si="14"/>
        <v>2023-Q3</v>
      </c>
      <c r="Q478">
        <f t="shared" si="15"/>
        <v>51724.137931034486</v>
      </c>
    </row>
    <row r="479" spans="1:17" x14ac:dyDescent="0.3">
      <c r="A479">
        <v>478</v>
      </c>
      <c r="B479" t="s">
        <v>21</v>
      </c>
      <c r="C479" t="s">
        <v>54</v>
      </c>
      <c r="E479" t="s">
        <v>47</v>
      </c>
      <c r="F479" s="1">
        <v>45534</v>
      </c>
      <c r="G479" t="s">
        <v>15</v>
      </c>
      <c r="H479" t="s">
        <v>16</v>
      </c>
      <c r="I479" t="s">
        <v>33</v>
      </c>
      <c r="J479" t="s">
        <v>31</v>
      </c>
      <c r="K479" t="s">
        <v>19</v>
      </c>
      <c r="L479">
        <v>6</v>
      </c>
      <c r="M479">
        <v>1073</v>
      </c>
      <c r="N479" t="s">
        <v>27</v>
      </c>
      <c r="O479">
        <v>1</v>
      </c>
      <c r="P479" t="str">
        <f t="shared" si="14"/>
        <v>2024-Q1</v>
      </c>
      <c r="Q479">
        <f t="shared" si="15"/>
        <v>5591.798695246971</v>
      </c>
    </row>
    <row r="480" spans="1:17" x14ac:dyDescent="0.3">
      <c r="A480">
        <v>479</v>
      </c>
      <c r="B480" t="s">
        <v>21</v>
      </c>
      <c r="C480" t="s">
        <v>52</v>
      </c>
      <c r="E480" t="s">
        <v>47</v>
      </c>
      <c r="F480" s="1">
        <v>44994</v>
      </c>
      <c r="G480" t="s">
        <v>39</v>
      </c>
      <c r="H480" t="s">
        <v>16</v>
      </c>
      <c r="I480" t="s">
        <v>17</v>
      </c>
      <c r="J480" t="s">
        <v>46</v>
      </c>
      <c r="K480" t="s">
        <v>16</v>
      </c>
      <c r="L480">
        <v>1</v>
      </c>
      <c r="M480">
        <v>1782</v>
      </c>
      <c r="N480" t="s">
        <v>20</v>
      </c>
      <c r="O480">
        <v>1</v>
      </c>
      <c r="P480" t="str">
        <f t="shared" si="14"/>
        <v>2023-Q1</v>
      </c>
      <c r="Q480">
        <f t="shared" si="15"/>
        <v>561.16722783389446</v>
      </c>
    </row>
    <row r="481" spans="1:17" x14ac:dyDescent="0.3">
      <c r="A481">
        <v>480</v>
      </c>
      <c r="B481" t="s">
        <v>21</v>
      </c>
      <c r="C481" t="s">
        <v>52</v>
      </c>
      <c r="E481" t="s">
        <v>43</v>
      </c>
      <c r="F481" s="1">
        <v>44983</v>
      </c>
      <c r="G481" t="s">
        <v>39</v>
      </c>
      <c r="H481" t="s">
        <v>19</v>
      </c>
      <c r="I481" t="s">
        <v>33</v>
      </c>
      <c r="J481" t="s">
        <v>26</v>
      </c>
      <c r="K481" t="s">
        <v>16</v>
      </c>
      <c r="L481">
        <v>6</v>
      </c>
      <c r="M481">
        <v>1550</v>
      </c>
      <c r="N481" t="s">
        <v>27</v>
      </c>
      <c r="O481">
        <v>1</v>
      </c>
      <c r="P481" t="str">
        <f t="shared" si="14"/>
        <v>2023-Q1</v>
      </c>
      <c r="Q481">
        <f t="shared" si="15"/>
        <v>3870.9677419354839</v>
      </c>
    </row>
    <row r="482" spans="1:17" x14ac:dyDescent="0.3">
      <c r="A482">
        <v>481</v>
      </c>
      <c r="B482" t="s">
        <v>56</v>
      </c>
      <c r="E482" t="s">
        <v>29</v>
      </c>
      <c r="F482" s="1">
        <v>45685</v>
      </c>
      <c r="G482" t="s">
        <v>24</v>
      </c>
      <c r="H482" t="s">
        <v>16</v>
      </c>
      <c r="I482" t="s">
        <v>33</v>
      </c>
      <c r="J482" t="s">
        <v>36</v>
      </c>
      <c r="K482" t="s">
        <v>16</v>
      </c>
      <c r="L482">
        <v>7</v>
      </c>
      <c r="M482">
        <v>852</v>
      </c>
      <c r="N482" t="s">
        <v>20</v>
      </c>
      <c r="O482">
        <v>1</v>
      </c>
      <c r="P482" t="str">
        <f t="shared" si="14"/>
        <v>2025-Q1</v>
      </c>
      <c r="Q482">
        <f t="shared" si="15"/>
        <v>8215.9624413145539</v>
      </c>
    </row>
    <row r="483" spans="1:17" x14ac:dyDescent="0.3">
      <c r="A483">
        <v>482</v>
      </c>
      <c r="B483" t="s">
        <v>21</v>
      </c>
      <c r="C483" t="s">
        <v>34</v>
      </c>
      <c r="E483" t="s">
        <v>41</v>
      </c>
      <c r="F483" s="1">
        <v>45301</v>
      </c>
      <c r="G483" t="s">
        <v>39</v>
      </c>
      <c r="H483" t="s">
        <v>16</v>
      </c>
      <c r="I483" t="s">
        <v>25</v>
      </c>
      <c r="J483" t="s">
        <v>46</v>
      </c>
      <c r="K483" t="s">
        <v>16</v>
      </c>
      <c r="L483">
        <v>0</v>
      </c>
      <c r="M483">
        <v>540</v>
      </c>
      <c r="N483" t="s">
        <v>20</v>
      </c>
      <c r="O483">
        <v>0</v>
      </c>
      <c r="P483" t="str">
        <f t="shared" si="14"/>
        <v>2024-Q4</v>
      </c>
      <c r="Q483">
        <f t="shared" si="15"/>
        <v>0</v>
      </c>
    </row>
    <row r="484" spans="1:17" x14ac:dyDescent="0.3">
      <c r="A484">
        <v>483</v>
      </c>
      <c r="B484" t="s">
        <v>21</v>
      </c>
      <c r="C484" t="s">
        <v>18</v>
      </c>
      <c r="E484" t="s">
        <v>14</v>
      </c>
      <c r="F484" s="1">
        <v>45209</v>
      </c>
      <c r="G484" t="s">
        <v>30</v>
      </c>
      <c r="H484" t="s">
        <v>16</v>
      </c>
      <c r="I484" t="s">
        <v>33</v>
      </c>
      <c r="J484" t="s">
        <v>48</v>
      </c>
      <c r="K484" t="s">
        <v>16</v>
      </c>
      <c r="L484">
        <v>6</v>
      </c>
      <c r="M484">
        <v>1675</v>
      </c>
      <c r="N484" t="s">
        <v>20</v>
      </c>
      <c r="O484">
        <v>1</v>
      </c>
      <c r="P484" t="str">
        <f t="shared" si="14"/>
        <v>2023-Q4</v>
      </c>
      <c r="Q484">
        <f t="shared" si="15"/>
        <v>3582.0895522388059</v>
      </c>
    </row>
    <row r="485" spans="1:17" x14ac:dyDescent="0.3">
      <c r="A485">
        <v>484</v>
      </c>
      <c r="B485" t="s">
        <v>56</v>
      </c>
      <c r="E485" t="s">
        <v>23</v>
      </c>
      <c r="F485" s="1">
        <v>45204</v>
      </c>
      <c r="G485" t="s">
        <v>30</v>
      </c>
      <c r="H485" t="s">
        <v>16</v>
      </c>
      <c r="I485" t="s">
        <v>35</v>
      </c>
      <c r="J485" t="s">
        <v>31</v>
      </c>
      <c r="K485" t="s">
        <v>16</v>
      </c>
      <c r="L485">
        <v>10</v>
      </c>
      <c r="M485">
        <v>1501</v>
      </c>
      <c r="N485" t="s">
        <v>27</v>
      </c>
      <c r="O485">
        <v>1</v>
      </c>
      <c r="P485" t="str">
        <f t="shared" si="14"/>
        <v>2023-Q3</v>
      </c>
      <c r="Q485">
        <f t="shared" si="15"/>
        <v>6662.2251832111924</v>
      </c>
    </row>
    <row r="486" spans="1:17" x14ac:dyDescent="0.3">
      <c r="A486">
        <v>485</v>
      </c>
      <c r="B486" t="s">
        <v>56</v>
      </c>
      <c r="E486" t="s">
        <v>29</v>
      </c>
      <c r="F486" s="1">
        <v>45163</v>
      </c>
      <c r="G486" t="s">
        <v>24</v>
      </c>
      <c r="H486" t="s">
        <v>19</v>
      </c>
      <c r="I486" t="s">
        <v>33</v>
      </c>
      <c r="J486" t="s">
        <v>36</v>
      </c>
      <c r="K486" t="s">
        <v>16</v>
      </c>
      <c r="L486">
        <v>3</v>
      </c>
      <c r="M486">
        <v>977</v>
      </c>
      <c r="N486" t="s">
        <v>20</v>
      </c>
      <c r="O486">
        <v>1</v>
      </c>
      <c r="P486" t="str">
        <f t="shared" si="14"/>
        <v>2023-Q2</v>
      </c>
      <c r="Q486">
        <f t="shared" si="15"/>
        <v>3070.6243602865916</v>
      </c>
    </row>
    <row r="487" spans="1:17" x14ac:dyDescent="0.3">
      <c r="A487">
        <v>486</v>
      </c>
      <c r="B487" t="s">
        <v>56</v>
      </c>
      <c r="E487" t="s">
        <v>32</v>
      </c>
      <c r="F487" s="1">
        <v>45063</v>
      </c>
      <c r="G487" t="s">
        <v>15</v>
      </c>
      <c r="H487" t="s">
        <v>19</v>
      </c>
      <c r="I487" t="s">
        <v>25</v>
      </c>
      <c r="J487" t="s">
        <v>45</v>
      </c>
      <c r="K487" t="s">
        <v>19</v>
      </c>
      <c r="L487">
        <v>0</v>
      </c>
      <c r="M487">
        <v>1636</v>
      </c>
      <c r="N487" t="s">
        <v>27</v>
      </c>
      <c r="O487">
        <v>0</v>
      </c>
      <c r="P487" t="str">
        <f t="shared" si="14"/>
        <v>2023-Q1</v>
      </c>
      <c r="Q487">
        <f t="shared" si="15"/>
        <v>0</v>
      </c>
    </row>
    <row r="488" spans="1:17" x14ac:dyDescent="0.3">
      <c r="A488">
        <v>487</v>
      </c>
      <c r="B488" t="s">
        <v>57</v>
      </c>
      <c r="E488" t="s">
        <v>29</v>
      </c>
      <c r="F488" s="1">
        <v>45370</v>
      </c>
      <c r="G488" t="s">
        <v>30</v>
      </c>
      <c r="H488" t="s">
        <v>16</v>
      </c>
      <c r="I488" t="s">
        <v>33</v>
      </c>
      <c r="J488" t="s">
        <v>36</v>
      </c>
      <c r="K488" t="s">
        <v>16</v>
      </c>
      <c r="L488">
        <v>3</v>
      </c>
      <c r="M488">
        <v>756</v>
      </c>
      <c r="N488" t="s">
        <v>27</v>
      </c>
      <c r="O488">
        <v>1</v>
      </c>
      <c r="P488" t="str">
        <f t="shared" si="14"/>
        <v>2024-Q1</v>
      </c>
      <c r="Q488">
        <f t="shared" si="15"/>
        <v>3968.2539682539682</v>
      </c>
    </row>
    <row r="489" spans="1:17" x14ac:dyDescent="0.3">
      <c r="A489">
        <v>488</v>
      </c>
      <c r="B489" t="s">
        <v>56</v>
      </c>
      <c r="E489" t="s">
        <v>32</v>
      </c>
      <c r="F489" s="1">
        <v>45310</v>
      </c>
      <c r="G489" t="s">
        <v>15</v>
      </c>
      <c r="H489" t="s">
        <v>19</v>
      </c>
      <c r="I489" t="s">
        <v>25</v>
      </c>
      <c r="J489" t="s">
        <v>18</v>
      </c>
      <c r="K489" t="s">
        <v>16</v>
      </c>
      <c r="L489">
        <v>0</v>
      </c>
      <c r="M489">
        <v>1311</v>
      </c>
      <c r="N489" t="s">
        <v>27</v>
      </c>
      <c r="O489">
        <v>0</v>
      </c>
      <c r="P489" t="str">
        <f t="shared" si="14"/>
        <v>2024-Q3</v>
      </c>
      <c r="Q489">
        <f t="shared" si="15"/>
        <v>0</v>
      </c>
    </row>
    <row r="490" spans="1:17" x14ac:dyDescent="0.3">
      <c r="A490">
        <v>489</v>
      </c>
      <c r="B490" t="s">
        <v>37</v>
      </c>
      <c r="D490" t="s">
        <v>44</v>
      </c>
      <c r="E490" t="s">
        <v>41</v>
      </c>
      <c r="F490" s="1">
        <v>45527</v>
      </c>
      <c r="G490" t="s">
        <v>24</v>
      </c>
      <c r="H490" t="s">
        <v>16</v>
      </c>
      <c r="I490" t="s">
        <v>35</v>
      </c>
      <c r="J490" t="s">
        <v>31</v>
      </c>
      <c r="K490" t="s">
        <v>16</v>
      </c>
      <c r="L490">
        <v>29</v>
      </c>
      <c r="M490">
        <v>1381</v>
      </c>
      <c r="N490" t="s">
        <v>27</v>
      </c>
      <c r="O490">
        <v>1</v>
      </c>
      <c r="P490" t="str">
        <f t="shared" si="14"/>
        <v>2024-Q1</v>
      </c>
      <c r="Q490">
        <f t="shared" si="15"/>
        <v>20999.275887038377</v>
      </c>
    </row>
    <row r="491" spans="1:17" x14ac:dyDescent="0.3">
      <c r="A491">
        <v>490</v>
      </c>
      <c r="B491" t="s">
        <v>56</v>
      </c>
      <c r="E491" t="s">
        <v>47</v>
      </c>
      <c r="F491" s="1">
        <v>45324</v>
      </c>
      <c r="G491" t="s">
        <v>39</v>
      </c>
      <c r="H491" t="s">
        <v>19</v>
      </c>
      <c r="I491" t="s">
        <v>17</v>
      </c>
      <c r="J491" t="s">
        <v>18</v>
      </c>
      <c r="K491" t="s">
        <v>19</v>
      </c>
      <c r="L491">
        <v>1</v>
      </c>
      <c r="M491">
        <v>574</v>
      </c>
      <c r="N491" t="s">
        <v>20</v>
      </c>
      <c r="O491">
        <v>1</v>
      </c>
      <c r="P491" t="str">
        <f t="shared" si="14"/>
        <v>2024-Q4</v>
      </c>
      <c r="Q491">
        <f t="shared" si="15"/>
        <v>1742.1602787456445</v>
      </c>
    </row>
    <row r="492" spans="1:17" x14ac:dyDescent="0.3">
      <c r="A492">
        <v>491</v>
      </c>
      <c r="B492" t="s">
        <v>56</v>
      </c>
      <c r="E492" t="s">
        <v>23</v>
      </c>
      <c r="F492" s="1">
        <v>45591</v>
      </c>
      <c r="G492" t="s">
        <v>15</v>
      </c>
      <c r="H492" t="s">
        <v>16</v>
      </c>
      <c r="I492" t="s">
        <v>35</v>
      </c>
      <c r="J492" t="s">
        <v>45</v>
      </c>
      <c r="K492" t="s">
        <v>19</v>
      </c>
      <c r="L492">
        <v>28</v>
      </c>
      <c r="M492">
        <v>586</v>
      </c>
      <c r="N492" t="s">
        <v>20</v>
      </c>
      <c r="O492">
        <v>1</v>
      </c>
      <c r="P492" t="str">
        <f t="shared" si="14"/>
        <v>2024-Q2</v>
      </c>
      <c r="Q492">
        <f t="shared" si="15"/>
        <v>47781.569965870309</v>
      </c>
    </row>
    <row r="493" spans="1:17" x14ac:dyDescent="0.3">
      <c r="A493">
        <v>492</v>
      </c>
      <c r="B493" t="s">
        <v>37</v>
      </c>
      <c r="D493" t="s">
        <v>18</v>
      </c>
      <c r="E493" t="s">
        <v>47</v>
      </c>
      <c r="F493" s="1">
        <v>45449</v>
      </c>
      <c r="G493" t="s">
        <v>24</v>
      </c>
      <c r="H493" t="s">
        <v>19</v>
      </c>
      <c r="I493" t="s">
        <v>25</v>
      </c>
      <c r="J493" t="s">
        <v>36</v>
      </c>
      <c r="K493" t="s">
        <v>19</v>
      </c>
      <c r="L493">
        <v>0</v>
      </c>
      <c r="M493">
        <v>1690</v>
      </c>
      <c r="N493" t="s">
        <v>20</v>
      </c>
      <c r="O493">
        <v>0</v>
      </c>
      <c r="P493" t="str">
        <f t="shared" si="14"/>
        <v>2024-Q2</v>
      </c>
      <c r="Q493">
        <f t="shared" si="15"/>
        <v>0</v>
      </c>
    </row>
    <row r="494" spans="1:17" x14ac:dyDescent="0.3">
      <c r="A494">
        <v>493</v>
      </c>
      <c r="B494" t="s">
        <v>37</v>
      </c>
      <c r="D494" t="s">
        <v>49</v>
      </c>
      <c r="E494" t="s">
        <v>51</v>
      </c>
      <c r="F494" s="1">
        <v>45040</v>
      </c>
      <c r="G494" t="s">
        <v>30</v>
      </c>
      <c r="H494" t="s">
        <v>19</v>
      </c>
      <c r="I494" t="s">
        <v>17</v>
      </c>
      <c r="J494" t="s">
        <v>36</v>
      </c>
      <c r="K494" t="s">
        <v>16</v>
      </c>
      <c r="L494">
        <v>1</v>
      </c>
      <c r="M494">
        <v>805</v>
      </c>
      <c r="N494" t="s">
        <v>27</v>
      </c>
      <c r="O494">
        <v>1</v>
      </c>
      <c r="P494" t="str">
        <f t="shared" si="14"/>
        <v>2023-Q2</v>
      </c>
      <c r="Q494">
        <f t="shared" si="15"/>
        <v>1242.2360248447205</v>
      </c>
    </row>
    <row r="495" spans="1:17" x14ac:dyDescent="0.3">
      <c r="A495">
        <v>494</v>
      </c>
      <c r="B495" t="s">
        <v>37</v>
      </c>
      <c r="D495" t="s">
        <v>49</v>
      </c>
      <c r="E495" t="s">
        <v>43</v>
      </c>
      <c r="F495" s="1">
        <v>45026</v>
      </c>
      <c r="G495" t="s">
        <v>30</v>
      </c>
      <c r="H495" t="s">
        <v>19</v>
      </c>
      <c r="I495" t="s">
        <v>35</v>
      </c>
      <c r="J495" t="s">
        <v>18</v>
      </c>
      <c r="K495" t="s">
        <v>16</v>
      </c>
      <c r="L495">
        <v>30</v>
      </c>
      <c r="M495">
        <v>250</v>
      </c>
      <c r="N495" t="s">
        <v>20</v>
      </c>
      <c r="O495">
        <v>1</v>
      </c>
      <c r="P495" t="str">
        <f t="shared" si="14"/>
        <v>2023-Q2</v>
      </c>
      <c r="Q495">
        <f t="shared" si="15"/>
        <v>120000</v>
      </c>
    </row>
    <row r="496" spans="1:17" x14ac:dyDescent="0.3">
      <c r="A496">
        <v>495</v>
      </c>
      <c r="B496" t="s">
        <v>21</v>
      </c>
      <c r="C496" t="s">
        <v>28</v>
      </c>
      <c r="E496" t="s">
        <v>47</v>
      </c>
      <c r="F496" s="1">
        <v>45051</v>
      </c>
      <c r="G496" t="s">
        <v>24</v>
      </c>
      <c r="H496" t="s">
        <v>19</v>
      </c>
      <c r="I496" t="s">
        <v>35</v>
      </c>
      <c r="J496" t="s">
        <v>36</v>
      </c>
      <c r="K496" t="s">
        <v>16</v>
      </c>
      <c r="L496">
        <v>26</v>
      </c>
      <c r="M496">
        <v>839</v>
      </c>
      <c r="N496" t="s">
        <v>20</v>
      </c>
      <c r="O496">
        <v>1</v>
      </c>
      <c r="P496" t="str">
        <f t="shared" si="14"/>
        <v>2023-Q1</v>
      </c>
      <c r="Q496">
        <f t="shared" si="15"/>
        <v>30989.27294398093</v>
      </c>
    </row>
    <row r="497" spans="1:17" x14ac:dyDescent="0.3">
      <c r="A497">
        <v>496</v>
      </c>
      <c r="B497" t="s">
        <v>37</v>
      </c>
      <c r="D497" t="s">
        <v>49</v>
      </c>
      <c r="E497" t="s">
        <v>43</v>
      </c>
      <c r="F497" s="1">
        <v>45302</v>
      </c>
      <c r="G497" t="s">
        <v>24</v>
      </c>
      <c r="H497" t="s">
        <v>16</v>
      </c>
      <c r="I497" t="s">
        <v>35</v>
      </c>
      <c r="J497" t="s">
        <v>48</v>
      </c>
      <c r="K497" t="s">
        <v>16</v>
      </c>
      <c r="L497">
        <v>21</v>
      </c>
      <c r="M497">
        <v>1174</v>
      </c>
      <c r="N497" t="s">
        <v>20</v>
      </c>
      <c r="O497">
        <v>1</v>
      </c>
      <c r="P497" t="str">
        <f t="shared" si="14"/>
        <v>2024-Q3</v>
      </c>
      <c r="Q497">
        <f t="shared" si="15"/>
        <v>17887.563884156731</v>
      </c>
    </row>
    <row r="498" spans="1:17" x14ac:dyDescent="0.3">
      <c r="A498">
        <v>497</v>
      </c>
      <c r="B498" t="s">
        <v>21</v>
      </c>
      <c r="C498" t="s">
        <v>28</v>
      </c>
      <c r="E498" t="s">
        <v>43</v>
      </c>
      <c r="F498" s="1">
        <v>45173</v>
      </c>
      <c r="G498" t="s">
        <v>15</v>
      </c>
      <c r="H498" t="s">
        <v>19</v>
      </c>
      <c r="I498" t="s">
        <v>17</v>
      </c>
      <c r="J498" t="s">
        <v>45</v>
      </c>
      <c r="K498" t="s">
        <v>16</v>
      </c>
      <c r="L498">
        <v>1</v>
      </c>
      <c r="M498">
        <v>1911</v>
      </c>
      <c r="N498" t="s">
        <v>20</v>
      </c>
      <c r="O498">
        <v>1</v>
      </c>
      <c r="P498" t="str">
        <f t="shared" si="14"/>
        <v>2023-Q2</v>
      </c>
      <c r="Q498">
        <f t="shared" si="15"/>
        <v>523.2862375719518</v>
      </c>
    </row>
    <row r="499" spans="1:17" x14ac:dyDescent="0.3">
      <c r="A499">
        <v>498</v>
      </c>
      <c r="B499" t="s">
        <v>56</v>
      </c>
      <c r="E499" t="s">
        <v>32</v>
      </c>
      <c r="F499" s="1">
        <v>45437</v>
      </c>
      <c r="G499" t="s">
        <v>24</v>
      </c>
      <c r="H499" t="s">
        <v>19</v>
      </c>
      <c r="I499" t="s">
        <v>35</v>
      </c>
      <c r="J499" t="s">
        <v>46</v>
      </c>
      <c r="K499" t="s">
        <v>16</v>
      </c>
      <c r="L499">
        <v>13</v>
      </c>
      <c r="M499">
        <v>265</v>
      </c>
      <c r="N499" t="s">
        <v>20</v>
      </c>
      <c r="O499">
        <v>1</v>
      </c>
      <c r="P499" t="str">
        <f t="shared" si="14"/>
        <v>2024-Q1</v>
      </c>
      <c r="Q499">
        <f t="shared" si="15"/>
        <v>49056.603773584902</v>
      </c>
    </row>
    <row r="500" spans="1:17" x14ac:dyDescent="0.3">
      <c r="A500">
        <v>499</v>
      </c>
      <c r="B500" t="s">
        <v>56</v>
      </c>
      <c r="E500" t="s">
        <v>32</v>
      </c>
      <c r="F500" s="1">
        <v>45303</v>
      </c>
      <c r="G500" t="s">
        <v>39</v>
      </c>
      <c r="H500" t="s">
        <v>19</v>
      </c>
      <c r="I500" t="s">
        <v>17</v>
      </c>
      <c r="J500" t="s">
        <v>45</v>
      </c>
      <c r="K500" t="s">
        <v>19</v>
      </c>
      <c r="L500">
        <v>1</v>
      </c>
      <c r="M500">
        <v>1964</v>
      </c>
      <c r="N500" t="s">
        <v>27</v>
      </c>
      <c r="O500">
        <v>1</v>
      </c>
      <c r="P500" t="str">
        <f t="shared" si="14"/>
        <v>2024-Q3</v>
      </c>
      <c r="Q500">
        <f t="shared" si="15"/>
        <v>509.16496945010181</v>
      </c>
    </row>
    <row r="501" spans="1:17" x14ac:dyDescent="0.3">
      <c r="A501">
        <v>500</v>
      </c>
      <c r="B501" t="s">
        <v>57</v>
      </c>
      <c r="E501" t="s">
        <v>47</v>
      </c>
      <c r="F501" s="1">
        <v>45187</v>
      </c>
      <c r="G501" t="s">
        <v>24</v>
      </c>
      <c r="H501" t="s">
        <v>19</v>
      </c>
      <c r="I501" t="s">
        <v>35</v>
      </c>
      <c r="J501" t="s">
        <v>46</v>
      </c>
      <c r="K501" t="s">
        <v>19</v>
      </c>
      <c r="L501">
        <v>13</v>
      </c>
      <c r="M501">
        <v>1419</v>
      </c>
      <c r="N501" t="s">
        <v>27</v>
      </c>
      <c r="O501">
        <v>1</v>
      </c>
      <c r="P501" t="str">
        <f t="shared" si="14"/>
        <v>2023-Q1</v>
      </c>
      <c r="Q501">
        <f t="shared" si="15"/>
        <v>9161.3812544045104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KPI</vt:lpstr>
      <vt:lpstr>Data Table</vt:lpstr>
      <vt:lpstr>Dashboard</vt:lpstr>
      <vt:lpstr>Kpi 2</vt:lpstr>
      <vt:lpstr>health_safety_dataset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swaleha mulla</cp:lastModifiedBy>
  <dcterms:created xsi:type="dcterms:W3CDTF">2025-02-04T10:08:28Z</dcterms:created>
  <dcterms:modified xsi:type="dcterms:W3CDTF">2025-03-13T17:41:35Z</dcterms:modified>
</cp:coreProperties>
</file>