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0033967\Desktop\"/>
    </mc:Choice>
  </mc:AlternateContent>
  <xr:revisionPtr revIDLastSave="0" documentId="8_{F1532A01-D68F-43EE-9CC3-7542817F520C}" xr6:coauthVersionLast="47" xr6:coauthVersionMax="47" xr10:uidLastSave="{00000000-0000-0000-0000-000000000000}"/>
  <bookViews>
    <workbookView xWindow="2340" yWindow="2340" windowWidth="21600" windowHeight="11235" xr2:uid="{8BE2DDE8-0FEC-43D0-8CF1-6ACB65038241}"/>
  </bookViews>
  <sheets>
    <sheet name="Input_green_part" sheetId="3" r:id="rId1"/>
    <sheet name="Office" sheetId="11" r:id="rId2"/>
    <sheet name="calc_1" sheetId="2" r:id="rId3"/>
    <sheet name="calc_2" sheetId="8" r:id="rId4"/>
    <sheet name="calc_3" sheetId="7" r:id="rId5"/>
    <sheet name="calc_4" sheetId="6" r:id="rId6"/>
    <sheet name="calc_5" sheetId="1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3" l="1"/>
  <c r="K20" i="3"/>
  <c r="K13" i="3"/>
  <c r="J13" i="3"/>
  <c r="J20" i="3" s="1"/>
  <c r="J27" i="3" s="1"/>
  <c r="J34" i="3" s="1"/>
  <c r="G4" i="17" s="1"/>
  <c r="G7" i="17" s="1"/>
  <c r="I4" i="17"/>
  <c r="I7" i="17" s="1"/>
  <c r="D4" i="17"/>
  <c r="L28" i="17" s="1"/>
  <c r="C4" i="17"/>
  <c r="K28" i="17" s="1"/>
  <c r="H36" i="3"/>
  <c r="H34" i="3"/>
  <c r="N32" i="3"/>
  <c r="K34" i="3" l="1"/>
  <c r="H4" i="17" s="1"/>
  <c r="H7" i="17" s="1"/>
  <c r="X19" i="17" s="1"/>
  <c r="W20" i="17" s="1"/>
  <c r="I34" i="3"/>
  <c r="F4" i="17" s="1"/>
  <c r="F7" i="17" s="1"/>
  <c r="O19" i="17" s="1"/>
  <c r="P20" i="17" s="1"/>
  <c r="E4" i="17"/>
  <c r="K7" i="17" s="1"/>
  <c r="L7" i="17" s="1"/>
  <c r="L10" i="17" s="1"/>
  <c r="L13" i="17" s="1"/>
  <c r="L16" i="17" s="1"/>
  <c r="T20" i="17"/>
  <c r="U21" i="17" s="1"/>
  <c r="U20" i="17"/>
  <c r="T21" i="17" s="1"/>
  <c r="K24" i="17"/>
  <c r="L24" i="17"/>
  <c r="K25" i="17"/>
  <c r="L25" i="17"/>
  <c r="K27" i="17"/>
  <c r="L27" i="17"/>
  <c r="F4" i="2"/>
  <c r="F7" i="2" s="1"/>
  <c r="P19" i="2" s="1"/>
  <c r="O20" i="2" s="1"/>
  <c r="H13" i="3"/>
  <c r="H20" i="3" s="1"/>
  <c r="H27" i="3" s="1"/>
  <c r="E4" i="2"/>
  <c r="P19" i="17" l="1"/>
  <c r="O20" i="17" s="1"/>
  <c r="W19" i="17"/>
  <c r="X20" i="17" s="1"/>
  <c r="K13" i="17"/>
  <c r="K16" i="17" s="1"/>
  <c r="K10" i="17"/>
  <c r="AC4" i="17"/>
  <c r="M4" i="17"/>
  <c r="H4" i="6"/>
  <c r="H7" i="6" s="1"/>
  <c r="H4" i="2"/>
  <c r="H7" i="2" s="1"/>
  <c r="G4" i="2"/>
  <c r="G7" i="2" s="1"/>
  <c r="T20" i="2" s="1"/>
  <c r="U21" i="2" s="1"/>
  <c r="O19" i="2"/>
  <c r="P20" i="2" s="1"/>
  <c r="I4" i="2"/>
  <c r="I7" i="2" s="1"/>
  <c r="I4" i="6"/>
  <c r="I7" i="6" s="1"/>
  <c r="G4" i="6"/>
  <c r="G7" i="6" s="1"/>
  <c r="F4" i="6"/>
  <c r="F7" i="6" s="1"/>
  <c r="E4" i="6"/>
  <c r="D4" i="6"/>
  <c r="L28" i="6" s="1"/>
  <c r="C4" i="6"/>
  <c r="K25" i="6" s="1"/>
  <c r="I4" i="7"/>
  <c r="I7" i="7" s="1"/>
  <c r="G4" i="7"/>
  <c r="G7" i="7" s="1"/>
  <c r="E4" i="7"/>
  <c r="D4" i="7"/>
  <c r="L25" i="7" s="1"/>
  <c r="C4" i="7"/>
  <c r="K25" i="7" s="1"/>
  <c r="I4" i="8"/>
  <c r="I7" i="8" s="1"/>
  <c r="H4" i="8"/>
  <c r="H7" i="8" s="1"/>
  <c r="G4" i="8"/>
  <c r="G7" i="8" s="1"/>
  <c r="E4" i="8"/>
  <c r="D4" i="8"/>
  <c r="L28" i="8" s="1"/>
  <c r="C4" i="8"/>
  <c r="K27" i="8" s="1"/>
  <c r="D4" i="2"/>
  <c r="C4" i="2"/>
  <c r="AG4" i="17" l="1"/>
  <c r="AC7" i="17"/>
  <c r="Q4" i="17"/>
  <c r="M7" i="17"/>
  <c r="P4" i="17"/>
  <c r="O4" i="17"/>
  <c r="H4" i="7"/>
  <c r="H7" i="7" s="1"/>
  <c r="X19" i="7" s="1"/>
  <c r="W20" i="7" s="1"/>
  <c r="F4" i="7"/>
  <c r="F7" i="7" s="1"/>
  <c r="U20" i="2"/>
  <c r="T21" i="2" s="1"/>
  <c r="F4" i="8"/>
  <c r="F7" i="8" s="1"/>
  <c r="O19" i="8" s="1"/>
  <c r="K24" i="2"/>
  <c r="K25" i="2"/>
  <c r="K27" i="2"/>
  <c r="K28" i="2"/>
  <c r="L24" i="2"/>
  <c r="L25" i="2"/>
  <c r="L27" i="2"/>
  <c r="L28" i="2"/>
  <c r="P19" i="6"/>
  <c r="O20" i="6" s="1"/>
  <c r="O19" i="6"/>
  <c r="P20" i="6" s="1"/>
  <c r="W19" i="6"/>
  <c r="X20" i="6" s="1"/>
  <c r="X19" i="6"/>
  <c r="W20" i="6" s="1"/>
  <c r="K7" i="6"/>
  <c r="M4" i="6"/>
  <c r="U20" i="6"/>
  <c r="T21" i="6" s="1"/>
  <c r="T20" i="6"/>
  <c r="U21" i="6" s="1"/>
  <c r="M4" i="7"/>
  <c r="K7" i="7"/>
  <c r="U20" i="7"/>
  <c r="T21" i="7" s="1"/>
  <c r="T20" i="7"/>
  <c r="U21" i="7" s="1"/>
  <c r="M4" i="8"/>
  <c r="K7" i="8"/>
  <c r="X19" i="8"/>
  <c r="W20" i="8" s="1"/>
  <c r="W19" i="8"/>
  <c r="X20" i="8" s="1"/>
  <c r="T20" i="8"/>
  <c r="U21" i="8" s="1"/>
  <c r="U20" i="8"/>
  <c r="T21" i="8" s="1"/>
  <c r="X19" i="2"/>
  <c r="W20" i="2" s="1"/>
  <c r="W19" i="2"/>
  <c r="X20" i="2" s="1"/>
  <c r="AC4" i="6"/>
  <c r="AC4" i="7"/>
  <c r="AC4" i="8"/>
  <c r="AC4" i="2"/>
  <c r="AC7" i="2" s="1"/>
  <c r="AC10" i="2" s="1"/>
  <c r="AC13" i="2" s="1"/>
  <c r="AC16" i="2" s="1"/>
  <c r="AG16" i="2" s="1"/>
  <c r="K7" i="2"/>
  <c r="K28" i="8"/>
  <c r="K24" i="8"/>
  <c r="K25" i="8"/>
  <c r="L24" i="6"/>
  <c r="L25" i="6"/>
  <c r="L27" i="6"/>
  <c r="K24" i="6"/>
  <c r="K27" i="6"/>
  <c r="K28" i="6"/>
  <c r="L27" i="7"/>
  <c r="L28" i="7"/>
  <c r="L24" i="7"/>
  <c r="K24" i="7"/>
  <c r="K27" i="7"/>
  <c r="K28" i="7"/>
  <c r="L24" i="8"/>
  <c r="L27" i="8"/>
  <c r="L25" i="8"/>
  <c r="T4" i="17" l="1"/>
  <c r="S4" i="17"/>
  <c r="U4" i="17"/>
  <c r="AC10" i="17"/>
  <c r="AG7" i="17"/>
  <c r="M10" i="17"/>
  <c r="Q7" i="17"/>
  <c r="O7" i="17"/>
  <c r="P7" i="17"/>
  <c r="W19" i="7"/>
  <c r="X20" i="7" s="1"/>
  <c r="L7" i="2"/>
  <c r="L10" i="2" s="1"/>
  <c r="L13" i="2" s="1"/>
  <c r="L16" i="2" s="1"/>
  <c r="K13" i="2"/>
  <c r="K16" i="2" s="1"/>
  <c r="P19" i="7"/>
  <c r="O20" i="7" s="1"/>
  <c r="O19" i="7"/>
  <c r="P20" i="7" s="1"/>
  <c r="P19" i="8"/>
  <c r="O20" i="8" s="1"/>
  <c r="O4" i="8" s="1"/>
  <c r="Q4" i="6"/>
  <c r="M7" i="6"/>
  <c r="M10" i="6" s="1"/>
  <c r="M13" i="6" s="1"/>
  <c r="M16" i="6" s="1"/>
  <c r="K13" i="6"/>
  <c r="K10" i="6"/>
  <c r="L7" i="6"/>
  <c r="P4" i="6"/>
  <c r="O4" i="6"/>
  <c r="K10" i="7"/>
  <c r="K13" i="7"/>
  <c r="L7" i="7"/>
  <c r="M7" i="7"/>
  <c r="M10" i="7" s="1"/>
  <c r="M13" i="7" s="1"/>
  <c r="M16" i="7" s="1"/>
  <c r="Q4" i="7"/>
  <c r="P20" i="8"/>
  <c r="K13" i="8"/>
  <c r="L7" i="8"/>
  <c r="L10" i="8" s="1"/>
  <c r="L13" i="8" s="1"/>
  <c r="L16" i="8" s="1"/>
  <c r="K10" i="8"/>
  <c r="Q4" i="8"/>
  <c r="M7" i="8"/>
  <c r="M10" i="8" s="1"/>
  <c r="M13" i="8" s="1"/>
  <c r="M16" i="8" s="1"/>
  <c r="AC7" i="6"/>
  <c r="AG4" i="6"/>
  <c r="AC7" i="7"/>
  <c r="AG4" i="7"/>
  <c r="AC7" i="8"/>
  <c r="AG4" i="8"/>
  <c r="AG10" i="2"/>
  <c r="AG13" i="2"/>
  <c r="AG7" i="2"/>
  <c r="AG4" i="2"/>
  <c r="K10" i="2"/>
  <c r="M4" i="2"/>
  <c r="T7" i="17" l="1"/>
  <c r="U7" i="17"/>
  <c r="S7" i="17"/>
  <c r="M13" i="17"/>
  <c r="P10" i="17"/>
  <c r="O10" i="17"/>
  <c r="Q10" i="17"/>
  <c r="X4" i="17"/>
  <c r="Y4" i="17"/>
  <c r="E7" i="17" s="1"/>
  <c r="W4" i="17"/>
  <c r="AG10" i="17"/>
  <c r="AC13" i="17"/>
  <c r="P7" i="6"/>
  <c r="O4" i="7"/>
  <c r="P4" i="7"/>
  <c r="P4" i="8"/>
  <c r="S4" i="8" s="1"/>
  <c r="T4" i="6"/>
  <c r="U4" i="6"/>
  <c r="S4" i="6"/>
  <c r="L10" i="6"/>
  <c r="L13" i="6" s="1"/>
  <c r="L16" i="6" s="1"/>
  <c r="Q7" i="6"/>
  <c r="K16" i="6"/>
  <c r="O7" i="6"/>
  <c r="L10" i="7"/>
  <c r="L13" i="7" s="1"/>
  <c r="L16" i="7" s="1"/>
  <c r="Q7" i="7"/>
  <c r="P7" i="7"/>
  <c r="K16" i="7"/>
  <c r="O7" i="7"/>
  <c r="O7" i="8"/>
  <c r="P7" i="8"/>
  <c r="Q10" i="8"/>
  <c r="O10" i="8"/>
  <c r="P10" i="8"/>
  <c r="Q7" i="8"/>
  <c r="K16" i="8"/>
  <c r="O13" i="8"/>
  <c r="Q13" i="8"/>
  <c r="P13" i="8"/>
  <c r="AC10" i="6"/>
  <c r="AG7" i="6"/>
  <c r="AG7" i="7"/>
  <c r="AC10" i="7"/>
  <c r="AG7" i="8"/>
  <c r="AC10" i="8"/>
  <c r="O4" i="2"/>
  <c r="M7" i="2"/>
  <c r="AC16" i="17" l="1"/>
  <c r="AG16" i="17" s="1"/>
  <c r="AG13" i="17"/>
  <c r="AA4" i="17"/>
  <c r="AE4" i="17" s="1"/>
  <c r="C7" i="17"/>
  <c r="D7" i="17"/>
  <c r="AB4" i="17"/>
  <c r="AF4" i="17" s="1"/>
  <c r="T10" i="17"/>
  <c r="U10" i="17"/>
  <c r="S10" i="17"/>
  <c r="M16" i="17"/>
  <c r="P13" i="17"/>
  <c r="Q13" i="17"/>
  <c r="O13" i="17"/>
  <c r="Y7" i="17"/>
  <c r="W7" i="17"/>
  <c r="X7" i="17"/>
  <c r="P13" i="6"/>
  <c r="O13" i="6"/>
  <c r="O10" i="6"/>
  <c r="P10" i="6"/>
  <c r="P13" i="7"/>
  <c r="Q13" i="6"/>
  <c r="U4" i="7"/>
  <c r="T4" i="7"/>
  <c r="S4" i="7"/>
  <c r="Q10" i="6"/>
  <c r="T4" i="8"/>
  <c r="U4" i="8"/>
  <c r="P10" i="7"/>
  <c r="O13" i="7"/>
  <c r="Q13" i="7"/>
  <c r="O10" i="7"/>
  <c r="P16" i="6"/>
  <c r="O16" i="6"/>
  <c r="Q16" i="6"/>
  <c r="Y4" i="6"/>
  <c r="E7" i="6" s="1"/>
  <c r="W4" i="6"/>
  <c r="X4" i="6"/>
  <c r="D7" i="6" s="1"/>
  <c r="S7" i="6"/>
  <c r="U7" i="6"/>
  <c r="T7" i="6"/>
  <c r="Q16" i="7"/>
  <c r="P16" i="7"/>
  <c r="O16" i="7"/>
  <c r="T7" i="7"/>
  <c r="U7" i="7"/>
  <c r="S7" i="7"/>
  <c r="Q10" i="7"/>
  <c r="P16" i="8"/>
  <c r="Q16" i="8"/>
  <c r="O16" i="8"/>
  <c r="U7" i="8"/>
  <c r="T7" i="8"/>
  <c r="S7" i="8"/>
  <c r="U13" i="8"/>
  <c r="T13" i="8"/>
  <c r="S13" i="8"/>
  <c r="U10" i="8"/>
  <c r="T10" i="8"/>
  <c r="S10" i="8"/>
  <c r="AC13" i="6"/>
  <c r="AG10" i="6"/>
  <c r="AC13" i="7"/>
  <c r="AG10" i="7"/>
  <c r="AC13" i="8"/>
  <c r="AG10" i="8"/>
  <c r="M10" i="2"/>
  <c r="O7" i="2"/>
  <c r="O16" i="17" l="1"/>
  <c r="P16" i="17"/>
  <c r="Q16" i="17"/>
  <c r="AB7" i="17"/>
  <c r="AF7" i="17" s="1"/>
  <c r="AJ4" i="17" s="1"/>
  <c r="AA7" i="17"/>
  <c r="X10" i="17"/>
  <c r="Y10" i="17"/>
  <c r="W10" i="17"/>
  <c r="T13" i="17"/>
  <c r="S13" i="17"/>
  <c r="U13" i="17"/>
  <c r="S13" i="6"/>
  <c r="U10" i="6"/>
  <c r="T13" i="6"/>
  <c r="U13" i="6"/>
  <c r="S10" i="6"/>
  <c r="T10" i="6"/>
  <c r="Y4" i="7"/>
  <c r="E7" i="7" s="1"/>
  <c r="W4" i="7"/>
  <c r="C7" i="7" s="1"/>
  <c r="X4" i="7"/>
  <c r="D7" i="7" s="1"/>
  <c r="S13" i="7"/>
  <c r="X4" i="8"/>
  <c r="D7" i="8" s="1"/>
  <c r="W4" i="8"/>
  <c r="Y4" i="8"/>
  <c r="E7" i="8" s="1"/>
  <c r="T10" i="7"/>
  <c r="T13" i="7"/>
  <c r="U13" i="7"/>
  <c r="U10" i="7"/>
  <c r="S10" i="7"/>
  <c r="T16" i="6"/>
  <c r="U16" i="6"/>
  <c r="S16" i="6"/>
  <c r="Y7" i="6"/>
  <c r="X7" i="6"/>
  <c r="W7" i="6"/>
  <c r="Y7" i="7"/>
  <c r="W7" i="7"/>
  <c r="X7" i="7"/>
  <c r="T16" i="7"/>
  <c r="S16" i="7"/>
  <c r="U16" i="7"/>
  <c r="Y10" i="8"/>
  <c r="X10" i="8"/>
  <c r="W10" i="8"/>
  <c r="Y13" i="8"/>
  <c r="X13" i="8"/>
  <c r="W13" i="8"/>
  <c r="Y7" i="8"/>
  <c r="X7" i="8"/>
  <c r="W7" i="8"/>
  <c r="T16" i="8"/>
  <c r="S16" i="8"/>
  <c r="U16" i="8"/>
  <c r="AB4" i="6"/>
  <c r="AF4" i="6" s="1"/>
  <c r="AA4" i="6"/>
  <c r="AE4" i="6" s="1"/>
  <c r="AC16" i="6"/>
  <c r="AG16" i="6" s="1"/>
  <c r="AG13" i="6"/>
  <c r="AG13" i="7"/>
  <c r="AC16" i="7"/>
  <c r="AG16" i="7" s="1"/>
  <c r="AG13" i="8"/>
  <c r="AC16" i="8"/>
  <c r="AG16" i="8" s="1"/>
  <c r="C7" i="6"/>
  <c r="M13" i="2"/>
  <c r="O10" i="2"/>
  <c r="AA10" i="17" l="1"/>
  <c r="AE10" i="17" s="1"/>
  <c r="AI5" i="17" s="1"/>
  <c r="AB10" i="17"/>
  <c r="AF10" i="17" s="1"/>
  <c r="AJ5" i="17" s="1"/>
  <c r="AN4" i="17" s="1"/>
  <c r="X13" i="17"/>
  <c r="W13" i="17"/>
  <c r="Y13" i="17"/>
  <c r="AA19" i="17"/>
  <c r="AE7" i="17"/>
  <c r="AI4" i="17" s="1"/>
  <c r="AR5" i="17"/>
  <c r="AJ19" i="17"/>
  <c r="AL4" i="17"/>
  <c r="U16" i="17"/>
  <c r="T16" i="17"/>
  <c r="S16" i="17"/>
  <c r="Y10" i="6"/>
  <c r="W10" i="6"/>
  <c r="X10" i="6"/>
  <c r="W13" i="6"/>
  <c r="Y13" i="6"/>
  <c r="X13" i="6"/>
  <c r="AB4" i="7"/>
  <c r="AF4" i="7" s="1"/>
  <c r="AA4" i="7"/>
  <c r="AE4" i="7" s="1"/>
  <c r="AA4" i="8"/>
  <c r="AE4" i="8" s="1"/>
  <c r="C7" i="8"/>
  <c r="AB4" i="8"/>
  <c r="AF4" i="8" s="1"/>
  <c r="X13" i="7"/>
  <c r="Y10" i="7"/>
  <c r="X10" i="7"/>
  <c r="W10" i="7"/>
  <c r="W13" i="7"/>
  <c r="AA7" i="8"/>
  <c r="AE7" i="8" s="1"/>
  <c r="Y13" i="7"/>
  <c r="Y16" i="6"/>
  <c r="W16" i="6"/>
  <c r="X16" i="6"/>
  <c r="W16" i="7"/>
  <c r="X16" i="7"/>
  <c r="Y16" i="7"/>
  <c r="Y16" i="8"/>
  <c r="X16" i="8"/>
  <c r="W16" i="8"/>
  <c r="AB7" i="8"/>
  <c r="AF7" i="8" s="1"/>
  <c r="AJ4" i="8" s="1"/>
  <c r="AJ19" i="8" s="1"/>
  <c r="AB7" i="7"/>
  <c r="AF7" i="7" s="1"/>
  <c r="AJ4" i="7" s="1"/>
  <c r="AJ19" i="7" s="1"/>
  <c r="AA7" i="7"/>
  <c r="AB7" i="6"/>
  <c r="AF7" i="6" s="1"/>
  <c r="AJ4" i="6" s="1"/>
  <c r="AJ19" i="6" s="1"/>
  <c r="AA7" i="6"/>
  <c r="M16" i="2"/>
  <c r="O13" i="2"/>
  <c r="AA20" i="17" l="1"/>
  <c r="AA13" i="17"/>
  <c r="AE13" i="17" s="1"/>
  <c r="AI6" i="17" s="1"/>
  <c r="AL5" i="17"/>
  <c r="AJ21" i="17"/>
  <c r="AB13" i="17"/>
  <c r="AF13" i="17" s="1"/>
  <c r="AJ6" i="17" s="1"/>
  <c r="AN5" i="17" s="1"/>
  <c r="AK4" i="17"/>
  <c r="AI19" i="17"/>
  <c r="AQ5" i="17"/>
  <c r="Y16" i="17"/>
  <c r="X16" i="17"/>
  <c r="W16" i="17"/>
  <c r="AM4" i="17"/>
  <c r="AI21" i="17"/>
  <c r="AK5" i="17"/>
  <c r="AB10" i="6"/>
  <c r="AF10" i="6" s="1"/>
  <c r="AJ5" i="6" s="1"/>
  <c r="AJ21" i="6" s="1"/>
  <c r="AA10" i="6"/>
  <c r="AB13" i="6"/>
  <c r="AF13" i="6" s="1"/>
  <c r="AJ6" i="6" s="1"/>
  <c r="AJ23" i="6" s="1"/>
  <c r="AA13" i="6"/>
  <c r="AE13" i="6" s="1"/>
  <c r="AI6" i="6" s="1"/>
  <c r="AI23" i="6" s="1"/>
  <c r="AB13" i="7"/>
  <c r="AF13" i="7" s="1"/>
  <c r="AJ6" i="7" s="1"/>
  <c r="AJ23" i="7" s="1"/>
  <c r="AA10" i="7"/>
  <c r="AE10" i="7" s="1"/>
  <c r="AI5" i="7" s="1"/>
  <c r="AI21" i="7" s="1"/>
  <c r="AA13" i="7"/>
  <c r="AE13" i="7" s="1"/>
  <c r="AI6" i="7" s="1"/>
  <c r="AI23" i="7" s="1"/>
  <c r="AB16" i="7"/>
  <c r="AF16" i="7" s="1"/>
  <c r="AJ7" i="7" s="1"/>
  <c r="AJ25" i="7" s="1"/>
  <c r="AA19" i="7"/>
  <c r="AB10" i="7"/>
  <c r="AF10" i="7" s="1"/>
  <c r="AJ5" i="7" s="1"/>
  <c r="AJ21" i="7" s="1"/>
  <c r="AA19" i="8"/>
  <c r="AE7" i="7"/>
  <c r="AI4" i="7" s="1"/>
  <c r="AI19" i="7" s="1"/>
  <c r="AA19" i="6"/>
  <c r="AE7" i="6"/>
  <c r="AI4" i="6" s="1"/>
  <c r="AI19" i="6" s="1"/>
  <c r="AB16" i="6"/>
  <c r="AF16" i="6" s="1"/>
  <c r="AJ7" i="6" s="1"/>
  <c r="AJ25" i="6" s="1"/>
  <c r="AB10" i="8"/>
  <c r="AF10" i="8" s="1"/>
  <c r="AJ5" i="8" s="1"/>
  <c r="AJ21" i="8" s="1"/>
  <c r="AA10" i="8"/>
  <c r="AA16" i="6"/>
  <c r="AA16" i="7"/>
  <c r="AR5" i="6"/>
  <c r="AL4" i="7"/>
  <c r="AL4" i="8"/>
  <c r="AL4" i="6"/>
  <c r="AI4" i="8"/>
  <c r="AI19" i="8" s="1"/>
  <c r="AR5" i="8"/>
  <c r="AR5" i="7"/>
  <c r="O16" i="2"/>
  <c r="AP4" i="17" l="1"/>
  <c r="AJ23" i="17"/>
  <c r="AA16" i="17"/>
  <c r="AE16" i="17" s="1"/>
  <c r="AI7" i="17" s="1"/>
  <c r="AB16" i="17"/>
  <c r="AF16" i="17" s="1"/>
  <c r="AJ7" i="17" s="1"/>
  <c r="AR4" i="17" s="1"/>
  <c r="AA21" i="17"/>
  <c r="B7" i="17" s="1"/>
  <c r="AM5" i="17"/>
  <c r="AI23" i="17"/>
  <c r="AO4" i="17"/>
  <c r="AA20" i="6"/>
  <c r="AN4" i="6"/>
  <c r="AE10" i="6"/>
  <c r="AI5" i="6" s="1"/>
  <c r="AI21" i="6" s="1"/>
  <c r="AK19" i="6" s="1"/>
  <c r="AL5" i="6"/>
  <c r="AN5" i="6"/>
  <c r="AP4" i="6"/>
  <c r="AA21" i="6"/>
  <c r="AA21" i="7"/>
  <c r="AL5" i="7"/>
  <c r="AN4" i="7"/>
  <c r="AA20" i="7"/>
  <c r="AN5" i="7"/>
  <c r="AP4" i="7"/>
  <c r="AL5" i="8"/>
  <c r="AR4" i="6"/>
  <c r="AP5" i="6"/>
  <c r="AN4" i="8"/>
  <c r="AB13" i="8"/>
  <c r="AF13" i="8" s="1"/>
  <c r="AJ6" i="8" s="1"/>
  <c r="AA20" i="8"/>
  <c r="AE10" i="8"/>
  <c r="AI5" i="8" s="1"/>
  <c r="AI21" i="8" s="1"/>
  <c r="AA13" i="8"/>
  <c r="AA22" i="6"/>
  <c r="AE16" i="6"/>
  <c r="AI7" i="6" s="1"/>
  <c r="AI25" i="6" s="1"/>
  <c r="AK21" i="6" s="1"/>
  <c r="AA22" i="7"/>
  <c r="AE16" i="7"/>
  <c r="AI7" i="7" s="1"/>
  <c r="AI25" i="7" s="1"/>
  <c r="AK21" i="7" s="1"/>
  <c r="AK19" i="7"/>
  <c r="AQ5" i="6"/>
  <c r="AM5" i="6"/>
  <c r="AP5" i="7"/>
  <c r="AK4" i="7"/>
  <c r="AM5" i="7"/>
  <c r="AK5" i="7"/>
  <c r="AQ5" i="8"/>
  <c r="AM4" i="7"/>
  <c r="AK4" i="8"/>
  <c r="AQ5" i="7"/>
  <c r="AO4" i="7"/>
  <c r="AO4" i="6"/>
  <c r="AK4" i="6"/>
  <c r="AR4" i="7"/>
  <c r="AK19" i="17" l="1"/>
  <c r="AJ25" i="17"/>
  <c r="AP5" i="17"/>
  <c r="AA22" i="17"/>
  <c r="AO5" i="17"/>
  <c r="AI25" i="17"/>
  <c r="AQ4" i="17"/>
  <c r="B7" i="6"/>
  <c r="H29" i="3" s="1"/>
  <c r="AK5" i="6"/>
  <c r="AM4" i="6"/>
  <c r="B7" i="7"/>
  <c r="H22" i="3" s="1"/>
  <c r="AB16" i="8"/>
  <c r="AF16" i="8" s="1"/>
  <c r="AJ7" i="8" s="1"/>
  <c r="AJ25" i="8" s="1"/>
  <c r="AQ4" i="6"/>
  <c r="AO5" i="6"/>
  <c r="AE13" i="8"/>
  <c r="AI6" i="8" s="1"/>
  <c r="AA21" i="8"/>
  <c r="B7" i="8" s="1"/>
  <c r="H15" i="3" s="1"/>
  <c r="AK5" i="8"/>
  <c r="AA16" i="8"/>
  <c r="AM4" i="8"/>
  <c r="AJ23" i="8"/>
  <c r="AP4" i="8"/>
  <c r="AN5" i="8"/>
  <c r="AL19" i="7"/>
  <c r="N18" i="3" s="1"/>
  <c r="AL19" i="6"/>
  <c r="N25" i="3" s="1"/>
  <c r="AO5" i="7"/>
  <c r="AQ4" i="7"/>
  <c r="AK21" i="17" l="1"/>
  <c r="AL19" i="17" s="1"/>
  <c r="AP5" i="8"/>
  <c r="AR4" i="8"/>
  <c r="AE16" i="8"/>
  <c r="AI7" i="8" s="1"/>
  <c r="AA22" i="8"/>
  <c r="AI23" i="8"/>
  <c r="AK19" i="8" s="1"/>
  <c r="AO4" i="8"/>
  <c r="AM5" i="8"/>
  <c r="P7" i="2"/>
  <c r="P13" i="2"/>
  <c r="P16" i="2"/>
  <c r="Q16" i="2"/>
  <c r="Q13" i="2"/>
  <c r="Q4" i="2"/>
  <c r="Q7" i="2"/>
  <c r="P10" i="2"/>
  <c r="Q10" i="2"/>
  <c r="P4" i="2"/>
  <c r="T7" i="2" l="1"/>
  <c r="T4" i="2"/>
  <c r="AI25" i="8"/>
  <c r="AK21" i="8" s="1"/>
  <c r="AL19" i="8" s="1"/>
  <c r="N11" i="3" s="1"/>
  <c r="AQ4" i="8"/>
  <c r="AO5" i="8"/>
  <c r="T13" i="2"/>
  <c r="S10" i="2"/>
  <c r="U16" i="2"/>
  <c r="U7" i="2"/>
  <c r="U13" i="2"/>
  <c r="U4" i="2"/>
  <c r="S4" i="2"/>
  <c r="U10" i="2"/>
  <c r="S7" i="2"/>
  <c r="T16" i="2"/>
  <c r="T10" i="2"/>
  <c r="S13" i="2"/>
  <c r="S16" i="2"/>
  <c r="W4" i="2" l="1"/>
  <c r="C7" i="2" s="1"/>
  <c r="X7" i="2"/>
  <c r="X4" i="2"/>
  <c r="D7" i="2" s="1"/>
  <c r="Y4" i="2"/>
  <c r="E7" i="2" s="1"/>
  <c r="W7" i="2"/>
  <c r="X10" i="2"/>
  <c r="Y7" i="2"/>
  <c r="W13" i="2"/>
  <c r="Y13" i="2"/>
  <c r="X13" i="2"/>
  <c r="Y10" i="2"/>
  <c r="W10" i="2"/>
  <c r="X16" i="2"/>
  <c r="W16" i="2"/>
  <c r="Y16" i="2"/>
  <c r="AB10" i="2" l="1"/>
  <c r="AF10" i="2" s="1"/>
  <c r="AJ5" i="2" s="1"/>
  <c r="AA7" i="2"/>
  <c r="AE7" i="2" s="1"/>
  <c r="AI4" i="2" s="1"/>
  <c r="AK4" i="2" s="1"/>
  <c r="AA4" i="2"/>
  <c r="AE4" i="2" s="1"/>
  <c r="AB4" i="2"/>
  <c r="AF4" i="2" s="1"/>
  <c r="AA10" i="2"/>
  <c r="AE10" i="2" s="1"/>
  <c r="AI5" i="2" s="1"/>
  <c r="AB7" i="2"/>
  <c r="AF7" i="2" s="1"/>
  <c r="AJ4" i="2" s="1"/>
  <c r="AB13" i="2"/>
  <c r="AF13" i="2" s="1"/>
  <c r="AJ6" i="2" s="1"/>
  <c r="AP4" i="2" s="1"/>
  <c r="AA16" i="2"/>
  <c r="AB16" i="2"/>
  <c r="AF16" i="2" s="1"/>
  <c r="AJ7" i="2" s="1"/>
  <c r="AR4" i="2" s="1"/>
  <c r="AA13" i="2"/>
  <c r="AJ22" i="2" l="1"/>
  <c r="AL5" i="2"/>
  <c r="AN4" i="2"/>
  <c r="AA20" i="2"/>
  <c r="AI20" i="2"/>
  <c r="AQ5" i="2"/>
  <c r="AA19" i="2"/>
  <c r="AJ24" i="2"/>
  <c r="AN5" i="2"/>
  <c r="AR5" i="2"/>
  <c r="AL4" i="2"/>
  <c r="AJ20" i="2"/>
  <c r="AA22" i="2"/>
  <c r="AE16" i="2"/>
  <c r="AI7" i="2" s="1"/>
  <c r="AM4" i="2"/>
  <c r="AK5" i="2"/>
  <c r="AI22" i="2"/>
  <c r="AE13" i="2"/>
  <c r="AI6" i="2" s="1"/>
  <c r="AA21" i="2"/>
  <c r="AP5" i="2"/>
  <c r="AJ26" i="2"/>
  <c r="B7" i="2" l="1"/>
  <c r="AM5" i="2"/>
  <c r="AO4" i="2"/>
  <c r="AI24" i="2"/>
  <c r="AQ4" i="2"/>
  <c r="AO5" i="2"/>
  <c r="AI26" i="2"/>
  <c r="H8" i="3" l="1"/>
  <c r="AK22" i="2"/>
  <c r="AK20" i="2"/>
  <c r="AL20" i="2" l="1"/>
  <c r="N4" i="3" l="1"/>
</calcChain>
</file>

<file path=xl/sharedStrings.xml><?xml version="1.0" encoding="utf-8"?>
<sst xmlns="http://schemas.openxmlformats.org/spreadsheetml/2006/main" count="704" uniqueCount="38">
  <si>
    <t>X</t>
    <phoneticPr fontId="1" type="noConversion"/>
  </si>
  <si>
    <t>Y</t>
    <phoneticPr fontId="1" type="noConversion"/>
  </si>
  <si>
    <t>Z</t>
    <phoneticPr fontId="1" type="noConversion"/>
  </si>
  <si>
    <t>Position</t>
    <phoneticPr fontId="1" type="noConversion"/>
  </si>
  <si>
    <t>ToF 1</t>
    <phoneticPr fontId="1" type="noConversion"/>
  </si>
  <si>
    <t>Coner_1</t>
    <phoneticPr fontId="1" type="noConversion"/>
  </si>
  <si>
    <t>Coner_2</t>
    <phoneticPr fontId="1" type="noConversion"/>
  </si>
  <si>
    <t>Coner_3</t>
    <phoneticPr fontId="1" type="noConversion"/>
  </si>
  <si>
    <t>Coner_4</t>
    <phoneticPr fontId="1" type="noConversion"/>
  </si>
  <si>
    <t>Aiming_X</t>
    <phoneticPr fontId="1" type="noConversion"/>
  </si>
  <si>
    <t>Aiming_Y</t>
    <phoneticPr fontId="1" type="noConversion"/>
  </si>
  <si>
    <t>Aiming_Z</t>
    <phoneticPr fontId="1" type="noConversion"/>
  </si>
  <si>
    <t>FoV diagonal(rad)</t>
    <phoneticPr fontId="1" type="noConversion"/>
  </si>
  <si>
    <t>FoV diagonal(deg)</t>
    <phoneticPr fontId="1" type="noConversion"/>
  </si>
  <si>
    <t>ToF 2</t>
    <phoneticPr fontId="1" type="noConversion"/>
  </si>
  <si>
    <t>ToF 3</t>
    <phoneticPr fontId="1" type="noConversion"/>
  </si>
  <si>
    <t>ToF 4</t>
    <phoneticPr fontId="1" type="noConversion"/>
  </si>
  <si>
    <t>Max_distance</t>
    <phoneticPr fontId="1" type="noConversion"/>
  </si>
  <si>
    <t>X (m)</t>
    <phoneticPr fontId="1" type="noConversion"/>
  </si>
  <si>
    <t>Y (m)</t>
    <phoneticPr fontId="1" type="noConversion"/>
  </si>
  <si>
    <t>Z (m)</t>
    <phoneticPr fontId="1" type="noConversion"/>
  </si>
  <si>
    <t>Max_distance (m)</t>
    <phoneticPr fontId="1" type="noConversion"/>
  </si>
  <si>
    <t>Aiming_X (m)</t>
  </si>
  <si>
    <t>Aiming_Y (m)</t>
  </si>
  <si>
    <t>Aiming_Z (m)</t>
  </si>
  <si>
    <t>Aiming_tilt(deg)</t>
  </si>
  <si>
    <t>Aiming_rotate(deg)</t>
  </si>
  <si>
    <t>Patten_rotate(deg)</t>
  </si>
  <si>
    <t>Patten_rotate</t>
  </si>
  <si>
    <t>Aiming_tilt</t>
  </si>
  <si>
    <t>Aiming_rotate</t>
  </si>
  <si>
    <t>旋转</t>
  </si>
  <si>
    <t>三个旋转</t>
  </si>
  <si>
    <t>抬高</t>
  </si>
  <si>
    <t>抬高后旋转</t>
  </si>
  <si>
    <r>
      <t>shape area(m</t>
    </r>
    <r>
      <rPr>
        <vertAlign val="superscript"/>
        <sz val="9"/>
        <color theme="1"/>
        <rFont val="Calibri"/>
        <family val="2"/>
      </rPr>
      <t>2</t>
    </r>
    <r>
      <rPr>
        <sz val="9"/>
        <color theme="1"/>
        <rFont val="Calibri"/>
        <family val="2"/>
      </rPr>
      <t>)</t>
    </r>
  </si>
  <si>
    <t>Y</t>
  </si>
  <si>
    <t>ToF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</si>
</sst>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_ "/>
    <numFmt numFmtId="166" formatCode="0.00_ "/>
    <numFmt numFmtId="167" formatCode="0.000"/>
    <numFmt numFmtId="168" formatCode="0.0000"/>
  </numFmts>
  <fonts count="1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5"/>
      <name val="Calibri"/>
      <family val="2"/>
    </font>
    <font>
      <vertAlign val="superscript"/>
      <sz val="9"/>
      <color theme="1"/>
      <name val="Calibri"/>
      <family val="2"/>
    </font>
    <font>
      <b/>
      <sz val="9"/>
      <color theme="4"/>
      <name val="Calibri"/>
      <family val="2"/>
    </font>
    <font>
      <b/>
      <sz val="9"/>
      <color theme="9"/>
      <name val="Calibri"/>
      <family val="2"/>
    </font>
    <font>
      <b/>
      <sz val="9"/>
      <color rgb="FFFF0000"/>
      <name val="Calibri"/>
      <family val="2"/>
    </font>
    <font>
      <b/>
      <sz val="9"/>
      <color rgb="FF7030A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>
      <alignment vertical="center"/>
    </xf>
    <xf numFmtId="164" fontId="2" fillId="0" borderId="0" xfId="0" applyNumberFormat="1" applyFont="1">
      <alignment vertical="center"/>
    </xf>
    <xf numFmtId="2" fontId="2" fillId="4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8" fontId="2" fillId="0" borderId="7" xfId="0" applyNumberFormat="1" applyFont="1" applyBorder="1" applyAlignment="1">
      <alignment horizontal="center" vertical="center"/>
    </xf>
    <xf numFmtId="168" fontId="2" fillId="0" borderId="8" xfId="0" applyNumberFormat="1" applyFont="1" applyBorder="1" applyAlignment="1">
      <alignment horizontal="center" vertical="center"/>
    </xf>
    <xf numFmtId="168" fontId="0" fillId="0" borderId="0" xfId="0" applyNumberFormat="1">
      <alignment vertical="center"/>
    </xf>
    <xf numFmtId="168" fontId="2" fillId="0" borderId="9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horizontal="center" vertical="center"/>
    </xf>
    <xf numFmtId="168" fontId="2" fillId="0" borderId="11" xfId="0" applyNumberFormat="1" applyFont="1" applyBorder="1" applyAlignment="1">
      <alignment horizontal="center" vertical="center"/>
    </xf>
    <xf numFmtId="168" fontId="2" fillId="0" borderId="1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7" fontId="2" fillId="0" borderId="7" xfId="0" applyNumberFormat="1" applyFont="1" applyBorder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0" fontId="5" fillId="3" borderId="0" xfId="0" applyFont="1" applyFill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  <color rgb="FF4472C4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809467773398939E-2"/>
          <c:y val="2.2774327122153208E-2"/>
          <c:w val="0.92110836446346911"/>
          <c:h val="0.95445134575569357"/>
        </c:manualLayout>
      </c:layout>
      <c:scatterChart>
        <c:scatterStyle val="lineMarker"/>
        <c:varyColors val="0"/>
        <c:ser>
          <c:idx val="0"/>
          <c:order val="0"/>
          <c:tx>
            <c:v>1_1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calc_1!$AK$4:$AK$5</c:f>
              <c:numCache>
                <c:formatCode>0.00</c:formatCode>
                <c:ptCount val="2"/>
                <c:pt idx="0">
                  <c:v>-3.8365421837606148</c:v>
                </c:pt>
                <c:pt idx="1">
                  <c:v>0.11803610000770776</c:v>
                </c:pt>
              </c:numCache>
            </c:numRef>
          </c:xVal>
          <c:yVal>
            <c:numRef>
              <c:f>calc_1!$AL$4:$AL$5</c:f>
              <c:numCache>
                <c:formatCode>0.00</c:formatCode>
                <c:ptCount val="2"/>
                <c:pt idx="0">
                  <c:v>4.0800370477950603</c:v>
                </c:pt>
                <c:pt idx="1">
                  <c:v>2.7308634568433052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6-4F59-AABC-E71D462304D9}"/>
            </c:ext>
          </c:extLst>
        </c:ser>
        <c:ser>
          <c:idx val="1"/>
          <c:order val="1"/>
          <c:tx>
            <c:v>1_2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calc_1!$AM$4:$AM$5</c:f>
              <c:numCache>
                <c:formatCode>0.00</c:formatCode>
                <c:ptCount val="2"/>
                <c:pt idx="0">
                  <c:v>0.11803610000770776</c:v>
                </c:pt>
                <c:pt idx="1">
                  <c:v>-0.22033231074471132</c:v>
                </c:pt>
              </c:numCache>
            </c:numRef>
          </c:xVal>
          <c:yVal>
            <c:numRef>
              <c:f>calc_1!$AN$4:$AN$5</c:f>
              <c:numCache>
                <c:formatCode>0.00</c:formatCode>
                <c:ptCount val="2"/>
                <c:pt idx="0">
                  <c:v>2.7308634568433052</c:v>
                </c:pt>
                <c:pt idx="1">
                  <c:v>9.7959688500617481E-2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36-4F59-AABC-E71D462304D9}"/>
            </c:ext>
          </c:extLst>
        </c:ser>
        <c:ser>
          <c:idx val="2"/>
          <c:order val="2"/>
          <c:tx>
            <c:v>1_3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76B-4AAA-9865-E8D1EE8AE194}"/>
              </c:ext>
            </c:extLst>
          </c:dPt>
          <c:xVal>
            <c:numRef>
              <c:f>calc_1!$AO$4:$AO$5</c:f>
              <c:numCache>
                <c:formatCode>0.00</c:formatCode>
                <c:ptCount val="2"/>
                <c:pt idx="0">
                  <c:v>-0.22033231074471132</c:v>
                </c:pt>
                <c:pt idx="1">
                  <c:v>-2.7013653315160195</c:v>
                </c:pt>
              </c:numCache>
            </c:numRef>
          </c:xVal>
          <c:yVal>
            <c:numRef>
              <c:f>calc_1!$AP$4:$AP$5</c:f>
              <c:numCache>
                <c:formatCode>0.00</c:formatCode>
                <c:ptCount val="2"/>
                <c:pt idx="0">
                  <c:v>9.7959688500617481E-2</c:v>
                </c:pt>
                <c:pt idx="1">
                  <c:v>1.8634064910245524E-2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36-4F59-AABC-E71D462304D9}"/>
            </c:ext>
          </c:extLst>
        </c:ser>
        <c:ser>
          <c:idx val="3"/>
          <c:order val="3"/>
          <c:tx>
            <c:v>1_4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B-4AAA-9865-E8D1EE8AE194}"/>
              </c:ext>
            </c:extLst>
          </c:dPt>
          <c:xVal>
            <c:numRef>
              <c:f>calc_1!$AQ$4:$AQ$5</c:f>
              <c:numCache>
                <c:formatCode>0.00</c:formatCode>
                <c:ptCount val="2"/>
                <c:pt idx="0">
                  <c:v>-2.7013653315160195</c:v>
                </c:pt>
                <c:pt idx="1">
                  <c:v>-3.8365421837606148</c:v>
                </c:pt>
              </c:numCache>
            </c:numRef>
          </c:xVal>
          <c:yVal>
            <c:numRef>
              <c:f>calc_1!$AR$4:$AR$5</c:f>
              <c:numCache>
                <c:formatCode>0.00</c:formatCode>
                <c:ptCount val="2"/>
                <c:pt idx="0">
                  <c:v>1.8634064910245524E-2</c:v>
                </c:pt>
                <c:pt idx="1">
                  <c:v>4.0800370477950603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36-4F59-AABC-E71D462304D9}"/>
            </c:ext>
          </c:extLst>
        </c:ser>
        <c:ser>
          <c:idx val="4"/>
          <c:order val="4"/>
          <c:tx>
            <c:v>2_1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calc_2!$AK$4:$AK$5</c:f>
              <c:numCache>
                <c:formatCode>0.00</c:formatCode>
                <c:ptCount val="2"/>
                <c:pt idx="0">
                  <c:v>-3.8365421837606148</c:v>
                </c:pt>
                <c:pt idx="1">
                  <c:v>-2.7013653315160195</c:v>
                </c:pt>
              </c:numCache>
            </c:numRef>
          </c:xVal>
          <c:yVal>
            <c:numRef>
              <c:f>calc_2!$AL$4:$AL$5</c:f>
              <c:numCache>
                <c:formatCode>0.00</c:formatCode>
                <c:ptCount val="2"/>
                <c:pt idx="0">
                  <c:v>-4.0800370477950603</c:v>
                </c:pt>
                <c:pt idx="1">
                  <c:v>-1.8634064910245524E-2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36-4F59-AABC-E71D462304D9}"/>
            </c:ext>
          </c:extLst>
        </c:ser>
        <c:ser>
          <c:idx val="5"/>
          <c:order val="5"/>
          <c:tx>
            <c:v>2_2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6B-4AAA-9865-E8D1EE8AE194}"/>
              </c:ext>
            </c:extLst>
          </c:dPt>
          <c:xVal>
            <c:numRef>
              <c:f>calc_2!$AM$4:$AM$5</c:f>
              <c:numCache>
                <c:formatCode>0.00</c:formatCode>
                <c:ptCount val="2"/>
                <c:pt idx="0">
                  <c:v>-2.7013653315160195</c:v>
                </c:pt>
                <c:pt idx="1">
                  <c:v>-0.22033231074471135</c:v>
                </c:pt>
              </c:numCache>
            </c:numRef>
          </c:xVal>
          <c:yVal>
            <c:numRef>
              <c:f>calc_2!$AN$4:$AN$5</c:f>
              <c:numCache>
                <c:formatCode>0.00</c:formatCode>
                <c:ptCount val="2"/>
                <c:pt idx="0">
                  <c:v>-1.8634064910245524E-2</c:v>
                </c:pt>
                <c:pt idx="1">
                  <c:v>-9.7959688500617689E-2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6-4F59-AABC-E71D462304D9}"/>
            </c:ext>
          </c:extLst>
        </c:ser>
        <c:ser>
          <c:idx val="6"/>
          <c:order val="6"/>
          <c:tx>
            <c:v>2_3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calc_2!$AO$4:$AO$5</c:f>
              <c:numCache>
                <c:formatCode>0.00</c:formatCode>
                <c:ptCount val="2"/>
                <c:pt idx="0">
                  <c:v>-0.22033231074471135</c:v>
                </c:pt>
                <c:pt idx="1">
                  <c:v>0.1180361000077072</c:v>
                </c:pt>
              </c:numCache>
            </c:numRef>
          </c:xVal>
          <c:yVal>
            <c:numRef>
              <c:f>calc_2!$AP$4:$AP$5</c:f>
              <c:numCache>
                <c:formatCode>0.00</c:formatCode>
                <c:ptCount val="2"/>
                <c:pt idx="0">
                  <c:v>-9.7959688500617689E-2</c:v>
                </c:pt>
                <c:pt idx="1">
                  <c:v>-2.7308634568433052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6-4F59-AABC-E71D462304D9}"/>
            </c:ext>
          </c:extLst>
        </c:ser>
        <c:ser>
          <c:idx val="7"/>
          <c:order val="7"/>
          <c:tx>
            <c:v>2_4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calc_2!$AQ$4:$AQ$5</c:f>
              <c:numCache>
                <c:formatCode>0.00</c:formatCode>
                <c:ptCount val="2"/>
                <c:pt idx="0">
                  <c:v>0.1180361000077072</c:v>
                </c:pt>
                <c:pt idx="1">
                  <c:v>-3.8365421837606148</c:v>
                </c:pt>
              </c:numCache>
            </c:numRef>
          </c:xVal>
          <c:yVal>
            <c:numRef>
              <c:f>calc_2!$AR$4:$AR$5</c:f>
              <c:numCache>
                <c:formatCode>0.00</c:formatCode>
                <c:ptCount val="2"/>
                <c:pt idx="0">
                  <c:v>-2.7308634568433052</c:v>
                </c:pt>
                <c:pt idx="1">
                  <c:v>-4.0800370477950603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A36-4F59-AABC-E71D462304D9}"/>
            </c:ext>
          </c:extLst>
        </c:ser>
        <c:ser>
          <c:idx val="8"/>
          <c:order val="8"/>
          <c:tx>
            <c:v>3_1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calc_3!$AK$4:$AK$5</c:f>
              <c:numCache>
                <c:formatCode>0.00</c:formatCode>
                <c:ptCount val="2"/>
                <c:pt idx="0">
                  <c:v>3.8365421837606122</c:v>
                </c:pt>
                <c:pt idx="1">
                  <c:v>-0.11803610000770937</c:v>
                </c:pt>
              </c:numCache>
            </c:numRef>
          </c:xVal>
          <c:yVal>
            <c:numRef>
              <c:f>calc_3!$AL$4:$AL$5</c:f>
              <c:numCache>
                <c:formatCode>0.00</c:formatCode>
                <c:ptCount val="2"/>
                <c:pt idx="0">
                  <c:v>-4.080037047795062</c:v>
                </c:pt>
                <c:pt idx="1">
                  <c:v>-2.7308634568433043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A36-4F59-AABC-E71D462304D9}"/>
            </c:ext>
          </c:extLst>
        </c:ser>
        <c:ser>
          <c:idx val="9"/>
          <c:order val="9"/>
          <c:tx>
            <c:v>3_2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calc_3!$AM$4:$AM$5</c:f>
              <c:numCache>
                <c:formatCode>0.00</c:formatCode>
                <c:ptCount val="2"/>
                <c:pt idx="0">
                  <c:v>-0.11803610000770937</c:v>
                </c:pt>
                <c:pt idx="1">
                  <c:v>0.22033231074471127</c:v>
                </c:pt>
              </c:numCache>
            </c:numRef>
          </c:xVal>
          <c:yVal>
            <c:numRef>
              <c:f>calc_3!$AN$4:$AN$5</c:f>
              <c:numCache>
                <c:formatCode>0.00</c:formatCode>
                <c:ptCount val="2"/>
                <c:pt idx="0">
                  <c:v>-2.7308634568433043</c:v>
                </c:pt>
                <c:pt idx="1">
                  <c:v>-9.7959688500617426E-2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EA36-4F59-AABC-E71D462304D9}"/>
            </c:ext>
          </c:extLst>
        </c:ser>
        <c:ser>
          <c:idx val="10"/>
          <c:order val="10"/>
          <c:tx>
            <c:v>3_3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calc_3!$AO$4:$AO$5</c:f>
              <c:numCache>
                <c:formatCode>0.00</c:formatCode>
                <c:ptCount val="2"/>
                <c:pt idx="0">
                  <c:v>0.22033231074471127</c:v>
                </c:pt>
                <c:pt idx="1">
                  <c:v>2.7013653315160195</c:v>
                </c:pt>
              </c:numCache>
            </c:numRef>
          </c:xVal>
          <c:yVal>
            <c:numRef>
              <c:f>calc_3!$AP$4:$AP$5</c:f>
              <c:numCache>
                <c:formatCode>0.00</c:formatCode>
                <c:ptCount val="2"/>
                <c:pt idx="0">
                  <c:v>-9.7959688500617426E-2</c:v>
                </c:pt>
                <c:pt idx="1">
                  <c:v>-1.863406491024679E-2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EA36-4F59-AABC-E71D462304D9}"/>
            </c:ext>
          </c:extLst>
        </c:ser>
        <c:ser>
          <c:idx val="11"/>
          <c:order val="11"/>
          <c:tx>
            <c:v>3_4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calc_3!$AQ$4:$AQ$5</c:f>
              <c:numCache>
                <c:formatCode>0.00</c:formatCode>
                <c:ptCount val="2"/>
                <c:pt idx="0">
                  <c:v>2.7013653315160195</c:v>
                </c:pt>
                <c:pt idx="1">
                  <c:v>3.8365421837606122</c:v>
                </c:pt>
              </c:numCache>
            </c:numRef>
          </c:xVal>
          <c:yVal>
            <c:numRef>
              <c:f>calc_3!$AR$4:$AR$5</c:f>
              <c:numCache>
                <c:formatCode>0.00</c:formatCode>
                <c:ptCount val="2"/>
                <c:pt idx="0">
                  <c:v>-1.863406491024679E-2</c:v>
                </c:pt>
                <c:pt idx="1">
                  <c:v>-4.080037047795062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EA36-4F59-AABC-E71D462304D9}"/>
            </c:ext>
          </c:extLst>
        </c:ser>
        <c:ser>
          <c:idx val="12"/>
          <c:order val="12"/>
          <c:tx>
            <c:v>4_1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calc_4!$AK$4:$AK$5</c:f>
              <c:numCache>
                <c:formatCode>0.00</c:formatCode>
                <c:ptCount val="2"/>
                <c:pt idx="0">
                  <c:v>3.8365421837606144</c:v>
                </c:pt>
                <c:pt idx="1">
                  <c:v>2.7013653315160195</c:v>
                </c:pt>
              </c:numCache>
            </c:numRef>
          </c:xVal>
          <c:yVal>
            <c:numRef>
              <c:f>calc_4!$AL$4:$AL$5</c:f>
              <c:numCache>
                <c:formatCode>0.00</c:formatCode>
                <c:ptCount val="2"/>
                <c:pt idx="0">
                  <c:v>4.0800370477950603</c:v>
                </c:pt>
                <c:pt idx="1">
                  <c:v>1.8634064910245777E-2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A36-4F59-AABC-E71D462304D9}"/>
            </c:ext>
          </c:extLst>
        </c:ser>
        <c:ser>
          <c:idx val="13"/>
          <c:order val="13"/>
          <c:tx>
            <c:v>4_2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calc_4!$AM$4:$AM$5</c:f>
              <c:numCache>
                <c:formatCode>0.00</c:formatCode>
                <c:ptCount val="2"/>
                <c:pt idx="0">
                  <c:v>2.7013653315160195</c:v>
                </c:pt>
                <c:pt idx="1">
                  <c:v>0.22033231074471132</c:v>
                </c:pt>
              </c:numCache>
            </c:numRef>
          </c:xVal>
          <c:yVal>
            <c:numRef>
              <c:f>calc_4!$AN$4:$AN$5</c:f>
              <c:numCache>
                <c:formatCode>0.00</c:formatCode>
                <c:ptCount val="2"/>
                <c:pt idx="0">
                  <c:v>1.8634064910245777E-2</c:v>
                </c:pt>
                <c:pt idx="1">
                  <c:v>9.7959688500617689E-2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A36-4F59-AABC-E71D462304D9}"/>
            </c:ext>
          </c:extLst>
        </c:ser>
        <c:ser>
          <c:idx val="14"/>
          <c:order val="14"/>
          <c:tx>
            <c:v>4_3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calc_4!$AO$4:$AO$5</c:f>
              <c:numCache>
                <c:formatCode>0.00</c:formatCode>
                <c:ptCount val="2"/>
                <c:pt idx="0">
                  <c:v>0.22033231074471132</c:v>
                </c:pt>
                <c:pt idx="1">
                  <c:v>-0.11803610000770742</c:v>
                </c:pt>
              </c:numCache>
            </c:numRef>
          </c:xVal>
          <c:yVal>
            <c:numRef>
              <c:f>calc_4!$AP$4:$AP$5</c:f>
              <c:numCache>
                <c:formatCode>0.00</c:formatCode>
                <c:ptCount val="2"/>
                <c:pt idx="0">
                  <c:v>9.7959688500617689E-2</c:v>
                </c:pt>
                <c:pt idx="1">
                  <c:v>2.7308634568433043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A36-4F59-AABC-E71D462304D9}"/>
            </c:ext>
          </c:extLst>
        </c:ser>
        <c:ser>
          <c:idx val="15"/>
          <c:order val="15"/>
          <c:tx>
            <c:v>4_4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calc_4!$AQ$4:$AQ$5</c:f>
              <c:numCache>
                <c:formatCode>0.00</c:formatCode>
                <c:ptCount val="2"/>
                <c:pt idx="0">
                  <c:v>-0.11803610000770742</c:v>
                </c:pt>
                <c:pt idx="1">
                  <c:v>3.8365421837606144</c:v>
                </c:pt>
              </c:numCache>
            </c:numRef>
          </c:xVal>
          <c:yVal>
            <c:numRef>
              <c:f>calc_4!$AR$4:$AR$5</c:f>
              <c:numCache>
                <c:formatCode>0.00</c:formatCode>
                <c:ptCount val="2"/>
                <c:pt idx="0">
                  <c:v>2.7308634568433043</c:v>
                </c:pt>
                <c:pt idx="1">
                  <c:v>4.0800370477950603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EA36-4F59-AABC-E71D462304D9}"/>
            </c:ext>
          </c:extLst>
        </c:ser>
        <c:ser>
          <c:idx val="16"/>
          <c:order val="16"/>
          <c:tx>
            <c:v>5_1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calc_5!$AK$4:$AK$5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calc_5!$AL$4:$AL$5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7C-4AED-BDA7-01173615DB98}"/>
            </c:ext>
          </c:extLst>
        </c:ser>
        <c:ser>
          <c:idx val="17"/>
          <c:order val="17"/>
          <c:tx>
            <c:v>5_2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calc_5!$AM$4:$AM$5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calc_5!$AN$4:$AN$5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7C-4AED-BDA7-01173615DB98}"/>
            </c:ext>
          </c:extLst>
        </c:ser>
        <c:ser>
          <c:idx val="18"/>
          <c:order val="18"/>
          <c:tx>
            <c:v>5_3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calc_5!$AO$4:$AO$5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calc_5!$AP$4:$AP$5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A7C-4AED-BDA7-01173615DB98}"/>
            </c:ext>
          </c:extLst>
        </c:ser>
        <c:ser>
          <c:idx val="19"/>
          <c:order val="19"/>
          <c:tx>
            <c:v>5_4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calc_5!$AQ$4:$AQ$5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calc_5!$AR$4:$AR$5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A7C-4AED-BDA7-01173615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97312"/>
        <c:axId val="25785248"/>
      </c:scatterChart>
      <c:valAx>
        <c:axId val="25797312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5248"/>
        <c:crosses val="autoZero"/>
        <c:crossBetween val="midCat"/>
        <c:majorUnit val="0.5"/>
      </c:valAx>
      <c:valAx>
        <c:axId val="25785248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  <a:alpha val="4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  <a:alpha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97312"/>
        <c:crosses val="autoZero"/>
        <c:crossBetween val="midCat"/>
        <c:majorUnit val="0.5"/>
        <c:min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P$6" max="60" page="10" val="60"/>
</file>

<file path=xl/ctrlProps/ctrlProp2.xml><?xml version="1.0" encoding="utf-8"?>
<formControlPr xmlns="http://schemas.microsoft.com/office/spreadsheetml/2009/9/main" objectType="Spin" dx="22" fmlaLink="$P$12" max="120" page="10" val="37"/>
</file>

<file path=xl/ctrlProps/ctrlProp3.xml><?xml version="1.0" encoding="utf-8"?>
<formControlPr xmlns="http://schemas.microsoft.com/office/spreadsheetml/2009/9/main" objectType="Spin" dx="22" fmlaLink="$P$23" inc="2" max="120" page="10" val="90"/>
</file>

<file path=xl/ctrlProps/ctrlProp4.xml><?xml version="1.0" encoding="utf-8"?>
<formControlPr xmlns="http://schemas.microsoft.com/office/spreadsheetml/2009/9/main" objectType="Spin" dx="22" fmlaLink="$P$18" max="50" page="10" val="3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168518</xdr:colOff>
      <xdr:row>12</xdr:row>
      <xdr:rowOff>80595</xdr:rowOff>
    </xdr:from>
    <xdr:to>
      <xdr:col>3</xdr:col>
      <xdr:colOff>439685</xdr:colOff>
      <xdr:row>22</xdr:row>
      <xdr:rowOff>183345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 rot="6085437">
          <a:off x="915336" y="2158147"/>
          <a:ext cx="2007750" cy="2308689"/>
          <a:chOff x="5218094" y="1207600"/>
          <a:chExt cx="2007750" cy="2308051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 rot="16620000">
            <a:off x="5067943" y="1357751"/>
            <a:ext cx="2308051" cy="2007750"/>
            <a:chOff x="5176799" y="1611750"/>
            <a:chExt cx="2308051" cy="2007750"/>
          </a:xfrm>
        </xdr:grpSpPr>
        <xdr:sp macro="" textlink="">
          <xdr:nvSpPr>
            <xdr:cNvPr id="17" name="Freeform: Shape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 rot="20508662">
              <a:off x="5176799" y="1611750"/>
              <a:ext cx="2308051" cy="1897673"/>
            </a:xfrm>
            <a:custGeom>
              <a:avLst/>
              <a:gdLst>
                <a:gd name="connsiteX0" fmla="*/ 2315308 w 2315308"/>
                <a:gd name="connsiteY0" fmla="*/ 468923 h 1897673"/>
                <a:gd name="connsiteX1" fmla="*/ 879231 w 2315308"/>
                <a:gd name="connsiteY1" fmla="*/ 0 h 1897673"/>
                <a:gd name="connsiteX2" fmla="*/ 0 w 2315308"/>
                <a:gd name="connsiteY2" fmla="*/ 1751134 h 1897673"/>
                <a:gd name="connsiteX3" fmla="*/ 2044211 w 2315308"/>
                <a:gd name="connsiteY3" fmla="*/ 1897673 h 1897673"/>
                <a:gd name="connsiteX4" fmla="*/ 2315308 w 2315308"/>
                <a:gd name="connsiteY4" fmla="*/ 468923 h 189767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5308" h="1897673">
                  <a:moveTo>
                    <a:pt x="2315308" y="468923"/>
                  </a:moveTo>
                  <a:lnTo>
                    <a:pt x="879231" y="0"/>
                  </a:lnTo>
                  <a:lnTo>
                    <a:pt x="0" y="1751134"/>
                  </a:lnTo>
                  <a:lnTo>
                    <a:pt x="2044211" y="1897673"/>
                  </a:lnTo>
                  <a:lnTo>
                    <a:pt x="2315308" y="468923"/>
                  </a:lnTo>
                  <a:close/>
                </a:path>
              </a:pathLst>
            </a:cu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8" name="Group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5737679" y="1737245"/>
              <a:ext cx="1481364" cy="1882255"/>
              <a:chOff x="5737679" y="1737245"/>
              <a:chExt cx="1481364" cy="1882255"/>
            </a:xfrm>
          </xdr:grpSpPr>
          <xdr:cxnSp macro="">
            <xdr:nvCxnSpPr>
              <xdr:cNvPr id="19" name="Straight Connector 18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CxnSpPr/>
            </xdr:nvCxnSpPr>
            <xdr:spPr>
              <a:xfrm flipH="1">
                <a:off x="5737679" y="1744251"/>
                <a:ext cx="215222" cy="1875249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Connector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CxnSpPr/>
            </xdr:nvCxnSpPr>
            <xdr:spPr>
              <a:xfrm flipH="1">
                <a:off x="5982607" y="1737641"/>
                <a:ext cx="156595" cy="182743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Connector 2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CxnSpPr/>
            </xdr:nvCxnSpPr>
            <xdr:spPr>
              <a:xfrm flipH="1">
                <a:off x="6227536" y="1741916"/>
                <a:ext cx="99782" cy="175965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Connector 21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CxnSpPr/>
            </xdr:nvCxnSpPr>
            <xdr:spPr>
              <a:xfrm flipH="1">
                <a:off x="6477000" y="1740748"/>
                <a:ext cx="38433" cy="1697323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CxnSpPr/>
            </xdr:nvCxnSpPr>
            <xdr:spPr>
              <a:xfrm>
                <a:off x="6701735" y="1739581"/>
                <a:ext cx="20194" cy="163045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Connector 23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CxnSpPr/>
            </xdr:nvCxnSpPr>
            <xdr:spPr>
              <a:xfrm>
                <a:off x="6889850" y="1738413"/>
                <a:ext cx="81543" cy="1577194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Connector 24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CxnSpPr/>
            </xdr:nvCxnSpPr>
            <xdr:spPr>
              <a:xfrm>
                <a:off x="7077965" y="1737245"/>
                <a:ext cx="141078" cy="151214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5490394" y="1304540"/>
            <a:ext cx="1462855" cy="1970246"/>
            <a:chOff x="5490394" y="1304540"/>
            <a:chExt cx="1462855" cy="1970246"/>
          </a:xfrm>
        </xdr:grpSpPr>
        <xdr:cxnSp macro="">
          <xdr:nvCxnSpPr>
            <xdr:cNvPr id="10" name="Straight Connector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>
              <a:off x="6734398" y="1311546"/>
              <a:ext cx="218851" cy="196324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6552633" y="1304936"/>
              <a:ext cx="164759" cy="19063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>
              <a:off x="6364517" y="1309211"/>
              <a:ext cx="107946" cy="1834039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CxnSpPr/>
          </xdr:nvCxnSpPr>
          <xdr:spPr>
            <a:xfrm>
              <a:off x="6180938" y="1308043"/>
              <a:ext cx="42061" cy="175810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 flipH="1">
              <a:off x="5982607" y="1306876"/>
              <a:ext cx="21101" cy="169576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/>
          </xdr:nvCxnSpPr>
          <xdr:spPr>
            <a:xfrm flipH="1">
              <a:off x="5735678" y="1305708"/>
              <a:ext cx="84451" cy="1633435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 flipH="1">
              <a:off x="5490394" y="1304540"/>
              <a:ext cx="146156" cy="1566567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42496</xdr:colOff>
      <xdr:row>12</xdr:row>
      <xdr:rowOff>79128</xdr:rowOff>
    </xdr:from>
    <xdr:to>
      <xdr:col>5</xdr:col>
      <xdr:colOff>489508</xdr:colOff>
      <xdr:row>22</xdr:row>
      <xdr:rowOff>181878</xdr:rowOff>
    </xdr:to>
    <xdr:grpSp>
      <xdr:nvGrpSpPr>
        <xdr:cNvPr id="1041" name="Group 1040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pSpPr/>
      </xdr:nvGrpSpPr>
      <xdr:grpSpPr>
        <a:xfrm rot="15514563" flipH="1">
          <a:off x="2831932" y="2151584"/>
          <a:ext cx="2007750" cy="2318881"/>
          <a:chOff x="5218094" y="1207600"/>
          <a:chExt cx="2007750" cy="2308051"/>
        </a:xfrm>
      </xdr:grpSpPr>
      <xdr:grpSp>
        <xdr:nvGrpSpPr>
          <xdr:cNvPr id="1042" name="Group 1041">
            <a:extLst>
              <a:ext uri="{FF2B5EF4-FFF2-40B4-BE49-F238E27FC236}">
                <a16:creationId xmlns:a16="http://schemas.microsoft.com/office/drawing/2014/main" id="{00000000-0008-0000-0000-000012040000}"/>
              </a:ext>
            </a:extLst>
          </xdr:cNvPr>
          <xdr:cNvGrpSpPr/>
        </xdr:nvGrpSpPr>
        <xdr:grpSpPr>
          <a:xfrm rot="16620000">
            <a:off x="5067943" y="1357751"/>
            <a:ext cx="2308051" cy="2007750"/>
            <a:chOff x="5176799" y="1611750"/>
            <a:chExt cx="2308051" cy="2007750"/>
          </a:xfrm>
        </xdr:grpSpPr>
        <xdr:sp macro="" textlink="">
          <xdr:nvSpPr>
            <xdr:cNvPr id="1051" name="Freeform: Shape 1050">
              <a:extLs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>
            <a:xfrm rot="20508662">
              <a:off x="5176799" y="1611750"/>
              <a:ext cx="2308051" cy="1897673"/>
            </a:xfrm>
            <a:custGeom>
              <a:avLst/>
              <a:gdLst>
                <a:gd name="connsiteX0" fmla="*/ 2315308 w 2315308"/>
                <a:gd name="connsiteY0" fmla="*/ 468923 h 1897673"/>
                <a:gd name="connsiteX1" fmla="*/ 879231 w 2315308"/>
                <a:gd name="connsiteY1" fmla="*/ 0 h 1897673"/>
                <a:gd name="connsiteX2" fmla="*/ 0 w 2315308"/>
                <a:gd name="connsiteY2" fmla="*/ 1751134 h 1897673"/>
                <a:gd name="connsiteX3" fmla="*/ 2044211 w 2315308"/>
                <a:gd name="connsiteY3" fmla="*/ 1897673 h 1897673"/>
                <a:gd name="connsiteX4" fmla="*/ 2315308 w 2315308"/>
                <a:gd name="connsiteY4" fmla="*/ 468923 h 1897673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</a:cxnLst>
              <a:rect l="l" t="t" r="r" b="b"/>
              <a:pathLst>
                <a:path w="2315308" h="1897673">
                  <a:moveTo>
                    <a:pt x="2315308" y="468923"/>
                  </a:moveTo>
                  <a:lnTo>
                    <a:pt x="879231" y="0"/>
                  </a:lnTo>
                  <a:lnTo>
                    <a:pt x="0" y="1751134"/>
                  </a:lnTo>
                  <a:lnTo>
                    <a:pt x="2044211" y="1897673"/>
                  </a:lnTo>
                  <a:lnTo>
                    <a:pt x="2315308" y="468923"/>
                  </a:lnTo>
                  <a:close/>
                </a:path>
              </a:pathLst>
            </a:custGeom>
            <a:noFill/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pSp>
          <xdr:nvGrpSpPr>
            <xdr:cNvPr id="1052" name="Group 1051">
              <a:extLs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GrpSpPr/>
          </xdr:nvGrpSpPr>
          <xdr:grpSpPr>
            <a:xfrm>
              <a:off x="5737679" y="1737245"/>
              <a:ext cx="1481364" cy="1882255"/>
              <a:chOff x="5737679" y="1737245"/>
              <a:chExt cx="1481364" cy="1882255"/>
            </a:xfrm>
          </xdr:grpSpPr>
          <xdr:cxnSp macro="">
            <xdr:nvCxnSpPr>
              <xdr:cNvPr id="1053" name="Straight Connector 1052">
                <a:extLst>
                  <a:ext uri="{FF2B5EF4-FFF2-40B4-BE49-F238E27FC236}">
                    <a16:creationId xmlns:a16="http://schemas.microsoft.com/office/drawing/2014/main" id="{00000000-0008-0000-0000-00001D040000}"/>
                  </a:ext>
                </a:extLst>
              </xdr:cNvPr>
              <xdr:cNvCxnSpPr/>
            </xdr:nvCxnSpPr>
            <xdr:spPr>
              <a:xfrm flipH="1">
                <a:off x="5737679" y="1744251"/>
                <a:ext cx="215222" cy="1875249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4" name="Straight Connector 1053">
                <a:extLst>
                  <a:ext uri="{FF2B5EF4-FFF2-40B4-BE49-F238E27FC236}">
                    <a16:creationId xmlns:a16="http://schemas.microsoft.com/office/drawing/2014/main" id="{00000000-0008-0000-0000-00001E040000}"/>
                  </a:ext>
                </a:extLst>
              </xdr:cNvPr>
              <xdr:cNvCxnSpPr/>
            </xdr:nvCxnSpPr>
            <xdr:spPr>
              <a:xfrm flipH="1">
                <a:off x="5982607" y="1737641"/>
                <a:ext cx="156595" cy="1827430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5" name="Straight Connector 1054">
                <a:extLst>
                  <a:ext uri="{FF2B5EF4-FFF2-40B4-BE49-F238E27FC236}">
                    <a16:creationId xmlns:a16="http://schemas.microsoft.com/office/drawing/2014/main" id="{00000000-0008-0000-0000-00001F040000}"/>
                  </a:ext>
                </a:extLst>
              </xdr:cNvPr>
              <xdr:cNvCxnSpPr/>
            </xdr:nvCxnSpPr>
            <xdr:spPr>
              <a:xfrm flipH="1">
                <a:off x="6227536" y="1741916"/>
                <a:ext cx="99782" cy="1759655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6" name="Straight Connector 1055">
                <a:extLst>
                  <a:ext uri="{FF2B5EF4-FFF2-40B4-BE49-F238E27FC236}">
                    <a16:creationId xmlns:a16="http://schemas.microsoft.com/office/drawing/2014/main" id="{00000000-0008-0000-0000-000020040000}"/>
                  </a:ext>
                </a:extLst>
              </xdr:cNvPr>
              <xdr:cNvCxnSpPr/>
            </xdr:nvCxnSpPr>
            <xdr:spPr>
              <a:xfrm flipH="1">
                <a:off x="6477000" y="1740748"/>
                <a:ext cx="38433" cy="1697323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7" name="Straight Connector 1056">
                <a:extLst>
                  <a:ext uri="{FF2B5EF4-FFF2-40B4-BE49-F238E27FC236}">
                    <a16:creationId xmlns:a16="http://schemas.microsoft.com/office/drawing/2014/main" id="{00000000-0008-0000-0000-000021040000}"/>
                  </a:ext>
                </a:extLst>
              </xdr:cNvPr>
              <xdr:cNvCxnSpPr/>
            </xdr:nvCxnSpPr>
            <xdr:spPr>
              <a:xfrm>
                <a:off x="6701735" y="1739581"/>
                <a:ext cx="20194" cy="1630455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8" name="Straight Connector 1057">
                <a:extLst>
                  <a:ext uri="{FF2B5EF4-FFF2-40B4-BE49-F238E27FC236}">
                    <a16:creationId xmlns:a16="http://schemas.microsoft.com/office/drawing/2014/main" id="{00000000-0008-0000-0000-000022040000}"/>
                  </a:ext>
                </a:extLst>
              </xdr:cNvPr>
              <xdr:cNvCxnSpPr/>
            </xdr:nvCxnSpPr>
            <xdr:spPr>
              <a:xfrm>
                <a:off x="6889850" y="1738413"/>
                <a:ext cx="81543" cy="1577194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59" name="Straight Connector 1058">
                <a:extLst>
                  <a:ext uri="{FF2B5EF4-FFF2-40B4-BE49-F238E27FC236}">
                    <a16:creationId xmlns:a16="http://schemas.microsoft.com/office/drawing/2014/main" id="{00000000-0008-0000-0000-000023040000}"/>
                  </a:ext>
                </a:extLst>
              </xdr:cNvPr>
              <xdr:cNvCxnSpPr/>
            </xdr:nvCxnSpPr>
            <xdr:spPr>
              <a:xfrm>
                <a:off x="7077965" y="1737245"/>
                <a:ext cx="141078" cy="1512141"/>
              </a:xfrm>
              <a:prstGeom prst="line">
                <a:avLst/>
              </a:prstGeom>
              <a:ln>
                <a:solidFill>
                  <a:schemeClr val="accent6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grpSp>
        <xdr:nvGrpSpPr>
          <xdr:cNvPr id="1043" name="Group 1042">
            <a:extLst>
              <a:ext uri="{FF2B5EF4-FFF2-40B4-BE49-F238E27FC236}">
                <a16:creationId xmlns:a16="http://schemas.microsoft.com/office/drawing/2014/main" id="{00000000-0008-0000-0000-000013040000}"/>
              </a:ext>
            </a:extLst>
          </xdr:cNvPr>
          <xdr:cNvGrpSpPr/>
        </xdr:nvGrpSpPr>
        <xdr:grpSpPr>
          <a:xfrm>
            <a:off x="5490394" y="1304540"/>
            <a:ext cx="1462855" cy="1970246"/>
            <a:chOff x="5490394" y="1304540"/>
            <a:chExt cx="1462855" cy="1970246"/>
          </a:xfrm>
        </xdr:grpSpPr>
        <xdr:cxnSp macro="">
          <xdr:nvCxnSpPr>
            <xdr:cNvPr id="1044" name="Straight Connector 1043">
              <a:extLs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CxnSpPr/>
          </xdr:nvCxnSpPr>
          <xdr:spPr>
            <a:xfrm>
              <a:off x="6734398" y="1311546"/>
              <a:ext cx="218851" cy="1963240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5" name="Straight Connector 1044">
              <a:extLs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CxnSpPr/>
          </xdr:nvCxnSpPr>
          <xdr:spPr>
            <a:xfrm>
              <a:off x="6552633" y="1304936"/>
              <a:ext cx="164759" cy="1906350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6" name="Straight Connector 1045">
              <a:extLs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CxnSpPr/>
          </xdr:nvCxnSpPr>
          <xdr:spPr>
            <a:xfrm>
              <a:off x="6364517" y="1309211"/>
              <a:ext cx="107946" cy="1834039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7" name="Straight Connector 1046">
              <a:extLs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CxnSpPr/>
          </xdr:nvCxnSpPr>
          <xdr:spPr>
            <a:xfrm>
              <a:off x="6180938" y="1308043"/>
              <a:ext cx="42061" cy="1758100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8" name="Straight Connector 1047">
              <a:extLs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CxnSpPr/>
          </xdr:nvCxnSpPr>
          <xdr:spPr>
            <a:xfrm flipH="1">
              <a:off x="5982607" y="1306876"/>
              <a:ext cx="21101" cy="1695767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49" name="Straight Connector 1048">
              <a:extLs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CxnSpPr/>
          </xdr:nvCxnSpPr>
          <xdr:spPr>
            <a:xfrm flipH="1">
              <a:off x="5735678" y="1305708"/>
              <a:ext cx="84451" cy="1633435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50" name="Straight Connector 1049">
              <a:extLs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CxnSpPr/>
          </xdr:nvCxnSpPr>
          <xdr:spPr>
            <a:xfrm flipH="1">
              <a:off x="5490394" y="1304540"/>
              <a:ext cx="146156" cy="1566567"/>
            </a:xfrm>
            <a:prstGeom prst="line">
              <a:avLst/>
            </a:prstGeom>
            <a:ln>
              <a:solidFill>
                <a:schemeClr val="accent6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2</xdr:col>
      <xdr:colOff>29308</xdr:colOff>
      <xdr:row>3</xdr:row>
      <xdr:rowOff>95212</xdr:rowOff>
    </xdr:from>
    <xdr:to>
      <xdr:col>4</xdr:col>
      <xdr:colOff>461596</xdr:colOff>
      <xdr:row>16</xdr:row>
      <xdr:rowOff>153827</xdr:rowOff>
    </xdr:to>
    <xdr:grpSp>
      <xdr:nvGrpSpPr>
        <xdr:cNvPr id="1080" name="Group 1079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GrpSpPr/>
      </xdr:nvGrpSpPr>
      <xdr:grpSpPr>
        <a:xfrm rot="8443047">
          <a:off x="1727243" y="608734"/>
          <a:ext cx="2304157" cy="2535115"/>
          <a:chOff x="7503622" y="1203536"/>
          <a:chExt cx="2293327" cy="2535115"/>
        </a:xfrm>
      </xdr:grpSpPr>
      <xdr:sp macro="" textlink="">
        <xdr:nvSpPr>
          <xdr:cNvPr id="1081" name="Freeform: Shape 1080">
            <a:extLst>
              <a:ext uri="{FF2B5EF4-FFF2-40B4-BE49-F238E27FC236}">
                <a16:creationId xmlns:a16="http://schemas.microsoft.com/office/drawing/2014/main" id="{00000000-0008-0000-0000-000039040000}"/>
              </a:ext>
            </a:extLst>
          </xdr:cNvPr>
          <xdr:cNvSpPr/>
        </xdr:nvSpPr>
        <xdr:spPr>
          <a:xfrm rot="13143443">
            <a:off x="7503622" y="1203536"/>
            <a:ext cx="2293327" cy="2535115"/>
          </a:xfrm>
          <a:custGeom>
            <a:avLst/>
            <a:gdLst>
              <a:gd name="connsiteX0" fmla="*/ 1135673 w 2293327"/>
              <a:gd name="connsiteY0" fmla="*/ 0 h 2535115"/>
              <a:gd name="connsiteX1" fmla="*/ 0 w 2293327"/>
              <a:gd name="connsiteY1" fmla="*/ 1589942 h 2535115"/>
              <a:gd name="connsiteX2" fmla="*/ 1143000 w 2293327"/>
              <a:gd name="connsiteY2" fmla="*/ 2535115 h 2535115"/>
              <a:gd name="connsiteX3" fmla="*/ 2293327 w 2293327"/>
              <a:gd name="connsiteY3" fmla="*/ 1604596 h 2535115"/>
              <a:gd name="connsiteX4" fmla="*/ 1135673 w 2293327"/>
              <a:gd name="connsiteY4" fmla="*/ 0 h 253511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293327" h="2535115">
                <a:moveTo>
                  <a:pt x="1135673" y="0"/>
                </a:moveTo>
                <a:lnTo>
                  <a:pt x="0" y="1589942"/>
                </a:lnTo>
                <a:lnTo>
                  <a:pt x="1143000" y="2535115"/>
                </a:lnTo>
                <a:lnTo>
                  <a:pt x="2293327" y="1604596"/>
                </a:lnTo>
                <a:lnTo>
                  <a:pt x="1135673" y="0"/>
                </a:lnTo>
                <a:close/>
              </a:path>
            </a:pathLst>
          </a:custGeom>
          <a:noFill/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082" name="Group 1081">
            <a:extLst>
              <a:ext uri="{FF2B5EF4-FFF2-40B4-BE49-F238E27FC236}">
                <a16:creationId xmlns:a16="http://schemas.microsoft.com/office/drawing/2014/main" id="{00000000-0008-0000-0000-00003A040000}"/>
              </a:ext>
            </a:extLst>
          </xdr:cNvPr>
          <xdr:cNvGrpSpPr/>
        </xdr:nvGrpSpPr>
        <xdr:grpSpPr>
          <a:xfrm>
            <a:off x="7874000" y="1490629"/>
            <a:ext cx="1823357" cy="1906621"/>
            <a:chOff x="7874000" y="1490629"/>
            <a:chExt cx="1823357" cy="1906621"/>
          </a:xfrm>
        </xdr:grpSpPr>
        <xdr:cxnSp macro="">
          <xdr:nvCxnSpPr>
            <xdr:cNvPr id="1083" name="Straight Connector 1082">
              <a:extLs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CxnSpPr/>
          </xdr:nvCxnSpPr>
          <xdr:spPr>
            <a:xfrm flipH="1">
              <a:off x="8096250" y="1496979"/>
              <a:ext cx="64942" cy="1900271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4" name="Straight Connector 1083">
              <a:extLs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CxnSpPr/>
          </xdr:nvCxnSpPr>
          <xdr:spPr>
            <a:xfrm flipH="1">
              <a:off x="8336643" y="1490629"/>
              <a:ext cx="10858" cy="1847657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5" name="Straight Connector 1084">
              <a:extLs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CxnSpPr/>
          </xdr:nvCxnSpPr>
          <xdr:spPr>
            <a:xfrm>
              <a:off x="8535611" y="1495165"/>
              <a:ext cx="55032" cy="1770549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6" name="Straight Connector 1085">
              <a:extLs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CxnSpPr/>
          </xdr:nvCxnSpPr>
          <xdr:spPr>
            <a:xfrm>
              <a:off x="8723728" y="1494259"/>
              <a:ext cx="98236" cy="1712491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7" name="Straight Connector 1086">
              <a:extLs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CxnSpPr/>
          </xdr:nvCxnSpPr>
          <xdr:spPr>
            <a:xfrm>
              <a:off x="8910031" y="1493351"/>
              <a:ext cx="147790" cy="1636292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8" name="Straight Connector 1087">
              <a:extLs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CxnSpPr/>
          </xdr:nvCxnSpPr>
          <xdr:spPr>
            <a:xfrm>
              <a:off x="9098147" y="1492445"/>
              <a:ext cx="168317" cy="1582769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89" name="Straight Connector 1088">
              <a:extLs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CxnSpPr/>
          </xdr:nvCxnSpPr>
          <xdr:spPr>
            <a:xfrm>
              <a:off x="9286264" y="1491539"/>
              <a:ext cx="220593" cy="1524711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0" name="Straight Connector 1089">
              <a:extLs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CxnSpPr/>
          </xdr:nvCxnSpPr>
          <xdr:spPr>
            <a:xfrm flipH="1">
              <a:off x="7874000" y="2730500"/>
              <a:ext cx="1823357" cy="489857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1" name="Straight Connector 1090">
              <a:extLs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CxnSpPr/>
          </xdr:nvCxnSpPr>
          <xdr:spPr>
            <a:xfrm flipH="1">
              <a:off x="7896679" y="2553299"/>
              <a:ext cx="1759021" cy="426665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2" name="Straight Connector 1091">
              <a:extLs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CxnSpPr/>
          </xdr:nvCxnSpPr>
          <xdr:spPr>
            <a:xfrm flipH="1">
              <a:off x="7910286" y="2369037"/>
              <a:ext cx="1707297" cy="334249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3" name="Straight Connector 1092">
              <a:extLs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CxnSpPr/>
          </xdr:nvCxnSpPr>
          <xdr:spPr>
            <a:xfrm flipH="1">
              <a:off x="7919357" y="2188254"/>
              <a:ext cx="1666282" cy="279175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4" name="Straight Connector 1093">
              <a:extLs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CxnSpPr/>
          </xdr:nvCxnSpPr>
          <xdr:spPr>
            <a:xfrm flipH="1">
              <a:off x="7937500" y="2013719"/>
              <a:ext cx="1617336" cy="190638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5" name="Straight Connector 1094">
              <a:extLs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CxnSpPr/>
          </xdr:nvCxnSpPr>
          <xdr:spPr>
            <a:xfrm flipH="1">
              <a:off x="7951107" y="1832936"/>
              <a:ext cx="1571785" cy="108350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096" name="Straight Connector 1095">
              <a:extLs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CxnSpPr/>
          </xdr:nvCxnSpPr>
          <xdr:spPr>
            <a:xfrm flipH="1">
              <a:off x="7964714" y="1652154"/>
              <a:ext cx="1526233" cy="66882"/>
            </a:xfrm>
            <a:prstGeom prst="line">
              <a:avLst/>
            </a:prstGeom>
            <a:ln>
              <a:solidFill>
                <a:schemeClr val="accent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333375</xdr:colOff>
          <xdr:row>4</xdr:row>
          <xdr:rowOff>190500</xdr:rowOff>
        </xdr:from>
        <xdr:to>
          <xdr:col>17</xdr:col>
          <xdr:colOff>285750</xdr:colOff>
          <xdr:row>8</xdr:row>
          <xdr:rowOff>47625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333375</xdr:colOff>
          <xdr:row>10</xdr:row>
          <xdr:rowOff>142875</xdr:rowOff>
        </xdr:from>
        <xdr:to>
          <xdr:col>17</xdr:col>
          <xdr:colOff>285750</xdr:colOff>
          <xdr:row>14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352425</xdr:colOff>
          <xdr:row>22</xdr:row>
          <xdr:rowOff>123825</xdr:rowOff>
        </xdr:from>
        <xdr:to>
          <xdr:col>17</xdr:col>
          <xdr:colOff>304800</xdr:colOff>
          <xdr:row>25</xdr:row>
          <xdr:rowOff>152400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342900</xdr:colOff>
          <xdr:row>16</xdr:row>
          <xdr:rowOff>76200</xdr:rowOff>
        </xdr:from>
        <xdr:to>
          <xdr:col>17</xdr:col>
          <xdr:colOff>295275</xdr:colOff>
          <xdr:row>19</xdr:row>
          <xdr:rowOff>104775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94919</xdr:colOff>
      <xdr:row>10</xdr:row>
      <xdr:rowOff>32187</xdr:rowOff>
    </xdr:from>
    <xdr:to>
      <xdr:col>4</xdr:col>
      <xdr:colOff>400714</xdr:colOff>
      <xdr:row>20</xdr:row>
      <xdr:rowOff>176503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50832" y="1804665"/>
          <a:ext cx="2227360" cy="1966490"/>
        </a:xfrm>
        <a:prstGeom prst="rect">
          <a:avLst/>
        </a:prstGeom>
        <a:solidFill>
          <a:srgbClr val="4472C4">
            <a:alpha val="45098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117366</xdr:colOff>
      <xdr:row>2</xdr:row>
      <xdr:rowOff>24862</xdr:rowOff>
    </xdr:from>
    <xdr:to>
      <xdr:col>6</xdr:col>
      <xdr:colOff>82501</xdr:colOff>
      <xdr:row>33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94339</xdr:colOff>
      <xdr:row>11</xdr:row>
      <xdr:rowOff>95581</xdr:rowOff>
    </xdr:from>
    <xdr:to>
      <xdr:col>4</xdr:col>
      <xdr:colOff>381000</xdr:colOff>
      <xdr:row>24</xdr:row>
      <xdr:rowOff>33130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50252" y="2050277"/>
          <a:ext cx="2208226" cy="2306375"/>
        </a:xfrm>
        <a:prstGeom prst="rect">
          <a:avLst/>
        </a:prstGeom>
        <a:solidFill>
          <a:srgbClr val="4472C4">
            <a:alpha val="50196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117352</xdr:colOff>
      <xdr:row>16</xdr:row>
      <xdr:rowOff>144372</xdr:rowOff>
    </xdr:from>
    <xdr:to>
      <xdr:col>3</xdr:col>
      <xdr:colOff>389353</xdr:colOff>
      <xdr:row>18</xdr:row>
      <xdr:rowOff>176176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834484" y="2986833"/>
          <a:ext cx="272001" cy="392751"/>
        </a:xfrm>
        <a:prstGeom prst="rect">
          <a:avLst/>
        </a:prstGeom>
        <a:solidFill>
          <a:schemeClr val="accent2"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95425</xdr:colOff>
      <xdr:row>17</xdr:row>
      <xdr:rowOff>142667</xdr:rowOff>
    </xdr:from>
    <xdr:to>
      <xdr:col>3</xdr:col>
      <xdr:colOff>135430</xdr:colOff>
      <xdr:row>17</xdr:row>
      <xdr:rowOff>180767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812121" y="3190667"/>
          <a:ext cx="40005" cy="38100"/>
        </a:xfrm>
        <a:prstGeom prst="rect">
          <a:avLst/>
        </a:prstGeom>
        <a:solidFill>
          <a:srgbClr val="0000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364941</xdr:colOff>
      <xdr:row>17</xdr:row>
      <xdr:rowOff>132480</xdr:rowOff>
    </xdr:from>
    <xdr:to>
      <xdr:col>3</xdr:col>
      <xdr:colOff>404946</xdr:colOff>
      <xdr:row>17</xdr:row>
      <xdr:rowOff>170580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081637" y="3180480"/>
          <a:ext cx="40005" cy="38100"/>
        </a:xfrm>
        <a:prstGeom prst="rect">
          <a:avLst/>
        </a:prstGeom>
        <a:solidFill>
          <a:srgbClr val="000000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152400</xdr:rowOff>
    </xdr:from>
    <xdr:to>
      <xdr:col>22</xdr:col>
      <xdr:colOff>636230</xdr:colOff>
      <xdr:row>36</xdr:row>
      <xdr:rowOff>65871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152400"/>
          <a:ext cx="15561905" cy="642857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5B90C-D58F-40E8-A0FC-6135FDB75892}">
  <dimension ref="H2:Q36"/>
  <sheetViews>
    <sheetView showGridLines="0" tabSelected="1" zoomScale="115" zoomScaleNormal="115" workbookViewId="0">
      <selection activeCell="V32" sqref="V32"/>
    </sheetView>
  </sheetViews>
  <sheetFormatPr defaultColWidth="9" defaultRowHeight="15"/>
  <cols>
    <col min="1" max="1" width="9" style="1" customWidth="1"/>
    <col min="2" max="2" width="16.5703125" style="1" customWidth="1"/>
    <col min="3" max="5" width="14" style="1" customWidth="1"/>
    <col min="6" max="6" width="16.5703125" style="1" customWidth="1"/>
    <col min="7" max="7" width="2" style="1" customWidth="1"/>
    <col min="8" max="8" width="15.42578125" style="34" bestFit="1" customWidth="1"/>
    <col min="9" max="9" width="15.7109375" style="34" bestFit="1" customWidth="1"/>
    <col min="10" max="10" width="13.7109375" style="34" bestFit="1" customWidth="1"/>
    <col min="11" max="11" width="16.140625" style="34" bestFit="1" customWidth="1"/>
    <col min="12" max="12" width="1.140625" style="34" customWidth="1"/>
    <col min="13" max="13" width="4.85546875" style="34" bestFit="1" customWidth="1"/>
    <col min="14" max="14" width="13.140625" style="34" bestFit="1" customWidth="1"/>
    <col min="15" max="15" width="2.140625" style="1" customWidth="1"/>
    <col min="16" max="16384" width="9" style="1"/>
  </cols>
  <sheetData>
    <row r="2" spans="8:17" ht="10.5" customHeight="1"/>
    <row r="3" spans="8:17">
      <c r="H3" s="47" t="s">
        <v>4</v>
      </c>
      <c r="I3" s="29" t="s">
        <v>18</v>
      </c>
      <c r="J3" s="29" t="s">
        <v>19</v>
      </c>
      <c r="K3" s="29" t="s">
        <v>20</v>
      </c>
      <c r="M3" s="47" t="s">
        <v>4</v>
      </c>
      <c r="N3" s="29" t="s">
        <v>35</v>
      </c>
    </row>
    <row r="4" spans="8:17">
      <c r="H4" s="48"/>
      <c r="I4" s="35">
        <v>-0.3</v>
      </c>
      <c r="J4" s="35">
        <v>0</v>
      </c>
      <c r="K4" s="35">
        <v>2.7</v>
      </c>
      <c r="M4" s="48"/>
      <c r="N4" s="36">
        <f>calc_1!AL20</f>
        <v>10.517532656112614</v>
      </c>
    </row>
    <row r="5" spans="8:17">
      <c r="H5" s="29" t="s">
        <v>13</v>
      </c>
      <c r="I5" s="29" t="s">
        <v>27</v>
      </c>
      <c r="J5" s="29" t="s">
        <v>25</v>
      </c>
      <c r="K5" s="29" t="s">
        <v>26</v>
      </c>
      <c r="Q5" s="1" t="s">
        <v>31</v>
      </c>
    </row>
    <row r="6" spans="8:17">
      <c r="H6" s="37">
        <v>63</v>
      </c>
      <c r="I6" s="35">
        <v>50</v>
      </c>
      <c r="J6" s="38">
        <v>32</v>
      </c>
      <c r="K6" s="39">
        <v>38</v>
      </c>
      <c r="P6" s="1">
        <v>60</v>
      </c>
    </row>
    <row r="7" spans="8:17">
      <c r="H7" s="29" t="s">
        <v>21</v>
      </c>
      <c r="I7" s="29" t="s">
        <v>22</v>
      </c>
      <c r="J7" s="29" t="s">
        <v>23</v>
      </c>
      <c r="K7" s="29" t="s">
        <v>24</v>
      </c>
    </row>
    <row r="8" spans="8:17">
      <c r="H8" s="40">
        <f>calc_1!B7</f>
        <v>6.0368727772662671</v>
      </c>
      <c r="I8" s="36">
        <v>0</v>
      </c>
      <c r="J8" s="36">
        <v>0</v>
      </c>
      <c r="K8" s="36">
        <v>0</v>
      </c>
    </row>
    <row r="10" spans="8:17">
      <c r="H10" s="49" t="s">
        <v>14</v>
      </c>
      <c r="I10" s="29" t="s">
        <v>18</v>
      </c>
      <c r="J10" s="29" t="s">
        <v>19</v>
      </c>
      <c r="K10" s="29" t="s">
        <v>20</v>
      </c>
      <c r="M10" s="49" t="s">
        <v>14</v>
      </c>
      <c r="N10" s="29" t="s">
        <v>35</v>
      </c>
    </row>
    <row r="11" spans="8:17">
      <c r="H11" s="50"/>
      <c r="I11" s="35">
        <v>-0.3</v>
      </c>
      <c r="J11" s="35">
        <v>0</v>
      </c>
      <c r="K11" s="35">
        <v>2.7</v>
      </c>
      <c r="M11" s="50"/>
      <c r="N11" s="36">
        <f>calc_2!AL19</f>
        <v>10.517532656112612</v>
      </c>
      <c r="Q11" s="1" t="s">
        <v>32</v>
      </c>
    </row>
    <row r="12" spans="8:17">
      <c r="H12" s="29" t="s">
        <v>13</v>
      </c>
      <c r="I12" s="29" t="s">
        <v>27</v>
      </c>
      <c r="J12" s="29" t="s">
        <v>25</v>
      </c>
      <c r="K12" s="29" t="s">
        <v>26</v>
      </c>
      <c r="P12" s="1">
        <v>37</v>
      </c>
    </row>
    <row r="13" spans="8:17">
      <c r="H13" s="37">
        <f>H6</f>
        <v>63</v>
      </c>
      <c r="I13" s="38">
        <v>40</v>
      </c>
      <c r="J13" s="38">
        <f>J6</f>
        <v>32</v>
      </c>
      <c r="K13" s="39">
        <f>180-K6</f>
        <v>142</v>
      </c>
    </row>
    <row r="14" spans="8:17">
      <c r="H14" s="29" t="s">
        <v>21</v>
      </c>
      <c r="I14" s="29" t="s">
        <v>22</v>
      </c>
      <c r="J14" s="29" t="s">
        <v>23</v>
      </c>
      <c r="K14" s="29" t="s">
        <v>24</v>
      </c>
    </row>
    <row r="15" spans="8:17">
      <c r="H15" s="36">
        <f>calc_2!B7</f>
        <v>6.0368727772662671</v>
      </c>
      <c r="I15" s="36">
        <v>0</v>
      </c>
      <c r="J15" s="36">
        <v>0</v>
      </c>
      <c r="K15" s="36">
        <v>0</v>
      </c>
    </row>
    <row r="16" spans="8:17">
      <c r="Q16" s="1" t="s">
        <v>33</v>
      </c>
    </row>
    <row r="17" spans="8:17">
      <c r="H17" s="51" t="s">
        <v>15</v>
      </c>
      <c r="I17" s="29" t="s">
        <v>18</v>
      </c>
      <c r="J17" s="29" t="s">
        <v>19</v>
      </c>
      <c r="K17" s="29" t="s">
        <v>20</v>
      </c>
      <c r="M17" s="51" t="s">
        <v>15</v>
      </c>
      <c r="N17" s="29" t="s">
        <v>35</v>
      </c>
    </row>
    <row r="18" spans="8:17">
      <c r="H18" s="52"/>
      <c r="I18" s="35">
        <v>0.3</v>
      </c>
      <c r="J18" s="35">
        <v>0</v>
      </c>
      <c r="K18" s="35">
        <v>2.7</v>
      </c>
      <c r="M18" s="52"/>
      <c r="N18" s="36">
        <f>calc_3!AL19</f>
        <v>10.517532656112612</v>
      </c>
      <c r="P18" s="1">
        <v>36</v>
      </c>
    </row>
    <row r="19" spans="8:17">
      <c r="H19" s="29" t="s">
        <v>13</v>
      </c>
      <c r="I19" s="29" t="s">
        <v>27</v>
      </c>
      <c r="J19" s="29" t="s">
        <v>25</v>
      </c>
      <c r="K19" s="29" t="s">
        <v>26</v>
      </c>
    </row>
    <row r="20" spans="8:17">
      <c r="H20" s="37">
        <f>H13</f>
        <v>63</v>
      </c>
      <c r="I20" s="38">
        <v>50</v>
      </c>
      <c r="J20" s="38">
        <f>J13</f>
        <v>32</v>
      </c>
      <c r="K20" s="39">
        <f>180+K6</f>
        <v>218</v>
      </c>
    </row>
    <row r="21" spans="8:17">
      <c r="H21" s="29" t="s">
        <v>21</v>
      </c>
      <c r="I21" s="29" t="s">
        <v>22</v>
      </c>
      <c r="J21" s="29" t="s">
        <v>23</v>
      </c>
      <c r="K21" s="29" t="s">
        <v>24</v>
      </c>
    </row>
    <row r="22" spans="8:17">
      <c r="H22" s="36">
        <f>calc_3!B7</f>
        <v>6.0368727772662663</v>
      </c>
      <c r="I22" s="36">
        <v>0</v>
      </c>
      <c r="J22" s="36">
        <v>0</v>
      </c>
      <c r="K22" s="36">
        <v>0</v>
      </c>
      <c r="Q22" s="1" t="s">
        <v>34</v>
      </c>
    </row>
    <row r="23" spans="8:17">
      <c r="P23" s="1">
        <v>90</v>
      </c>
    </row>
    <row r="24" spans="8:17">
      <c r="H24" s="45" t="s">
        <v>16</v>
      </c>
      <c r="I24" s="29" t="s">
        <v>18</v>
      </c>
      <c r="J24" s="29" t="s">
        <v>19</v>
      </c>
      <c r="K24" s="29" t="s">
        <v>20</v>
      </c>
      <c r="M24" s="45" t="s">
        <v>16</v>
      </c>
      <c r="N24" s="29" t="s">
        <v>35</v>
      </c>
    </row>
    <row r="25" spans="8:17">
      <c r="H25" s="46"/>
      <c r="I25" s="35">
        <v>0.3</v>
      </c>
      <c r="J25" s="35">
        <v>0</v>
      </c>
      <c r="K25" s="35">
        <v>2.7</v>
      </c>
      <c r="M25" s="46"/>
      <c r="N25" s="36">
        <f>calc_4!AL19</f>
        <v>10.517532656112609</v>
      </c>
    </row>
    <row r="26" spans="8:17">
      <c r="H26" s="29" t="s">
        <v>13</v>
      </c>
      <c r="I26" s="29" t="s">
        <v>27</v>
      </c>
      <c r="J26" s="29" t="s">
        <v>25</v>
      </c>
      <c r="K26" s="29" t="s">
        <v>26</v>
      </c>
    </row>
    <row r="27" spans="8:17">
      <c r="H27" s="37">
        <f>H20</f>
        <v>63</v>
      </c>
      <c r="I27" s="38">
        <v>40</v>
      </c>
      <c r="J27" s="38">
        <f>J20</f>
        <v>32</v>
      </c>
      <c r="K27" s="39">
        <f>-K6</f>
        <v>-38</v>
      </c>
    </row>
    <row r="28" spans="8:17">
      <c r="H28" s="29" t="s">
        <v>21</v>
      </c>
      <c r="I28" s="29" t="s">
        <v>22</v>
      </c>
      <c r="J28" s="29" t="s">
        <v>23</v>
      </c>
      <c r="K28" s="29" t="s">
        <v>24</v>
      </c>
    </row>
    <row r="29" spans="8:17">
      <c r="H29" s="36">
        <f>calc_4!B7</f>
        <v>6.0368727772662671</v>
      </c>
      <c r="I29" s="36">
        <v>0</v>
      </c>
      <c r="J29" s="36">
        <v>0</v>
      </c>
      <c r="K29" s="36">
        <v>0</v>
      </c>
    </row>
    <row r="31" spans="8:17">
      <c r="H31" s="43" t="s">
        <v>37</v>
      </c>
      <c r="I31" s="29" t="s">
        <v>18</v>
      </c>
      <c r="J31" s="29" t="s">
        <v>19</v>
      </c>
      <c r="K31" s="29" t="s">
        <v>20</v>
      </c>
      <c r="M31" s="43" t="s">
        <v>37</v>
      </c>
      <c r="N31" s="29" t="s">
        <v>35</v>
      </c>
    </row>
    <row r="32" spans="8:17">
      <c r="H32" s="44"/>
      <c r="I32" s="35">
        <v>0</v>
      </c>
      <c r="J32" s="35">
        <v>0</v>
      </c>
      <c r="K32" s="35">
        <v>0</v>
      </c>
      <c r="M32" s="44"/>
      <c r="N32" s="36">
        <f>calc_4!AL26</f>
        <v>0</v>
      </c>
    </row>
    <row r="33" spans="8:11">
      <c r="H33" s="29" t="s">
        <v>13</v>
      </c>
      <c r="I33" s="29" t="s">
        <v>27</v>
      </c>
      <c r="J33" s="29" t="s">
        <v>25</v>
      </c>
      <c r="K33" s="29" t="s">
        <v>26</v>
      </c>
    </row>
    <row r="34" spans="8:11">
      <c r="H34" s="37">
        <f>H27</f>
        <v>63</v>
      </c>
      <c r="I34" s="38">
        <f>I27</f>
        <v>40</v>
      </c>
      <c r="J34" s="38">
        <f>J27</f>
        <v>32</v>
      </c>
      <c r="K34" s="39">
        <f>K27+P23</f>
        <v>52</v>
      </c>
    </row>
    <row r="35" spans="8:11">
      <c r="H35" s="29" t="s">
        <v>21</v>
      </c>
      <c r="I35" s="29" t="s">
        <v>22</v>
      </c>
      <c r="J35" s="29" t="s">
        <v>23</v>
      </c>
      <c r="K35" s="29" t="s">
        <v>24</v>
      </c>
    </row>
    <row r="36" spans="8:11">
      <c r="H36" s="36">
        <f>calc_4!B14</f>
        <v>0</v>
      </c>
      <c r="I36" s="36">
        <v>0</v>
      </c>
      <c r="J36" s="36">
        <v>0</v>
      </c>
      <c r="K36" s="36">
        <v>0</v>
      </c>
    </row>
  </sheetData>
  <mergeCells count="10">
    <mergeCell ref="H31:H32"/>
    <mergeCell ref="M31:M32"/>
    <mergeCell ref="H24:H25"/>
    <mergeCell ref="M3:M4"/>
    <mergeCell ref="M10:M11"/>
    <mergeCell ref="M17:M18"/>
    <mergeCell ref="M24:M25"/>
    <mergeCell ref="H3:H4"/>
    <mergeCell ref="H10:H11"/>
    <mergeCell ref="H17:H18"/>
  </mergeCells>
  <phoneticPr fontId="1" type="noConversion"/>
  <pageMargins left="0.7" right="0.7" top="0.75" bottom="0.75" header="0.3" footer="0.3"/>
  <pageSetup orientation="portrait" r:id="rId1"/>
  <headerFooter>
    <oddHeader>&amp;L&amp;"Calibri"&amp;10&amp;K000000  Classified&amp;1#_x000D_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16</xdr:col>
                    <xdr:colOff>333375</xdr:colOff>
                    <xdr:row>4</xdr:row>
                    <xdr:rowOff>190500</xdr:rowOff>
                  </from>
                  <to>
                    <xdr:col>17</xdr:col>
                    <xdr:colOff>285750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16</xdr:col>
                    <xdr:colOff>333375</xdr:colOff>
                    <xdr:row>10</xdr:row>
                    <xdr:rowOff>142875</xdr:rowOff>
                  </from>
                  <to>
                    <xdr:col>17</xdr:col>
                    <xdr:colOff>285750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16</xdr:col>
                    <xdr:colOff>352425</xdr:colOff>
                    <xdr:row>22</xdr:row>
                    <xdr:rowOff>123825</xdr:rowOff>
                  </from>
                  <to>
                    <xdr:col>17</xdr:col>
                    <xdr:colOff>304800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16</xdr:col>
                    <xdr:colOff>342900</xdr:colOff>
                    <xdr:row>16</xdr:row>
                    <xdr:rowOff>76200</xdr:rowOff>
                  </from>
                  <to>
                    <xdr:col>17</xdr:col>
                    <xdr:colOff>295275</xdr:colOff>
                    <xdr:row>19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C6C8-D8D3-442F-A02E-A4EE24AB4722}">
  <dimension ref="A1"/>
  <sheetViews>
    <sheetView showGridLines="0" workbookViewId="0">
      <selection activeCell="Y20" sqref="Y20"/>
    </sheetView>
  </sheetViews>
  <sheetFormatPr defaultRowHeight="1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BB20-D179-4FEA-B7D2-F9B3B02E0092}">
  <dimension ref="B2:AR28"/>
  <sheetViews>
    <sheetView showGridLines="0" topLeftCell="I1" zoomScaleNormal="100" workbookViewId="0">
      <selection activeCell="AA14" sqref="AA14"/>
    </sheetView>
  </sheetViews>
  <sheetFormatPr defaultColWidth="9" defaultRowHeight="15"/>
  <cols>
    <col min="1" max="1" width="4.42578125" style="2" customWidth="1"/>
    <col min="2" max="2" width="13.42578125" style="2" bestFit="1" customWidth="1"/>
    <col min="3" max="5" width="9" style="2"/>
    <col min="6" max="6" width="15.7109375" style="2" bestFit="1" customWidth="1"/>
    <col min="7" max="8" width="13.85546875" style="2" customWidth="1"/>
    <col min="9" max="9" width="15.42578125" style="2" customWidth="1"/>
    <col min="10" max="10" width="2.140625" style="2" customWidth="1"/>
    <col min="11" max="13" width="6.5703125" style="3" customWidth="1"/>
    <col min="14" max="14" width="2.140625" style="2" customWidth="1"/>
    <col min="15" max="15" width="6.5703125" style="2" customWidth="1"/>
    <col min="16" max="17" width="6.5703125" style="5" customWidth="1"/>
    <col min="18" max="18" width="2.140625" customWidth="1"/>
    <col min="19" max="19" width="8.28515625" style="5" bestFit="1" customWidth="1"/>
    <col min="20" max="21" width="7.28515625" style="5" bestFit="1" customWidth="1"/>
    <col min="22" max="22" width="2.140625" style="5" customWidth="1"/>
    <col min="23" max="23" width="8.28515625" style="5" bestFit="1" customWidth="1"/>
    <col min="24" max="25" width="7.28515625" style="5" bestFit="1" customWidth="1"/>
    <col min="26" max="26" width="2.140625" style="5" customWidth="1"/>
    <col min="27" max="27" width="7.5703125" style="5" customWidth="1"/>
    <col min="28" max="29" width="6.5703125" style="5" customWidth="1"/>
    <col min="30" max="30" width="2.140625" style="5" customWidth="1"/>
    <col min="31" max="34" width="6.140625" style="5" customWidth="1"/>
    <col min="35" max="36" width="13.85546875" style="2" customWidth="1"/>
    <col min="37" max="37" width="9" style="2"/>
    <col min="38" max="38" width="16.42578125" style="2" bestFit="1" customWidth="1"/>
    <col min="39" max="16384" width="9" style="2"/>
  </cols>
  <sheetData>
    <row r="2" spans="2:44"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3"/>
      <c r="AF2" s="3"/>
      <c r="AG2" s="3"/>
    </row>
    <row r="3" spans="2:44">
      <c r="B3" s="6" t="s">
        <v>4</v>
      </c>
      <c r="C3" s="5" t="s">
        <v>0</v>
      </c>
      <c r="D3" s="5" t="s">
        <v>1</v>
      </c>
      <c r="E3" s="5" t="s">
        <v>2</v>
      </c>
      <c r="F3" s="29" t="s">
        <v>27</v>
      </c>
      <c r="G3" s="29" t="s">
        <v>25</v>
      </c>
      <c r="H3" s="29" t="s">
        <v>26</v>
      </c>
      <c r="I3" s="5" t="s">
        <v>13</v>
      </c>
      <c r="J3" s="5"/>
      <c r="K3" s="5" t="s">
        <v>0</v>
      </c>
      <c r="L3" s="5" t="s">
        <v>1</v>
      </c>
      <c r="M3" s="5" t="s">
        <v>2</v>
      </c>
      <c r="N3" s="5"/>
      <c r="O3" s="5" t="s">
        <v>0</v>
      </c>
      <c r="P3" s="5" t="s">
        <v>1</v>
      </c>
      <c r="Q3" s="5" t="s">
        <v>2</v>
      </c>
      <c r="R3" s="5"/>
      <c r="S3" s="5" t="s">
        <v>0</v>
      </c>
      <c r="T3" s="5" t="s">
        <v>1</v>
      </c>
      <c r="U3" s="5" t="s">
        <v>2</v>
      </c>
      <c r="W3" s="5" t="s">
        <v>0</v>
      </c>
      <c r="X3" s="5" t="s">
        <v>1</v>
      </c>
      <c r="Y3" s="5" t="s">
        <v>2</v>
      </c>
      <c r="AA3" s="5" t="s">
        <v>0</v>
      </c>
      <c r="AB3" s="5" t="s">
        <v>1</v>
      </c>
      <c r="AC3" s="5" t="s">
        <v>2</v>
      </c>
      <c r="AE3" s="5" t="s">
        <v>0</v>
      </c>
      <c r="AF3" s="5" t="s">
        <v>1</v>
      </c>
      <c r="AG3" s="5" t="s">
        <v>2</v>
      </c>
      <c r="AI3" s="5"/>
      <c r="AJ3" s="5"/>
      <c r="AK3" s="5"/>
      <c r="AL3" s="5"/>
    </row>
    <row r="4" spans="2:44">
      <c r="B4" s="5" t="s">
        <v>3</v>
      </c>
      <c r="C4" s="5">
        <f>Input_green_part!I4</f>
        <v>-0.3</v>
      </c>
      <c r="D4" s="5">
        <f>Input_green_part!J4</f>
        <v>0</v>
      </c>
      <c r="E4" s="5">
        <f>Input_green_part!K4</f>
        <v>2.7</v>
      </c>
      <c r="F4" s="5">
        <f>Input_green_part!I6</f>
        <v>50</v>
      </c>
      <c r="G4" s="8">
        <f>Input_green_part!J6</f>
        <v>32</v>
      </c>
      <c r="H4" s="7">
        <f>Input_green_part!K6</f>
        <v>38</v>
      </c>
      <c r="I4" s="5">
        <f>Input_green_part!H6</f>
        <v>63</v>
      </c>
      <c r="J4" s="5"/>
      <c r="K4" s="8">
        <v>0</v>
      </c>
      <c r="L4" s="8">
        <v>0</v>
      </c>
      <c r="M4" s="8">
        <f>-E4</f>
        <v>-2.7</v>
      </c>
      <c r="N4" s="8"/>
      <c r="O4" s="8">
        <f>$K4*O$19+$L4*O$20+$M4*O$21</f>
        <v>0</v>
      </c>
      <c r="P4" s="8">
        <f>$K4*P$19+$L4*P$20+$M4*P$21</f>
        <v>0</v>
      </c>
      <c r="Q4" s="8">
        <f>$K4*Q$19+$L4*Q$20+$M4*Q$21</f>
        <v>-2.7</v>
      </c>
      <c r="R4" s="26"/>
      <c r="S4" s="8">
        <f>$O4*S$19+$P4*S$20+$Q4*S$21</f>
        <v>0</v>
      </c>
      <c r="T4" s="8">
        <f>$O4*T$19+$P4*T$20+$Q4*T$21</f>
        <v>1.4307820134296534</v>
      </c>
      <c r="U4" s="8">
        <f>$O4*U$19+$P4*U$20+$Q4*U$21</f>
        <v>-2.2897298596223501</v>
      </c>
      <c r="V4" s="8"/>
      <c r="W4" s="8">
        <f>$S4*W$19+$T4*W$20+$U4*W$21</f>
        <v>-0.88087736525751625</v>
      </c>
      <c r="X4" s="8">
        <f>$S4*X$19+$T4*X$20+$U4*X$21</f>
        <v>1.127471612649644</v>
      </c>
      <c r="Y4" s="8">
        <f>$S4*Y$19+$T4*Y$20+$U4*Y$21</f>
        <v>-2.2897298596223501</v>
      </c>
      <c r="Z4" s="8"/>
      <c r="AA4" s="8">
        <f>W4*$AC4/$Y4</f>
        <v>-1.0387115651221683</v>
      </c>
      <c r="AB4" s="8">
        <f>X4*$AC4/$Y4</f>
        <v>1.3294901760402955</v>
      </c>
      <c r="AC4" s="8">
        <f>-E4</f>
        <v>-2.7</v>
      </c>
      <c r="AD4" s="8"/>
      <c r="AE4" s="8">
        <f>AA4+$C$4</f>
        <v>-1.3387115651221684</v>
      </c>
      <c r="AF4" s="8">
        <f>$D$4+AB4</f>
        <v>1.3294901760402955</v>
      </c>
      <c r="AG4" s="8">
        <f>AC4</f>
        <v>-2.7</v>
      </c>
      <c r="AH4" s="8"/>
      <c r="AI4" s="41">
        <f>AE7</f>
        <v>-3.8365421837606148</v>
      </c>
      <c r="AJ4" s="41">
        <f>AF7</f>
        <v>4.0800370477950603</v>
      </c>
      <c r="AK4" s="10">
        <f>AI4</f>
        <v>-3.8365421837606148</v>
      </c>
      <c r="AL4" s="10">
        <f>AJ4</f>
        <v>4.0800370477950603</v>
      </c>
      <c r="AM4" s="10">
        <f>AI5</f>
        <v>0.11803610000770776</v>
      </c>
      <c r="AN4" s="13">
        <f>AJ5</f>
        <v>2.7308634568433052</v>
      </c>
      <c r="AO4" s="10">
        <f>AI6</f>
        <v>-0.22033231074471132</v>
      </c>
      <c r="AP4" s="10">
        <f>AJ6</f>
        <v>9.7959688500617481E-2</v>
      </c>
      <c r="AQ4" s="13">
        <f>AI7</f>
        <v>-2.7013653315160195</v>
      </c>
      <c r="AR4" s="10">
        <f>AJ7</f>
        <v>1.8634064910245524E-2</v>
      </c>
    </row>
    <row r="5" spans="2:44">
      <c r="F5" s="5"/>
      <c r="G5" s="5"/>
      <c r="H5" s="5"/>
      <c r="I5" s="5"/>
      <c r="J5" s="5"/>
      <c r="K5" s="8" t="s">
        <v>5</v>
      </c>
      <c r="L5" s="8"/>
      <c r="M5" s="8"/>
      <c r="N5" s="5"/>
      <c r="O5" s="8" t="s">
        <v>5</v>
      </c>
      <c r="P5" s="8"/>
      <c r="Q5" s="8"/>
      <c r="R5" s="27"/>
      <c r="S5" s="8" t="s">
        <v>5</v>
      </c>
      <c r="T5" s="8"/>
      <c r="U5" s="8"/>
      <c r="V5" s="8"/>
      <c r="W5" s="8" t="s">
        <v>5</v>
      </c>
      <c r="X5" s="8"/>
      <c r="Y5" s="8"/>
      <c r="Z5" s="8"/>
      <c r="AA5" s="8"/>
      <c r="AB5" s="8"/>
      <c r="AC5" s="8"/>
      <c r="AE5" s="8"/>
      <c r="AF5" s="8"/>
      <c r="AG5" s="8"/>
      <c r="AI5" s="41">
        <f>AE10</f>
        <v>0.11803610000770776</v>
      </c>
      <c r="AJ5" s="42">
        <f>AF10</f>
        <v>2.7308634568433052</v>
      </c>
      <c r="AK5" s="10">
        <f>AI5</f>
        <v>0.11803610000770776</v>
      </c>
      <c r="AL5" s="10">
        <f>AJ5</f>
        <v>2.7308634568433052</v>
      </c>
      <c r="AM5" s="10">
        <f>AI6</f>
        <v>-0.22033231074471132</v>
      </c>
      <c r="AN5" s="10">
        <f>AJ6</f>
        <v>9.7959688500617481E-2</v>
      </c>
      <c r="AO5" s="10">
        <f>AI7</f>
        <v>-2.7013653315160195</v>
      </c>
      <c r="AP5" s="10">
        <f>AJ7</f>
        <v>1.8634064910245524E-2</v>
      </c>
      <c r="AQ5" s="10">
        <f>AI4</f>
        <v>-3.8365421837606148</v>
      </c>
      <c r="AR5" s="10">
        <f>AJ4</f>
        <v>4.0800370477950603</v>
      </c>
    </row>
    <row r="6" spans="2:44">
      <c r="B6" s="5" t="s">
        <v>17</v>
      </c>
      <c r="C6" s="5" t="s">
        <v>9</v>
      </c>
      <c r="D6" s="5" t="s">
        <v>10</v>
      </c>
      <c r="E6" s="5" t="s">
        <v>11</v>
      </c>
      <c r="F6" s="29" t="s">
        <v>27</v>
      </c>
      <c r="G6" s="29" t="s">
        <v>25</v>
      </c>
      <c r="H6" s="29" t="s">
        <v>26</v>
      </c>
      <c r="I6" s="5" t="s">
        <v>12</v>
      </c>
      <c r="K6" s="8" t="s">
        <v>0</v>
      </c>
      <c r="L6" s="8" t="s">
        <v>1</v>
      </c>
      <c r="M6" s="8" t="s">
        <v>2</v>
      </c>
      <c r="N6" s="5"/>
      <c r="O6" s="8" t="s">
        <v>0</v>
      </c>
      <c r="P6" s="8" t="s">
        <v>1</v>
      </c>
      <c r="Q6" s="8" t="s">
        <v>2</v>
      </c>
      <c r="R6" s="27"/>
      <c r="S6" s="8" t="s">
        <v>0</v>
      </c>
      <c r="T6" s="8" t="s">
        <v>1</v>
      </c>
      <c r="U6" s="8" t="s">
        <v>2</v>
      </c>
      <c r="V6" s="8"/>
      <c r="W6" s="8" t="s">
        <v>0</v>
      </c>
      <c r="X6" s="8" t="s">
        <v>1</v>
      </c>
      <c r="Y6" s="8" t="s">
        <v>2</v>
      </c>
      <c r="Z6" s="8"/>
      <c r="AA6" s="5" t="s">
        <v>0</v>
      </c>
      <c r="AB6" s="5" t="s">
        <v>1</v>
      </c>
      <c r="AC6" s="5" t="s">
        <v>2</v>
      </c>
      <c r="AE6" s="5" t="s">
        <v>0</v>
      </c>
      <c r="AF6" s="5" t="s">
        <v>1</v>
      </c>
      <c r="AG6" s="5" t="s">
        <v>2</v>
      </c>
      <c r="AI6" s="41">
        <f>AE13</f>
        <v>-0.22033231074471132</v>
      </c>
      <c r="AJ6" s="41">
        <f>AF13</f>
        <v>9.7959688500617481E-2</v>
      </c>
      <c r="AK6" s="5"/>
      <c r="AL6" s="5"/>
    </row>
    <row r="7" spans="2:44">
      <c r="B7" s="9">
        <f>MAX(AA19:AA22)</f>
        <v>6.0368727772662671</v>
      </c>
      <c r="C7" s="8">
        <f>W4</f>
        <v>-0.88087736525751625</v>
      </c>
      <c r="D7" s="8">
        <f>X4</f>
        <v>1.127471612649644</v>
      </c>
      <c r="E7" s="8">
        <f>Y4+E4</f>
        <v>0.41027014037765008</v>
      </c>
      <c r="F7" s="10">
        <f>F4/180*PI()</f>
        <v>0.87266462599716477</v>
      </c>
      <c r="G7" s="15">
        <f t="shared" ref="G7:I7" si="0">G4/180*PI()</f>
        <v>0.55850536063818546</v>
      </c>
      <c r="H7" s="15">
        <f t="shared" si="0"/>
        <v>0.66322511575784526</v>
      </c>
      <c r="I7" s="14">
        <f t="shared" si="0"/>
        <v>1.0995574287564276</v>
      </c>
      <c r="J7" s="5"/>
      <c r="K7" s="10">
        <f>E4*TAN(I7/2)*2^0.5/2</f>
        <v>1.1699521005875584</v>
      </c>
      <c r="L7" s="10">
        <f>K7</f>
        <v>1.1699521005875584</v>
      </c>
      <c r="M7" s="8">
        <f>M4</f>
        <v>-2.7</v>
      </c>
      <c r="N7" s="5"/>
      <c r="O7" s="8">
        <f>$K7*O$19+$L7*O$20+$M7*O$21</f>
        <v>-0.14420459118605233</v>
      </c>
      <c r="P7" s="8">
        <f>$K7*P$19+$L7*P$20+$M7*P$21</f>
        <v>1.648266019554897</v>
      </c>
      <c r="Q7" s="8">
        <f>$K7*Q$19+$L7*Q$20+$M7*Q$21</f>
        <v>-2.7</v>
      </c>
      <c r="R7" s="27"/>
      <c r="S7" s="8">
        <f>$O7*S$19+$P7*S$20+$Q7*S$21</f>
        <v>-0.14420459118605233</v>
      </c>
      <c r="T7" s="8">
        <f>$O7*T$19+$P7*T$20+$Q7*T$21</f>
        <v>2.828590873272514</v>
      </c>
      <c r="U7" s="8">
        <f>$O7*U$19+$P7*U$20+$Q7*U$21</f>
        <v>-1.4162819432792257</v>
      </c>
      <c r="V7" s="8"/>
      <c r="W7" s="8">
        <f>$S7*W$19+$T7*W$20+$U7*W$21</f>
        <v>-1.8550891987057185</v>
      </c>
      <c r="X7" s="8">
        <f>$S7*X$19+$T7*X$20+$U7*X$21</f>
        <v>2.1401788143342309</v>
      </c>
      <c r="Y7" s="8">
        <f>$S7*Y$19+$T7*Y$20+$U7*Y$21</f>
        <v>-1.4162819432792257</v>
      </c>
      <c r="Z7" s="8"/>
      <c r="AA7" s="8">
        <f>W7*$AC7/$Y7</f>
        <v>-3.536542183760615</v>
      </c>
      <c r="AB7" s="8">
        <f>X7*$AC7/$Y7</f>
        <v>4.0800370477950603</v>
      </c>
      <c r="AC7" s="8">
        <f>AC4</f>
        <v>-2.7</v>
      </c>
      <c r="AE7" s="8">
        <f>AA7+$C$4</f>
        <v>-3.8365421837606148</v>
      </c>
      <c r="AF7" s="8">
        <f>$D$4+AB7</f>
        <v>4.0800370477950603</v>
      </c>
      <c r="AG7" s="8">
        <f>AC7</f>
        <v>-2.7</v>
      </c>
      <c r="AI7" s="42">
        <f>AE16</f>
        <v>-2.7013653315160195</v>
      </c>
      <c r="AJ7" s="41">
        <f>AF16</f>
        <v>1.8634064910245524E-2</v>
      </c>
      <c r="AK7" s="5"/>
      <c r="AL7" s="5"/>
    </row>
    <row r="8" spans="2:44">
      <c r="J8" s="5"/>
      <c r="K8" s="8" t="s">
        <v>6</v>
      </c>
      <c r="L8" s="8"/>
      <c r="M8" s="8"/>
      <c r="N8" s="5"/>
      <c r="O8" s="8" t="s">
        <v>6</v>
      </c>
      <c r="P8" s="8"/>
      <c r="Q8" s="8"/>
      <c r="R8" s="27"/>
      <c r="S8" s="8" t="s">
        <v>6</v>
      </c>
      <c r="T8" s="8"/>
      <c r="U8" s="8"/>
      <c r="V8" s="8"/>
      <c r="W8" s="8" t="s">
        <v>6</v>
      </c>
      <c r="X8" s="8"/>
      <c r="Y8" s="8"/>
      <c r="Z8" s="8"/>
      <c r="AA8" s="8"/>
      <c r="AB8" s="8"/>
      <c r="AC8" s="8"/>
      <c r="AE8" s="8"/>
      <c r="AF8" s="8"/>
      <c r="AG8" s="8"/>
    </row>
    <row r="9" spans="2:44">
      <c r="J9" s="5"/>
      <c r="K9" s="8" t="s">
        <v>0</v>
      </c>
      <c r="L9" s="8" t="s">
        <v>36</v>
      </c>
      <c r="M9" s="8" t="s">
        <v>2</v>
      </c>
      <c r="N9" s="5"/>
      <c r="O9" s="8" t="s">
        <v>0</v>
      </c>
      <c r="P9" s="8" t="s">
        <v>1</v>
      </c>
      <c r="Q9" s="8" t="s">
        <v>2</v>
      </c>
      <c r="R9" s="27"/>
      <c r="S9" s="8" t="s">
        <v>0</v>
      </c>
      <c r="T9" s="8" t="s">
        <v>1</v>
      </c>
      <c r="U9" s="8" t="s">
        <v>2</v>
      </c>
      <c r="V9" s="8"/>
      <c r="W9" s="8" t="s">
        <v>0</v>
      </c>
      <c r="X9" s="8" t="s">
        <v>1</v>
      </c>
      <c r="Y9" s="8" t="s">
        <v>2</v>
      </c>
      <c r="Z9" s="8"/>
      <c r="AA9" s="5" t="s">
        <v>0</v>
      </c>
      <c r="AB9" s="5" t="s">
        <v>1</v>
      </c>
      <c r="AC9" s="5" t="s">
        <v>2</v>
      </c>
      <c r="AE9" s="5" t="s">
        <v>0</v>
      </c>
      <c r="AF9" s="5" t="s">
        <v>1</v>
      </c>
      <c r="AG9" s="5" t="s">
        <v>2</v>
      </c>
    </row>
    <row r="10" spans="2:44">
      <c r="K10" s="10">
        <f>K7</f>
        <v>1.1699521005875584</v>
      </c>
      <c r="L10" s="10">
        <f>-L7</f>
        <v>-1.1699521005875584</v>
      </c>
      <c r="M10" s="8">
        <f>M7</f>
        <v>-2.7</v>
      </c>
      <c r="N10" s="5"/>
      <c r="O10" s="14">
        <f>$K10*O$19+$L10*O$20+$M10*O$21</f>
        <v>1.648266019554897</v>
      </c>
      <c r="P10" s="14">
        <f>$K10*P$19+$L10*P$20+$M10*P$21</f>
        <v>0.14420459118605233</v>
      </c>
      <c r="Q10" s="14">
        <f>$K10*Q$19+$L10*Q$20+$M10*Q$21</f>
        <v>-2.7</v>
      </c>
      <c r="R10" s="27"/>
      <c r="S10" s="14">
        <f>$O10*S$19+$P10*S$20+$Q10*S$21</f>
        <v>1.648266019554897</v>
      </c>
      <c r="T10" s="14">
        <f>$O10*T$19+$P10*T$20+$Q10*T$21</f>
        <v>1.5530744424420009</v>
      </c>
      <c r="U10" s="14">
        <f>$O10*U$19+$P10*U$20+$Q10*U$21</f>
        <v>-2.2133130687619871</v>
      </c>
      <c r="V10" s="8"/>
      <c r="W10" s="8">
        <f>$S10*W$19+$T10*W$20+$U10*W$21</f>
        <v>0.34268324568938979</v>
      </c>
      <c r="X10" s="14">
        <f>$S10*X$19+$T10*X$20+$U10*X$21</f>
        <v>2.238613251124379</v>
      </c>
      <c r="Y10" s="14">
        <f>$S10*Y$19+$T10*Y$20+$U10*Y$21</f>
        <v>-2.2133130687619871</v>
      </c>
      <c r="Z10" s="8"/>
      <c r="AA10" s="8">
        <f>W10*$AC10/$Y10</f>
        <v>0.41803610000770774</v>
      </c>
      <c r="AB10" s="14">
        <f>X10*$AC10/$Y10</f>
        <v>2.7308634568433052</v>
      </c>
      <c r="AC10" s="14">
        <f>AC7</f>
        <v>-2.7</v>
      </c>
      <c r="AE10" s="8">
        <f>AA10+$C$4</f>
        <v>0.11803610000770776</v>
      </c>
      <c r="AF10" s="8">
        <f>$D$4+AB10</f>
        <v>2.7308634568433052</v>
      </c>
      <c r="AG10" s="8">
        <f>AC10</f>
        <v>-2.7</v>
      </c>
    </row>
    <row r="11" spans="2:44">
      <c r="J11" s="5"/>
      <c r="K11" s="8" t="s">
        <v>7</v>
      </c>
      <c r="L11" s="8"/>
      <c r="M11" s="8"/>
      <c r="N11" s="5"/>
      <c r="O11" s="8" t="s">
        <v>7</v>
      </c>
      <c r="P11" s="8"/>
      <c r="Q11" s="8"/>
      <c r="R11" s="27"/>
      <c r="S11" s="8" t="s">
        <v>7</v>
      </c>
      <c r="T11" s="8"/>
      <c r="U11" s="8"/>
      <c r="V11" s="8"/>
      <c r="W11" s="8" t="s">
        <v>7</v>
      </c>
      <c r="X11" s="8"/>
      <c r="Y11" s="8"/>
      <c r="Z11" s="8"/>
      <c r="AA11" s="8"/>
      <c r="AB11" s="8"/>
      <c r="AC11" s="8"/>
      <c r="AE11" s="8"/>
      <c r="AF11" s="8"/>
      <c r="AG11" s="8"/>
    </row>
    <row r="12" spans="2:44">
      <c r="J12" s="5"/>
      <c r="K12" s="8" t="s">
        <v>0</v>
      </c>
      <c r="L12" s="8" t="s">
        <v>1</v>
      </c>
      <c r="M12" s="8" t="s">
        <v>2</v>
      </c>
      <c r="N12" s="5"/>
      <c r="O12" s="8" t="s">
        <v>0</v>
      </c>
      <c r="P12" s="8" t="s">
        <v>1</v>
      </c>
      <c r="Q12" s="8" t="s">
        <v>2</v>
      </c>
      <c r="R12" s="27"/>
      <c r="S12" s="8" t="s">
        <v>0</v>
      </c>
      <c r="T12" s="8" t="s">
        <v>1</v>
      </c>
      <c r="U12" s="8" t="s">
        <v>2</v>
      </c>
      <c r="V12" s="8"/>
      <c r="W12" s="8" t="s">
        <v>0</v>
      </c>
      <c r="X12" s="8" t="s">
        <v>1</v>
      </c>
      <c r="Y12" s="8" t="s">
        <v>2</v>
      </c>
      <c r="Z12" s="8"/>
      <c r="AA12" s="5" t="s">
        <v>0</v>
      </c>
      <c r="AB12" s="5" t="s">
        <v>1</v>
      </c>
      <c r="AC12" s="5" t="s">
        <v>2</v>
      </c>
      <c r="AE12" s="5" t="s">
        <v>0</v>
      </c>
      <c r="AF12" s="5" t="s">
        <v>1</v>
      </c>
      <c r="AG12" s="5" t="s">
        <v>2</v>
      </c>
    </row>
    <row r="13" spans="2:44">
      <c r="J13" s="5"/>
      <c r="K13" s="10">
        <f>-K7</f>
        <v>-1.1699521005875584</v>
      </c>
      <c r="L13" s="10">
        <f>L10</f>
        <v>-1.1699521005875584</v>
      </c>
      <c r="M13" s="8">
        <f>M10</f>
        <v>-2.7</v>
      </c>
      <c r="N13" s="5"/>
      <c r="O13" s="8">
        <f>$K13*O$19+$L13*O$20+$M13*O$21</f>
        <v>0.14420459118605233</v>
      </c>
      <c r="P13" s="8">
        <f>$K13*P$19+$L13*P$20+$M13*P$21</f>
        <v>-1.648266019554897</v>
      </c>
      <c r="Q13" s="8">
        <f>$K13*Q$19+$L13*Q$20+$M13*Q$21</f>
        <v>-2.7</v>
      </c>
      <c r="R13" s="27"/>
      <c r="S13" s="8">
        <f>$O13*S$19+$P13*S$20+$Q13*S$21</f>
        <v>0.14420459118605233</v>
      </c>
      <c r="T13" s="8">
        <f>$O13*T$19+$P13*T$20+$Q13*T$21</f>
        <v>3.2973153586792536E-2</v>
      </c>
      <c r="U13" s="8">
        <f>$O13*U$19+$P13*U$20+$Q13*U$21</f>
        <v>-3.1631777759654742</v>
      </c>
      <c r="V13" s="8"/>
      <c r="W13" s="8">
        <f>$S13*W$19+$T13*W$20+$U13*W$21</f>
        <v>9.3334468190686137E-2</v>
      </c>
      <c r="X13" s="8">
        <f>$S13*X$19+$T13*X$20+$U13*X$21</f>
        <v>0.11476441096505698</v>
      </c>
      <c r="Y13" s="8">
        <f>$S13*Y$19+$T13*Y$20+$U13*Y$21</f>
        <v>-3.1631777759654742</v>
      </c>
      <c r="Z13" s="8"/>
      <c r="AA13" s="8">
        <f>W13*$AC13/$Y13</f>
        <v>7.9667689255288679E-2</v>
      </c>
      <c r="AB13" s="8">
        <f>X13*$AC13/$Y13</f>
        <v>9.7959688500617481E-2</v>
      </c>
      <c r="AC13" s="8">
        <f>AC10</f>
        <v>-2.7</v>
      </c>
      <c r="AE13" s="8">
        <f>AA13+$C$4</f>
        <v>-0.22033231074471132</v>
      </c>
      <c r="AF13" s="8">
        <f>$D$4+AB13</f>
        <v>9.7959688500617481E-2</v>
      </c>
      <c r="AG13" s="8">
        <f>AC13</f>
        <v>-2.7</v>
      </c>
    </row>
    <row r="14" spans="2:44">
      <c r="K14" s="8" t="s">
        <v>8</v>
      </c>
      <c r="L14" s="8"/>
      <c r="M14" s="8"/>
      <c r="N14" s="5"/>
      <c r="O14" s="8" t="s">
        <v>8</v>
      </c>
      <c r="P14" s="8"/>
      <c r="Q14" s="8"/>
      <c r="R14" s="27"/>
      <c r="S14" s="8" t="s">
        <v>8</v>
      </c>
      <c r="T14" s="8"/>
      <c r="U14" s="8"/>
      <c r="V14" s="8"/>
      <c r="W14" s="8" t="s">
        <v>8</v>
      </c>
      <c r="X14" s="8"/>
      <c r="Y14" s="8"/>
      <c r="Z14" s="8"/>
      <c r="AA14" s="8"/>
      <c r="AB14" s="8"/>
      <c r="AC14" s="8"/>
      <c r="AE14" s="8"/>
      <c r="AF14" s="8"/>
      <c r="AG14" s="8"/>
    </row>
    <row r="15" spans="2:44">
      <c r="J15" s="5"/>
      <c r="K15" s="8" t="s">
        <v>0</v>
      </c>
      <c r="L15" s="8" t="s">
        <v>1</v>
      </c>
      <c r="M15" s="8" t="s">
        <v>2</v>
      </c>
      <c r="N15" s="5"/>
      <c r="O15" s="8" t="s">
        <v>0</v>
      </c>
      <c r="P15" s="8" t="s">
        <v>1</v>
      </c>
      <c r="Q15" s="8" t="s">
        <v>2</v>
      </c>
      <c r="R15" s="27"/>
      <c r="S15" s="8" t="s">
        <v>0</v>
      </c>
      <c r="T15" s="8" t="s">
        <v>1</v>
      </c>
      <c r="U15" s="8" t="s">
        <v>2</v>
      </c>
      <c r="V15" s="8"/>
      <c r="W15" s="8" t="s">
        <v>0</v>
      </c>
      <c r="X15" s="8" t="s">
        <v>1</v>
      </c>
      <c r="Y15" s="8" t="s">
        <v>2</v>
      </c>
      <c r="Z15" s="8"/>
      <c r="AA15" s="5" t="s">
        <v>0</v>
      </c>
      <c r="AB15" s="5" t="s">
        <v>1</v>
      </c>
      <c r="AC15" s="5" t="s">
        <v>2</v>
      </c>
      <c r="AE15" s="5" t="s">
        <v>0</v>
      </c>
      <c r="AF15" s="5" t="s">
        <v>1</v>
      </c>
      <c r="AG15" s="5" t="s">
        <v>2</v>
      </c>
    </row>
    <row r="16" spans="2:44">
      <c r="J16" s="5"/>
      <c r="K16" s="10">
        <f>K13</f>
        <v>-1.1699521005875584</v>
      </c>
      <c r="L16" s="10">
        <f>-L13</f>
        <v>1.1699521005875584</v>
      </c>
      <c r="M16" s="8">
        <f>M13</f>
        <v>-2.7</v>
      </c>
      <c r="N16" s="5"/>
      <c r="O16" s="14">
        <f>$K16*O$19+$L16*O$20+$M16*O$21</f>
        <v>-1.648266019554897</v>
      </c>
      <c r="P16" s="14">
        <f>$K16*P$19+$L16*P$20+$M16*P$21</f>
        <v>-0.14420459118605233</v>
      </c>
      <c r="Q16" s="14">
        <f>$K16*Q$19+$L16*Q$20+$M16*Q$21</f>
        <v>-2.7</v>
      </c>
      <c r="R16" s="27"/>
      <c r="S16" s="14">
        <f>$O16*S$19+$P16*S$20+$Q16*S$21</f>
        <v>-1.648266019554897</v>
      </c>
      <c r="T16" s="14">
        <f>$O16*T$19+$P16*T$20+$Q16*T$21</f>
        <v>1.3084895844173059</v>
      </c>
      <c r="U16" s="14">
        <f>$O16*U$19+$P16*U$20+$Q16*U$21</f>
        <v>-2.3661466504827131</v>
      </c>
      <c r="V16" s="8"/>
      <c r="W16" s="14">
        <f>$S16*W$19+$T16*W$20+$U16*W$21</f>
        <v>-2.1044379762044221</v>
      </c>
      <c r="X16" s="8">
        <f>$S16*X$19+$T16*X$20+$U16*X$21</f>
        <v>1.6329974174909223E-2</v>
      </c>
      <c r="Y16" s="14">
        <f>$S16*Y$19+$T16*Y$20+$U16*Y$21</f>
        <v>-2.3661466504827131</v>
      </c>
      <c r="Z16" s="8"/>
      <c r="AA16" s="14">
        <f>W16*$AC16/$Y16</f>
        <v>-2.4013653315160197</v>
      </c>
      <c r="AB16" s="8">
        <f>X16*$AC16/$Y16</f>
        <v>1.8634064910245524E-2</v>
      </c>
      <c r="AC16" s="14">
        <f>AC13</f>
        <v>-2.7</v>
      </c>
      <c r="AE16" s="8">
        <f>AA16+$C$4</f>
        <v>-2.7013653315160195</v>
      </c>
      <c r="AF16" s="8">
        <f>$D$4+AB16</f>
        <v>1.8634064910245524E-2</v>
      </c>
      <c r="AG16" s="8">
        <f>AC16</f>
        <v>-2.7</v>
      </c>
    </row>
    <row r="17" spans="10:38">
      <c r="J17" s="5"/>
      <c r="N17" s="5"/>
      <c r="O17" s="5"/>
    </row>
    <row r="18" spans="10:38">
      <c r="J18" s="5"/>
      <c r="N18" s="5"/>
      <c r="O18" s="16" t="s">
        <v>28</v>
      </c>
      <c r="P18" s="17"/>
      <c r="Q18" s="18"/>
      <c r="S18" s="16" t="s">
        <v>29</v>
      </c>
      <c r="T18" s="17"/>
      <c r="U18" s="18"/>
      <c r="W18" s="16" t="s">
        <v>30</v>
      </c>
      <c r="X18" s="17"/>
      <c r="Y18" s="18"/>
    </row>
    <row r="19" spans="10:38">
      <c r="O19" s="30">
        <f>COS(F7)</f>
        <v>0.64278760968653936</v>
      </c>
      <c r="P19" s="14">
        <f>SIN(F7)</f>
        <v>0.76604444311897801</v>
      </c>
      <c r="Q19" s="31">
        <v>0</v>
      </c>
      <c r="R19" s="21"/>
      <c r="S19" s="19">
        <v>1</v>
      </c>
      <c r="T19" s="15">
        <v>0</v>
      </c>
      <c r="U19" s="20">
        <v>0</v>
      </c>
      <c r="V19" s="15"/>
      <c r="W19" s="19">
        <f>COS(H7)</f>
        <v>0.7880107536067219</v>
      </c>
      <c r="X19" s="15">
        <f>SIN(H7)</f>
        <v>0.61566147532565829</v>
      </c>
      <c r="Y19" s="20">
        <v>0</v>
      </c>
      <c r="AA19" s="28">
        <f>((AA7^2+AB7^2)+AC7^2)^0.5</f>
        <v>6.0368727772662671</v>
      </c>
      <c r="AI19" s="5"/>
      <c r="AJ19" s="5"/>
    </row>
    <row r="20" spans="10:38">
      <c r="O20" s="30">
        <f>-P19</f>
        <v>-0.76604444311897801</v>
      </c>
      <c r="P20" s="14">
        <f>O19</f>
        <v>0.64278760968653936</v>
      </c>
      <c r="Q20" s="31">
        <v>0</v>
      </c>
      <c r="R20" s="21"/>
      <c r="S20" s="19">
        <v>0</v>
      </c>
      <c r="T20" s="15">
        <f>COS(G7)</f>
        <v>0.84804809615642596</v>
      </c>
      <c r="U20" s="20">
        <f>SIN(G7)</f>
        <v>0.5299192642332049</v>
      </c>
      <c r="V20" s="15"/>
      <c r="W20" s="19">
        <f>-X19</f>
        <v>-0.61566147532565829</v>
      </c>
      <c r="X20" s="15">
        <f>W19</f>
        <v>0.7880107536067219</v>
      </c>
      <c r="Y20" s="20">
        <v>0</v>
      </c>
      <c r="AA20" s="28">
        <f>((AA10^2+AB10^2)+AC10^2)^0.5</f>
        <v>3.8629482783014093</v>
      </c>
      <c r="AB20" s="28"/>
      <c r="AI20" s="9">
        <f>AI4</f>
        <v>-3.8365421837606148</v>
      </c>
      <c r="AJ20" s="9">
        <f>AJ4</f>
        <v>4.0800370477950603</v>
      </c>
      <c r="AK20" s="12">
        <f>ABS(AI20*(AJ22-AJ24)+AI22*(AJ24-AJ20)+AI24*(AJ20-AJ22))/2</f>
        <v>5.4342708946696279</v>
      </c>
      <c r="AL20" s="11">
        <f>AK20+AK22</f>
        <v>10.517532656112614</v>
      </c>
    </row>
    <row r="21" spans="10:38">
      <c r="O21" s="32">
        <v>0</v>
      </c>
      <c r="P21" s="23">
        <v>0</v>
      </c>
      <c r="Q21" s="33">
        <v>1</v>
      </c>
      <c r="R21" s="21"/>
      <c r="S21" s="22">
        <v>0</v>
      </c>
      <c r="T21" s="25">
        <f>-U20</f>
        <v>-0.5299192642332049</v>
      </c>
      <c r="U21" s="24">
        <f>T20</f>
        <v>0.84804809615642596</v>
      </c>
      <c r="V21" s="15"/>
      <c r="W21" s="22">
        <v>0</v>
      </c>
      <c r="X21" s="25">
        <v>0</v>
      </c>
      <c r="Y21" s="24">
        <v>1</v>
      </c>
      <c r="AA21" s="28">
        <f>((AA13^2+AB13^2)+AC13^2)^0.5</f>
        <v>2.7029508026011899</v>
      </c>
      <c r="AI21" s="5"/>
      <c r="AJ21" s="5"/>
    </row>
    <row r="22" spans="10:38">
      <c r="AA22" s="28">
        <f>((AA16^2+AB16^2)+AC16^2)^0.5</f>
        <v>3.6134336418124691</v>
      </c>
      <c r="AI22" s="9">
        <f>AI5</f>
        <v>0.11803610000770776</v>
      </c>
      <c r="AJ22" s="9">
        <f>AJ5</f>
        <v>2.7308634568433052</v>
      </c>
      <c r="AK22" s="12">
        <f>ABS(AI20*(AJ24-AJ26)+AI24*(AJ26-AJ20)+AI26*(AJ20-AJ24))/2</f>
        <v>5.0832617614429862</v>
      </c>
    </row>
    <row r="23" spans="10:38">
      <c r="AI23" s="5"/>
      <c r="AJ23" s="5"/>
    </row>
    <row r="24" spans="10:38">
      <c r="K24" s="3">
        <f>C4-0.1</f>
        <v>-0.4</v>
      </c>
      <c r="L24" s="3">
        <f>D4</f>
        <v>0</v>
      </c>
      <c r="AI24" s="9">
        <f>AI6</f>
        <v>-0.22033231074471132</v>
      </c>
      <c r="AJ24" s="9">
        <f>AJ6</f>
        <v>9.7959688500617481E-2</v>
      </c>
    </row>
    <row r="25" spans="10:38">
      <c r="K25" s="3">
        <f>C4+0.1</f>
        <v>-0.19999999999999998</v>
      </c>
      <c r="L25" s="3">
        <f>D4</f>
        <v>0</v>
      </c>
      <c r="AI25" s="5"/>
      <c r="AJ25" s="5"/>
    </row>
    <row r="26" spans="10:38">
      <c r="AI26" s="9">
        <f>AI7</f>
        <v>-2.7013653315160195</v>
      </c>
      <c r="AJ26" s="9">
        <f>AJ7</f>
        <v>1.8634064910245524E-2</v>
      </c>
    </row>
    <row r="27" spans="10:38">
      <c r="K27" s="3">
        <f>C4</f>
        <v>-0.3</v>
      </c>
      <c r="L27" s="3">
        <f>D4-0.1</f>
        <v>-0.1</v>
      </c>
    </row>
    <row r="28" spans="10:38">
      <c r="K28" s="3">
        <f>C4</f>
        <v>-0.3</v>
      </c>
      <c r="L28" s="3">
        <f>D4+0.1</f>
        <v>0.1</v>
      </c>
    </row>
  </sheetData>
  <phoneticPr fontId="1" type="noConversion"/>
  <pageMargins left="0.7" right="0.7" top="0.75" bottom="0.75" header="0.3" footer="0.3"/>
  <pageSetup orientation="portrait" r:id="rId1"/>
  <headerFooter>
    <oddHeader>&amp;L&amp;"Calibri"&amp;10&amp;K000000  Classified&amp;1#_x000D_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B53E-8A0A-4624-8E97-017C14C22F60}">
  <dimension ref="B2:AR28"/>
  <sheetViews>
    <sheetView showGridLines="0" zoomScaleNormal="100" workbookViewId="0">
      <selection activeCell="L28" sqref="K17:L28"/>
    </sheetView>
  </sheetViews>
  <sheetFormatPr defaultColWidth="9" defaultRowHeight="15"/>
  <cols>
    <col min="1" max="1" width="4.42578125" style="2" customWidth="1"/>
    <col min="2" max="2" width="13.42578125" style="2" bestFit="1" customWidth="1"/>
    <col min="3" max="5" width="9" style="2"/>
    <col min="6" max="8" width="13.85546875" style="2" customWidth="1"/>
    <col min="9" max="9" width="15.42578125" style="2" customWidth="1"/>
    <col min="10" max="10" width="2.140625" style="2" customWidth="1"/>
    <col min="11" max="13" width="6.5703125" style="3" customWidth="1"/>
    <col min="14" max="14" width="2.140625" style="2" customWidth="1"/>
    <col min="15" max="15" width="6.5703125" style="2" customWidth="1"/>
    <col min="16" max="17" width="6.5703125" style="5" customWidth="1"/>
    <col min="18" max="18" width="2.140625" customWidth="1"/>
    <col min="19" max="21" width="6.5703125" style="5" customWidth="1"/>
    <col min="22" max="22" width="2.140625" style="5" customWidth="1"/>
    <col min="23" max="25" width="6.5703125" style="5" customWidth="1"/>
    <col min="26" max="26" width="2.140625" style="5" customWidth="1"/>
    <col min="27" max="29" width="6.5703125" style="5" customWidth="1"/>
    <col min="30" max="30" width="2.140625" style="5" customWidth="1"/>
    <col min="31" max="34" width="6.140625" style="5" customWidth="1"/>
    <col min="35" max="36" width="13.85546875" style="2" customWidth="1"/>
    <col min="37" max="16384" width="9" style="2"/>
  </cols>
  <sheetData>
    <row r="2" spans="2:44"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3"/>
      <c r="AF2" s="3"/>
      <c r="AG2" s="3"/>
    </row>
    <row r="3" spans="2:44">
      <c r="B3" s="6" t="s">
        <v>4</v>
      </c>
      <c r="C3" s="5" t="s">
        <v>0</v>
      </c>
      <c r="D3" s="5" t="s">
        <v>1</v>
      </c>
      <c r="E3" s="5" t="s">
        <v>2</v>
      </c>
      <c r="F3" s="29" t="s">
        <v>27</v>
      </c>
      <c r="G3" s="29" t="s">
        <v>25</v>
      </c>
      <c r="H3" s="29" t="s">
        <v>26</v>
      </c>
      <c r="I3" s="5" t="s">
        <v>13</v>
      </c>
      <c r="J3" s="5"/>
      <c r="K3" s="5" t="s">
        <v>0</v>
      </c>
      <c r="L3" s="5" t="s">
        <v>1</v>
      </c>
      <c r="M3" s="5" t="s">
        <v>2</v>
      </c>
      <c r="N3" s="5"/>
      <c r="O3" s="5" t="s">
        <v>0</v>
      </c>
      <c r="P3" s="5" t="s">
        <v>1</v>
      </c>
      <c r="Q3" s="5" t="s">
        <v>2</v>
      </c>
      <c r="R3" s="5"/>
      <c r="S3" s="5" t="s">
        <v>0</v>
      </c>
      <c r="T3" s="5" t="s">
        <v>1</v>
      </c>
      <c r="U3" s="5" t="s">
        <v>2</v>
      </c>
      <c r="W3" s="5" t="s">
        <v>0</v>
      </c>
      <c r="X3" s="5" t="s">
        <v>1</v>
      </c>
      <c r="Y3" s="5" t="s">
        <v>2</v>
      </c>
      <c r="AA3" s="5" t="s">
        <v>0</v>
      </c>
      <c r="AB3" s="5" t="s">
        <v>1</v>
      </c>
      <c r="AC3" s="5" t="s">
        <v>2</v>
      </c>
      <c r="AE3" s="5" t="s">
        <v>0</v>
      </c>
      <c r="AF3" s="5" t="s">
        <v>1</v>
      </c>
      <c r="AG3" s="5" t="s">
        <v>2</v>
      </c>
      <c r="AI3" s="5"/>
      <c r="AJ3" s="5"/>
      <c r="AK3" s="5"/>
      <c r="AL3" s="5"/>
    </row>
    <row r="4" spans="2:44">
      <c r="B4" s="5" t="s">
        <v>3</v>
      </c>
      <c r="C4" s="5">
        <f>Input_green_part!I11</f>
        <v>-0.3</v>
      </c>
      <c r="D4" s="5">
        <f>Input_green_part!J11</f>
        <v>0</v>
      </c>
      <c r="E4" s="5">
        <f>Input_green_part!K11</f>
        <v>2.7</v>
      </c>
      <c r="F4" s="5">
        <f>Input_green_part!I13</f>
        <v>40</v>
      </c>
      <c r="G4" s="7">
        <f>Input_green_part!J13</f>
        <v>32</v>
      </c>
      <c r="H4" s="7">
        <f>Input_green_part!K13</f>
        <v>142</v>
      </c>
      <c r="I4" s="5">
        <f>Input_green_part!H13</f>
        <v>63</v>
      </c>
      <c r="J4" s="5"/>
      <c r="K4" s="8">
        <v>0</v>
      </c>
      <c r="L4" s="8">
        <v>0</v>
      </c>
      <c r="M4" s="8">
        <f>-E4</f>
        <v>-2.7</v>
      </c>
      <c r="N4" s="8"/>
      <c r="O4" s="8">
        <f>$K4*O$19+$L4*O$20+$M4*O$21</f>
        <v>0</v>
      </c>
      <c r="P4" s="8">
        <f>$K4*P$19+$L4*P$20+$M4*P$21</f>
        <v>0</v>
      </c>
      <c r="Q4" s="8">
        <f>$K4*Q$19+$L4*Q$20+$M4*Q$21</f>
        <v>-2.7</v>
      </c>
      <c r="R4" s="26"/>
      <c r="S4" s="8">
        <f>$O4*S$19+$P4*S$20+$Q4*S$21</f>
        <v>0</v>
      </c>
      <c r="T4" s="8">
        <f>$O4*T$19+$P4*T$20+$Q4*T$21</f>
        <v>1.4307820134296534</v>
      </c>
      <c r="U4" s="8">
        <f>$O4*U$19+$P4*U$20+$Q4*U$21</f>
        <v>-2.2897298596223501</v>
      </c>
      <c r="V4" s="8"/>
      <c r="W4" s="8">
        <f>$S4*W$19+$T4*W$20+$U4*W$21</f>
        <v>-0.88087736525751636</v>
      </c>
      <c r="X4" s="8">
        <f>$S4*X$19+$T4*X$20+$U4*X$21</f>
        <v>-1.127471612649644</v>
      </c>
      <c r="Y4" s="8">
        <f>$S4*Y$19+$T4*Y$20+$U4*Y$21</f>
        <v>-2.2897298596223501</v>
      </c>
      <c r="Z4" s="8"/>
      <c r="AA4" s="8">
        <f>W4*$AC4/$Y4</f>
        <v>-1.0387115651221686</v>
      </c>
      <c r="AB4" s="8">
        <f>X4*$AC4/$Y4</f>
        <v>-1.3294901760402955</v>
      </c>
      <c r="AC4" s="8">
        <f>-E4</f>
        <v>-2.7</v>
      </c>
      <c r="AD4" s="8"/>
      <c r="AE4" s="8">
        <f>AA4+$C$4</f>
        <v>-1.3387115651221686</v>
      </c>
      <c r="AF4" s="8">
        <f>$D$4+AB4</f>
        <v>-1.3294901760402955</v>
      </c>
      <c r="AG4" s="8">
        <f>AC4</f>
        <v>-2.7</v>
      </c>
      <c r="AH4" s="8"/>
      <c r="AI4" s="9">
        <f>AE7</f>
        <v>-3.8365421837606148</v>
      </c>
      <c r="AJ4" s="9">
        <f>AF7</f>
        <v>-4.0800370477950603</v>
      </c>
      <c r="AK4" s="10">
        <f>AI4</f>
        <v>-3.8365421837606148</v>
      </c>
      <c r="AL4" s="10">
        <f>AJ4</f>
        <v>-4.0800370477950603</v>
      </c>
      <c r="AM4" s="10">
        <f>AI5</f>
        <v>-2.7013653315160195</v>
      </c>
      <c r="AN4" s="10">
        <f>AJ5</f>
        <v>-1.8634064910245524E-2</v>
      </c>
      <c r="AO4" s="10">
        <f>AI6</f>
        <v>-0.22033231074471135</v>
      </c>
      <c r="AP4" s="10">
        <f>AJ6</f>
        <v>-9.7959688500617689E-2</v>
      </c>
      <c r="AQ4" s="10">
        <f>AI7</f>
        <v>0.1180361000077072</v>
      </c>
      <c r="AR4" s="10">
        <f>AJ7</f>
        <v>-2.7308634568433052</v>
      </c>
    </row>
    <row r="5" spans="2:44">
      <c r="F5" s="5"/>
      <c r="G5" s="5"/>
      <c r="H5" s="5"/>
      <c r="I5" s="5"/>
      <c r="J5" s="5"/>
      <c r="K5" s="8" t="s">
        <v>5</v>
      </c>
      <c r="L5" s="8"/>
      <c r="M5" s="8"/>
      <c r="N5" s="5"/>
      <c r="O5" s="8" t="s">
        <v>5</v>
      </c>
      <c r="P5" s="8"/>
      <c r="Q5" s="8"/>
      <c r="R5" s="27"/>
      <c r="S5" s="8" t="s">
        <v>5</v>
      </c>
      <c r="T5" s="8"/>
      <c r="U5" s="8"/>
      <c r="V5" s="8"/>
      <c r="W5" s="8" t="s">
        <v>5</v>
      </c>
      <c r="X5" s="8"/>
      <c r="Y5" s="8"/>
      <c r="Z5" s="8"/>
      <c r="AA5" s="8"/>
      <c r="AB5" s="8"/>
      <c r="AC5" s="8"/>
      <c r="AE5" s="8"/>
      <c r="AF5" s="8"/>
      <c r="AG5" s="8"/>
      <c r="AI5" s="9">
        <f>AE10</f>
        <v>-2.7013653315160195</v>
      </c>
      <c r="AJ5" s="9">
        <f>AF10</f>
        <v>-1.8634064910245524E-2</v>
      </c>
      <c r="AK5" s="10">
        <f>AI5</f>
        <v>-2.7013653315160195</v>
      </c>
      <c r="AL5" s="10">
        <f>AJ5</f>
        <v>-1.8634064910245524E-2</v>
      </c>
      <c r="AM5" s="10">
        <f>AI6</f>
        <v>-0.22033231074471135</v>
      </c>
      <c r="AN5" s="10">
        <f>AJ6</f>
        <v>-9.7959688500617689E-2</v>
      </c>
      <c r="AO5" s="10">
        <f>AI7</f>
        <v>0.1180361000077072</v>
      </c>
      <c r="AP5" s="10">
        <f>AJ7</f>
        <v>-2.7308634568433052</v>
      </c>
      <c r="AQ5" s="10">
        <f>AI4</f>
        <v>-3.8365421837606148</v>
      </c>
      <c r="AR5" s="10">
        <f>AJ4</f>
        <v>-4.0800370477950603</v>
      </c>
    </row>
    <row r="6" spans="2:44">
      <c r="B6" s="5" t="s">
        <v>17</v>
      </c>
      <c r="C6" s="5" t="s">
        <v>9</v>
      </c>
      <c r="D6" s="5" t="s">
        <v>10</v>
      </c>
      <c r="E6" s="5" t="s">
        <v>11</v>
      </c>
      <c r="F6" s="29" t="s">
        <v>27</v>
      </c>
      <c r="G6" s="29" t="s">
        <v>25</v>
      </c>
      <c r="H6" s="29" t="s">
        <v>26</v>
      </c>
      <c r="I6" s="5" t="s">
        <v>12</v>
      </c>
      <c r="K6" s="8" t="s">
        <v>0</v>
      </c>
      <c r="L6" s="8" t="s">
        <v>1</v>
      </c>
      <c r="M6" s="8" t="s">
        <v>2</v>
      </c>
      <c r="N6" s="5"/>
      <c r="O6" s="8" t="s">
        <v>0</v>
      </c>
      <c r="P6" s="8" t="s">
        <v>1</v>
      </c>
      <c r="Q6" s="8" t="s">
        <v>2</v>
      </c>
      <c r="R6" s="27"/>
      <c r="S6" s="8" t="s">
        <v>0</v>
      </c>
      <c r="T6" s="8" t="s">
        <v>1</v>
      </c>
      <c r="U6" s="8" t="s">
        <v>2</v>
      </c>
      <c r="V6" s="8"/>
      <c r="W6" s="8" t="s">
        <v>0</v>
      </c>
      <c r="X6" s="8" t="s">
        <v>1</v>
      </c>
      <c r="Y6" s="8" t="s">
        <v>2</v>
      </c>
      <c r="Z6" s="8"/>
      <c r="AA6" s="5" t="s">
        <v>0</v>
      </c>
      <c r="AB6" s="5" t="s">
        <v>1</v>
      </c>
      <c r="AC6" s="5" t="s">
        <v>2</v>
      </c>
      <c r="AE6" s="5" t="s">
        <v>0</v>
      </c>
      <c r="AF6" s="5" t="s">
        <v>1</v>
      </c>
      <c r="AG6" s="5" t="s">
        <v>2</v>
      </c>
      <c r="AI6" s="9">
        <f>AE13</f>
        <v>-0.22033231074471135</v>
      </c>
      <c r="AJ6" s="9">
        <f>AF13</f>
        <v>-9.7959688500617689E-2</v>
      </c>
      <c r="AK6" s="5"/>
      <c r="AL6" s="5"/>
    </row>
    <row r="7" spans="2:44">
      <c r="B7" s="9">
        <f>MAX(AA18:AA21)</f>
        <v>6.0368727772662671</v>
      </c>
      <c r="C7" s="8">
        <f>W4</f>
        <v>-0.88087736525751636</v>
      </c>
      <c r="D7" s="8">
        <f>X4</f>
        <v>-1.127471612649644</v>
      </c>
      <c r="E7" s="8">
        <f>Y4+E4</f>
        <v>0.41027014037765008</v>
      </c>
      <c r="F7" s="10">
        <f>F4/180*PI()</f>
        <v>0.69813170079773179</v>
      </c>
      <c r="G7" s="10">
        <f t="shared" ref="G7:I7" si="0">G4/180*PI()</f>
        <v>0.55850536063818546</v>
      </c>
      <c r="H7" s="10">
        <f t="shared" si="0"/>
        <v>2.4783675378319479</v>
      </c>
      <c r="I7" s="10">
        <f t="shared" si="0"/>
        <v>1.0995574287564276</v>
      </c>
      <c r="J7" s="5"/>
      <c r="K7" s="10">
        <f>E4*TAN(I7/2)*2^0.5/2</f>
        <v>1.1699521005875584</v>
      </c>
      <c r="L7" s="10">
        <f>K7</f>
        <v>1.1699521005875584</v>
      </c>
      <c r="M7" s="8">
        <f>M4</f>
        <v>-2.7</v>
      </c>
      <c r="N7" s="5"/>
      <c r="O7" s="8">
        <f>$K7*O$19+$L7*O$20+$M7*O$21</f>
        <v>0.14420459118605244</v>
      </c>
      <c r="P7" s="8">
        <f>$K7*P$19+$L7*P$20+$M7*P$21</f>
        <v>1.6482660195548968</v>
      </c>
      <c r="Q7" s="8">
        <f>$K7*Q$19+$L7*Q$20+$M7*Q$21</f>
        <v>-2.7</v>
      </c>
      <c r="R7" s="27"/>
      <c r="S7" s="8">
        <f>$O7*S$19+$P7*S$20+$Q7*S$21</f>
        <v>0.14420459118605244</v>
      </c>
      <c r="T7" s="8">
        <f>$O7*T$19+$P7*T$20+$Q7*T$21</f>
        <v>2.828590873272514</v>
      </c>
      <c r="U7" s="8">
        <f>$O7*U$19+$P7*U$20+$Q7*U$21</f>
        <v>-1.416281943279226</v>
      </c>
      <c r="V7" s="8"/>
      <c r="W7" s="8">
        <f>$S7*W$19+$T7*W$20+$U7*W$21</f>
        <v>-1.8550891987057188</v>
      </c>
      <c r="X7" s="8">
        <f>$S7*X$19+$T7*X$20+$U7*X$21</f>
        <v>-2.1401788143342309</v>
      </c>
      <c r="Y7" s="8">
        <f>$S7*Y$19+$T7*Y$20+$U7*Y$21</f>
        <v>-1.416281943279226</v>
      </c>
      <c r="Z7" s="8"/>
      <c r="AA7" s="8">
        <f>W7*$AC7/$Y7</f>
        <v>-3.536542183760615</v>
      </c>
      <c r="AB7" s="8">
        <f>X7*$AC7/$Y7</f>
        <v>-4.0800370477950603</v>
      </c>
      <c r="AC7" s="8">
        <f>AC4</f>
        <v>-2.7</v>
      </c>
      <c r="AE7" s="8">
        <f>AA7+$C$4</f>
        <v>-3.8365421837606148</v>
      </c>
      <c r="AF7" s="8">
        <f>$D$4+AB7</f>
        <v>-4.0800370477950603</v>
      </c>
      <c r="AG7" s="8">
        <f>AC7</f>
        <v>-2.7</v>
      </c>
      <c r="AI7" s="9">
        <f>AE16</f>
        <v>0.1180361000077072</v>
      </c>
      <c r="AJ7" s="9">
        <f>AF16</f>
        <v>-2.7308634568433052</v>
      </c>
      <c r="AK7" s="5"/>
      <c r="AL7" s="5"/>
    </row>
    <row r="8" spans="2:44">
      <c r="J8" s="5"/>
      <c r="K8" s="8" t="s">
        <v>6</v>
      </c>
      <c r="L8" s="8"/>
      <c r="M8" s="8"/>
      <c r="N8" s="5"/>
      <c r="O8" s="8" t="s">
        <v>6</v>
      </c>
      <c r="P8" s="8"/>
      <c r="Q8" s="8"/>
      <c r="R8" s="27"/>
      <c r="S8" s="8" t="s">
        <v>6</v>
      </c>
      <c r="T8" s="8"/>
      <c r="U8" s="8"/>
      <c r="V8" s="8"/>
      <c r="W8" s="8" t="s">
        <v>6</v>
      </c>
      <c r="X8" s="8"/>
      <c r="Y8" s="8"/>
      <c r="Z8" s="8"/>
      <c r="AA8" s="8"/>
      <c r="AB8" s="8"/>
      <c r="AC8" s="8"/>
      <c r="AE8" s="8"/>
      <c r="AF8" s="8"/>
      <c r="AG8" s="8"/>
    </row>
    <row r="9" spans="2:44">
      <c r="J9" s="5"/>
      <c r="K9" s="8" t="s">
        <v>0</v>
      </c>
      <c r="L9" s="8" t="s">
        <v>1</v>
      </c>
      <c r="M9" s="8" t="s">
        <v>2</v>
      </c>
      <c r="N9" s="5"/>
      <c r="O9" s="8" t="s">
        <v>0</v>
      </c>
      <c r="P9" s="8" t="s">
        <v>1</v>
      </c>
      <c r="Q9" s="8" t="s">
        <v>2</v>
      </c>
      <c r="R9" s="27"/>
      <c r="S9" s="8" t="s">
        <v>0</v>
      </c>
      <c r="T9" s="8" t="s">
        <v>1</v>
      </c>
      <c r="U9" s="8" t="s">
        <v>2</v>
      </c>
      <c r="V9" s="8"/>
      <c r="W9" s="8" t="s">
        <v>0</v>
      </c>
      <c r="X9" s="8" t="s">
        <v>1</v>
      </c>
      <c r="Y9" s="8" t="s">
        <v>2</v>
      </c>
      <c r="Z9" s="8"/>
      <c r="AA9" s="5" t="s">
        <v>0</v>
      </c>
      <c r="AB9" s="5" t="s">
        <v>1</v>
      </c>
      <c r="AC9" s="5" t="s">
        <v>2</v>
      </c>
      <c r="AE9" s="5" t="s">
        <v>0</v>
      </c>
      <c r="AF9" s="5" t="s">
        <v>1</v>
      </c>
      <c r="AG9" s="5" t="s">
        <v>2</v>
      </c>
    </row>
    <row r="10" spans="2:44">
      <c r="K10" s="10">
        <f>K7</f>
        <v>1.1699521005875584</v>
      </c>
      <c r="L10" s="10">
        <f>-L7</f>
        <v>-1.1699521005875584</v>
      </c>
      <c r="M10" s="8">
        <f>M7</f>
        <v>-2.7</v>
      </c>
      <c r="N10" s="5"/>
      <c r="O10" s="14">
        <f>$K10*O$19+$L10*O$20+$M10*O$21</f>
        <v>1.6482660195548968</v>
      </c>
      <c r="P10" s="14">
        <f>$K10*P$19+$L10*P$20+$M10*P$21</f>
        <v>-0.14420459118605244</v>
      </c>
      <c r="Q10" s="14">
        <f>$K10*Q$19+$L10*Q$20+$M10*Q$21</f>
        <v>-2.7</v>
      </c>
      <c r="R10" s="27"/>
      <c r="S10" s="14">
        <f>$O10*S$19+$P10*S$20+$Q10*S$21</f>
        <v>1.6482660195548968</v>
      </c>
      <c r="T10" s="14">
        <f>$O10*T$19+$P10*T$20+$Q10*T$21</f>
        <v>1.3084895844173059</v>
      </c>
      <c r="U10" s="14">
        <f>$O10*U$19+$P10*U$20+$Q10*U$21</f>
        <v>-2.3661466504827131</v>
      </c>
      <c r="V10" s="8"/>
      <c r="W10" s="8">
        <f>$S10*W$19+$T10*W$20+$U10*W$21</f>
        <v>-2.1044379762044221</v>
      </c>
      <c r="X10" s="14">
        <f>$S10*X$19+$T10*X$20+$U10*X$21</f>
        <v>-1.6329974174909223E-2</v>
      </c>
      <c r="Y10" s="14">
        <f>$S10*Y$19+$T10*Y$20+$U10*Y$21</f>
        <v>-2.3661466504827131</v>
      </c>
      <c r="Z10" s="8"/>
      <c r="AA10" s="8">
        <f>W10*$AC10/$Y10</f>
        <v>-2.4013653315160197</v>
      </c>
      <c r="AB10" s="14">
        <f>X10*$AC10/$Y10</f>
        <v>-1.8634064910245524E-2</v>
      </c>
      <c r="AC10" s="14">
        <f>AC7</f>
        <v>-2.7</v>
      </c>
      <c r="AE10" s="8">
        <f>AA10+$C$4</f>
        <v>-2.7013653315160195</v>
      </c>
      <c r="AF10" s="8">
        <f>$D$4+AB10</f>
        <v>-1.8634064910245524E-2</v>
      </c>
      <c r="AG10" s="8">
        <f>AC10</f>
        <v>-2.7</v>
      </c>
    </row>
    <row r="11" spans="2:44">
      <c r="J11" s="5"/>
      <c r="K11" s="8" t="s">
        <v>7</v>
      </c>
      <c r="L11" s="8"/>
      <c r="M11" s="8"/>
      <c r="N11" s="5"/>
      <c r="O11" s="8" t="s">
        <v>7</v>
      </c>
      <c r="P11" s="8"/>
      <c r="Q11" s="8"/>
      <c r="R11" s="27"/>
      <c r="S11" s="8" t="s">
        <v>7</v>
      </c>
      <c r="T11" s="8"/>
      <c r="U11" s="8"/>
      <c r="V11" s="8"/>
      <c r="W11" s="8" t="s">
        <v>7</v>
      </c>
      <c r="X11" s="8"/>
      <c r="Y11" s="8"/>
      <c r="Z11" s="8"/>
      <c r="AA11" s="8"/>
      <c r="AB11" s="8"/>
      <c r="AC11" s="8"/>
      <c r="AE11" s="8"/>
      <c r="AF11" s="8"/>
      <c r="AG11" s="8"/>
    </row>
    <row r="12" spans="2:44">
      <c r="J12" s="5"/>
      <c r="K12" s="8" t="s">
        <v>0</v>
      </c>
      <c r="L12" s="8" t="s">
        <v>1</v>
      </c>
      <c r="M12" s="8" t="s">
        <v>2</v>
      </c>
      <c r="N12" s="5"/>
      <c r="O12" s="8" t="s">
        <v>0</v>
      </c>
      <c r="P12" s="8" t="s">
        <v>1</v>
      </c>
      <c r="Q12" s="8" t="s">
        <v>2</v>
      </c>
      <c r="R12" s="27"/>
      <c r="S12" s="8" t="s">
        <v>0</v>
      </c>
      <c r="T12" s="8" t="s">
        <v>1</v>
      </c>
      <c r="U12" s="8" t="s">
        <v>2</v>
      </c>
      <c r="V12" s="8"/>
      <c r="W12" s="8" t="s">
        <v>0</v>
      </c>
      <c r="X12" s="8" t="s">
        <v>1</v>
      </c>
      <c r="Y12" s="8" t="s">
        <v>2</v>
      </c>
      <c r="Z12" s="8"/>
      <c r="AA12" s="5" t="s">
        <v>0</v>
      </c>
      <c r="AB12" s="5" t="s">
        <v>1</v>
      </c>
      <c r="AC12" s="5" t="s">
        <v>2</v>
      </c>
      <c r="AE12" s="5" t="s">
        <v>0</v>
      </c>
      <c r="AF12" s="5" t="s">
        <v>1</v>
      </c>
      <c r="AG12" s="5" t="s">
        <v>2</v>
      </c>
    </row>
    <row r="13" spans="2:44">
      <c r="J13" s="5"/>
      <c r="K13" s="10">
        <f>-K7</f>
        <v>-1.1699521005875584</v>
      </c>
      <c r="L13" s="10">
        <f>L10</f>
        <v>-1.1699521005875584</v>
      </c>
      <c r="M13" s="8">
        <f>M10</f>
        <v>-2.7</v>
      </c>
      <c r="N13" s="5"/>
      <c r="O13" s="8">
        <f>$K13*O$19+$L13*O$20+$M13*O$21</f>
        <v>-0.14420459118605244</v>
      </c>
      <c r="P13" s="8">
        <f>$K13*P$19+$L13*P$20+$M13*P$21</f>
        <v>-1.6482660195548968</v>
      </c>
      <c r="Q13" s="8">
        <f>$K13*Q$19+$L13*Q$20+$M13*Q$21</f>
        <v>-2.7</v>
      </c>
      <c r="R13" s="27"/>
      <c r="S13" s="8">
        <f>$O13*S$19+$P13*S$20+$Q13*S$21</f>
        <v>-0.14420459118605244</v>
      </c>
      <c r="T13" s="8">
        <f>$O13*T$19+$P13*T$20+$Q13*T$21</f>
        <v>3.2973153586792758E-2</v>
      </c>
      <c r="U13" s="8">
        <f>$O13*U$19+$P13*U$20+$Q13*U$21</f>
        <v>-3.1631777759654742</v>
      </c>
      <c r="V13" s="8"/>
      <c r="W13" s="8">
        <f>$S13*W$19+$T13*W$20+$U13*W$21</f>
        <v>9.3334468190686068E-2</v>
      </c>
      <c r="X13" s="8">
        <f>$S13*X$19+$T13*X$20+$U13*X$21</f>
        <v>-0.11476441096505723</v>
      </c>
      <c r="Y13" s="8">
        <f>$S13*Y$19+$T13*Y$20+$U13*Y$21</f>
        <v>-3.1631777759654742</v>
      </c>
      <c r="Z13" s="8"/>
      <c r="AA13" s="8">
        <f>W13*$AC13/$Y13</f>
        <v>7.9667689255288637E-2</v>
      </c>
      <c r="AB13" s="8">
        <f>X13*$AC13/$Y13</f>
        <v>-9.7959688500617689E-2</v>
      </c>
      <c r="AC13" s="8">
        <f>AC10</f>
        <v>-2.7</v>
      </c>
      <c r="AE13" s="8">
        <f>AA13+$C$4</f>
        <v>-0.22033231074471135</v>
      </c>
      <c r="AF13" s="8">
        <f>$D$4+AB13</f>
        <v>-9.7959688500617689E-2</v>
      </c>
      <c r="AG13" s="8">
        <f>AC13</f>
        <v>-2.7</v>
      </c>
    </row>
    <row r="14" spans="2:44">
      <c r="K14" s="8" t="s">
        <v>8</v>
      </c>
      <c r="L14" s="8"/>
      <c r="M14" s="8"/>
      <c r="N14" s="5"/>
      <c r="O14" s="8" t="s">
        <v>8</v>
      </c>
      <c r="P14" s="8"/>
      <c r="Q14" s="8"/>
      <c r="R14" s="27"/>
      <c r="S14" s="8" t="s">
        <v>8</v>
      </c>
      <c r="T14" s="8"/>
      <c r="U14" s="8"/>
      <c r="V14" s="8"/>
      <c r="W14" s="8" t="s">
        <v>8</v>
      </c>
      <c r="X14" s="8"/>
      <c r="Y14" s="8"/>
      <c r="Z14" s="8"/>
      <c r="AA14" s="8"/>
      <c r="AB14" s="8"/>
      <c r="AC14" s="8"/>
      <c r="AE14" s="8"/>
      <c r="AF14" s="8"/>
      <c r="AG14" s="8"/>
    </row>
    <row r="15" spans="2:44">
      <c r="J15" s="5"/>
      <c r="K15" s="8" t="s">
        <v>0</v>
      </c>
      <c r="L15" s="8" t="s">
        <v>1</v>
      </c>
      <c r="M15" s="8" t="s">
        <v>2</v>
      </c>
      <c r="N15" s="5"/>
      <c r="O15" s="8" t="s">
        <v>0</v>
      </c>
      <c r="P15" s="8" t="s">
        <v>1</v>
      </c>
      <c r="Q15" s="8" t="s">
        <v>2</v>
      </c>
      <c r="R15" s="27"/>
      <c r="S15" s="8" t="s">
        <v>0</v>
      </c>
      <c r="T15" s="8" t="s">
        <v>1</v>
      </c>
      <c r="U15" s="8" t="s">
        <v>2</v>
      </c>
      <c r="V15" s="8"/>
      <c r="W15" s="8" t="s">
        <v>0</v>
      </c>
      <c r="X15" s="8" t="s">
        <v>1</v>
      </c>
      <c r="Y15" s="8" t="s">
        <v>2</v>
      </c>
      <c r="Z15" s="8"/>
      <c r="AA15" s="5" t="s">
        <v>0</v>
      </c>
      <c r="AB15" s="5" t="s">
        <v>1</v>
      </c>
      <c r="AC15" s="5" t="s">
        <v>2</v>
      </c>
      <c r="AE15" s="5" t="s">
        <v>0</v>
      </c>
      <c r="AF15" s="5" t="s">
        <v>1</v>
      </c>
      <c r="AG15" s="5" t="s">
        <v>2</v>
      </c>
    </row>
    <row r="16" spans="2:44">
      <c r="J16" s="5"/>
      <c r="K16" s="10">
        <f>K13</f>
        <v>-1.1699521005875584</v>
      </c>
      <c r="L16" s="10">
        <f>-L13</f>
        <v>1.1699521005875584</v>
      </c>
      <c r="M16" s="8">
        <f>M13</f>
        <v>-2.7</v>
      </c>
      <c r="N16" s="5"/>
      <c r="O16" s="14">
        <f>$K16*O$19+$L16*O$20+$M16*O$21</f>
        <v>-1.6482660195548968</v>
      </c>
      <c r="P16" s="14">
        <f>$K16*P$19+$L16*P$20+$M16*P$21</f>
        <v>0.14420459118605244</v>
      </c>
      <c r="Q16" s="14">
        <f>$K16*Q$19+$L16*Q$20+$M16*Q$21</f>
        <v>-2.7</v>
      </c>
      <c r="R16" s="27"/>
      <c r="S16" s="14">
        <f>$O16*S$19+$P16*S$20+$Q16*S$21</f>
        <v>-1.6482660195548968</v>
      </c>
      <c r="T16" s="14">
        <f>$O16*T$19+$P16*T$20+$Q16*T$21</f>
        <v>1.5530744424420009</v>
      </c>
      <c r="U16" s="14">
        <f>$O16*U$19+$P16*U$20+$Q16*U$21</f>
        <v>-2.2133130687619871</v>
      </c>
      <c r="V16" s="8"/>
      <c r="W16" s="14">
        <f>$S16*W$19+$T16*W$20+$U16*W$21</f>
        <v>0.34268324568938935</v>
      </c>
      <c r="X16" s="8">
        <f>$S16*X$19+$T16*X$20+$U16*X$21</f>
        <v>-2.238613251124379</v>
      </c>
      <c r="Y16" s="14">
        <f>$S16*Y$19+$T16*Y$20+$U16*Y$21</f>
        <v>-2.2133130687619871</v>
      </c>
      <c r="Z16" s="8"/>
      <c r="AA16" s="14">
        <f>W16*$AC16/$Y16</f>
        <v>0.41803610000770719</v>
      </c>
      <c r="AB16" s="8">
        <f>X16*$AC16/$Y16</f>
        <v>-2.7308634568433052</v>
      </c>
      <c r="AC16" s="14">
        <f>AC13</f>
        <v>-2.7</v>
      </c>
      <c r="AE16" s="8">
        <f>AA16+$C$4</f>
        <v>0.1180361000077072</v>
      </c>
      <c r="AF16" s="8">
        <f>$D$4+AB16</f>
        <v>-2.7308634568433052</v>
      </c>
      <c r="AG16" s="8">
        <f>AC16</f>
        <v>-2.7</v>
      </c>
    </row>
    <row r="17" spans="10:38">
      <c r="J17" s="5"/>
      <c r="N17" s="5"/>
      <c r="O17" s="5"/>
    </row>
    <row r="18" spans="10:38">
      <c r="N18" s="5"/>
      <c r="O18" s="16" t="s">
        <v>28</v>
      </c>
      <c r="P18" s="17"/>
      <c r="Q18" s="18"/>
      <c r="S18" s="16" t="s">
        <v>29</v>
      </c>
      <c r="T18" s="17"/>
      <c r="U18" s="18"/>
      <c r="W18" s="16" t="s">
        <v>30</v>
      </c>
      <c r="X18" s="17"/>
      <c r="Y18" s="18"/>
      <c r="AI18" s="5"/>
      <c r="AJ18" s="5"/>
    </row>
    <row r="19" spans="10:38">
      <c r="O19" s="30">
        <f>COS(F7)</f>
        <v>0.76604444311897801</v>
      </c>
      <c r="P19" s="14">
        <f>SIN(F7)</f>
        <v>0.64278760968653925</v>
      </c>
      <c r="Q19" s="31">
        <v>0</v>
      </c>
      <c r="R19" s="21"/>
      <c r="S19" s="19">
        <v>1</v>
      </c>
      <c r="T19" s="15">
        <v>0</v>
      </c>
      <c r="U19" s="20">
        <v>0</v>
      </c>
      <c r="V19" s="15"/>
      <c r="W19" s="19">
        <f>COS(H7)</f>
        <v>-0.7880107536067219</v>
      </c>
      <c r="X19" s="15">
        <f>SIN(H7)</f>
        <v>0.6156614753256584</v>
      </c>
      <c r="Y19" s="20">
        <v>0</v>
      </c>
      <c r="AA19" s="28">
        <f>((AA7^2+AB7^2)+AC7^2)^0.5</f>
        <v>6.0368727772662671</v>
      </c>
      <c r="AI19" s="9">
        <f>AI4</f>
        <v>-3.8365421837606148</v>
      </c>
      <c r="AJ19" s="9">
        <f>AJ4</f>
        <v>-4.0800370477950603</v>
      </c>
      <c r="AK19" s="12">
        <f>ABS(AI19*(AJ21-AJ23)+AI21*(AJ23-AJ19)+AI23*(AJ19-AJ21))/2</f>
        <v>5.0832617614429862</v>
      </c>
      <c r="AL19" s="11">
        <f>AK19+AK21</f>
        <v>10.517532656112612</v>
      </c>
    </row>
    <row r="20" spans="10:38">
      <c r="O20" s="30">
        <f>-P19</f>
        <v>-0.64278760968653925</v>
      </c>
      <c r="P20" s="14">
        <f>O19</f>
        <v>0.76604444311897801</v>
      </c>
      <c r="Q20" s="31">
        <v>0</v>
      </c>
      <c r="R20" s="21"/>
      <c r="S20" s="19">
        <v>0</v>
      </c>
      <c r="T20" s="15">
        <f>COS(G7)</f>
        <v>0.84804809615642596</v>
      </c>
      <c r="U20" s="20">
        <f>SIN(G7)</f>
        <v>0.5299192642332049</v>
      </c>
      <c r="V20" s="15"/>
      <c r="W20" s="19">
        <f>-X19</f>
        <v>-0.6156614753256584</v>
      </c>
      <c r="X20" s="15">
        <f>W19</f>
        <v>-0.7880107536067219</v>
      </c>
      <c r="Y20" s="20">
        <v>0</v>
      </c>
      <c r="AA20" s="28">
        <f>((AA10^2+AB10^2)+AC10^2)^0.5</f>
        <v>3.6134336418124691</v>
      </c>
      <c r="AB20" s="28"/>
      <c r="AI20" s="5"/>
      <c r="AJ20" s="5"/>
    </row>
    <row r="21" spans="10:38">
      <c r="O21" s="32">
        <v>0</v>
      </c>
      <c r="P21" s="23">
        <v>0</v>
      </c>
      <c r="Q21" s="33">
        <v>1</v>
      </c>
      <c r="R21" s="21"/>
      <c r="S21" s="22">
        <v>0</v>
      </c>
      <c r="T21" s="25">
        <f>-U20</f>
        <v>-0.5299192642332049</v>
      </c>
      <c r="U21" s="24">
        <f>T20</f>
        <v>0.84804809615642596</v>
      </c>
      <c r="V21" s="15"/>
      <c r="W21" s="22">
        <v>0</v>
      </c>
      <c r="X21" s="25">
        <v>0</v>
      </c>
      <c r="Y21" s="24">
        <v>1</v>
      </c>
      <c r="AA21" s="28">
        <f>((AA13^2+AB13^2)+AC13^2)^0.5</f>
        <v>2.7029508026011899</v>
      </c>
      <c r="AI21" s="9">
        <f>AI5</f>
        <v>-2.7013653315160195</v>
      </c>
      <c r="AJ21" s="9">
        <f>AJ5</f>
        <v>-1.8634064910245524E-2</v>
      </c>
      <c r="AK21" s="12">
        <f>ABS(AI19*(AJ23-AJ25)+AI23*(AJ25-AJ19)+AI25*(AJ19-AJ23))/2</f>
        <v>5.4342708946696261</v>
      </c>
    </row>
    <row r="22" spans="10:38">
      <c r="AA22" s="28">
        <f>((AA16^2+AB16^2)+AC16^2)^0.5</f>
        <v>3.8629482783014093</v>
      </c>
      <c r="AI22" s="5"/>
      <c r="AJ22" s="5"/>
    </row>
    <row r="23" spans="10:38">
      <c r="AI23" s="9">
        <f>AI6</f>
        <v>-0.22033231074471135</v>
      </c>
      <c r="AJ23" s="9">
        <f>AJ6</f>
        <v>-9.7959688500617689E-2</v>
      </c>
    </row>
    <row r="24" spans="10:38">
      <c r="K24" s="3">
        <f>C4-0.1</f>
        <v>-0.4</v>
      </c>
      <c r="L24" s="3">
        <f>D4</f>
        <v>0</v>
      </c>
      <c r="AI24" s="5"/>
      <c r="AJ24" s="5"/>
    </row>
    <row r="25" spans="10:38">
      <c r="K25" s="3">
        <f>C4+0.1</f>
        <v>-0.19999999999999998</v>
      </c>
      <c r="L25" s="3">
        <f>D4</f>
        <v>0</v>
      </c>
      <c r="AI25" s="9">
        <f>AI7</f>
        <v>0.1180361000077072</v>
      </c>
      <c r="AJ25" s="9">
        <f>AJ7</f>
        <v>-2.7308634568433052</v>
      </c>
    </row>
    <row r="27" spans="10:38">
      <c r="K27" s="3">
        <f>C4</f>
        <v>-0.3</v>
      </c>
      <c r="L27" s="3">
        <f>D4-0.1</f>
        <v>-0.1</v>
      </c>
    </row>
    <row r="28" spans="10:38">
      <c r="K28" s="3">
        <f>C4</f>
        <v>-0.3</v>
      </c>
      <c r="L28" s="3">
        <f>D4+0.1</f>
        <v>0.1</v>
      </c>
    </row>
  </sheetData>
  <phoneticPr fontId="1" type="noConversion"/>
  <pageMargins left="0.7" right="0.7" top="0.75" bottom="0.75" header="0.3" footer="0.3"/>
  <pageSetup orientation="portrait" r:id="rId1"/>
  <headerFooter>
    <oddHeader>&amp;L&amp;"Calibri"&amp;10&amp;K000000  Classified&amp;1#_x000D_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2EC76-0400-4A12-9795-F4CA126BE869}">
  <dimension ref="B2:AR28"/>
  <sheetViews>
    <sheetView showGridLines="0" zoomScaleNormal="100" workbookViewId="0">
      <selection activeCell="F6" sqref="F6:H6"/>
    </sheetView>
  </sheetViews>
  <sheetFormatPr defaultColWidth="9" defaultRowHeight="15"/>
  <cols>
    <col min="1" max="1" width="4.42578125" style="2" customWidth="1"/>
    <col min="2" max="2" width="13.42578125" style="2" bestFit="1" customWidth="1"/>
    <col min="3" max="5" width="9" style="2"/>
    <col min="6" max="8" width="13.85546875" style="2" customWidth="1"/>
    <col min="9" max="9" width="15.42578125" style="2" customWidth="1"/>
    <col min="10" max="10" width="2.140625" style="2" customWidth="1"/>
    <col min="11" max="13" width="6.5703125" style="3" customWidth="1"/>
    <col min="14" max="14" width="2.140625" style="2" customWidth="1"/>
    <col min="15" max="15" width="6.5703125" style="2" customWidth="1"/>
    <col min="16" max="17" width="6.5703125" style="5" customWidth="1"/>
    <col min="18" max="18" width="2.140625" customWidth="1"/>
    <col min="19" max="21" width="6.5703125" style="5" customWidth="1"/>
    <col min="22" max="22" width="2.140625" style="5" customWidth="1"/>
    <col min="23" max="25" width="6.5703125" style="5" customWidth="1"/>
    <col min="26" max="26" width="2.140625" style="5" customWidth="1"/>
    <col min="27" max="29" width="6.5703125" style="5" customWidth="1"/>
    <col min="30" max="30" width="2.140625" style="5" customWidth="1"/>
    <col min="31" max="34" width="6.140625" style="5" customWidth="1"/>
    <col min="35" max="36" width="13.85546875" style="2" customWidth="1"/>
    <col min="37" max="16384" width="9" style="2"/>
  </cols>
  <sheetData>
    <row r="2" spans="2:44"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3"/>
      <c r="AF2" s="3"/>
      <c r="AG2" s="3"/>
    </row>
    <row r="3" spans="2:44">
      <c r="B3" s="6" t="s">
        <v>4</v>
      </c>
      <c r="C3" s="5" t="s">
        <v>0</v>
      </c>
      <c r="D3" s="5" t="s">
        <v>1</v>
      </c>
      <c r="E3" s="5" t="s">
        <v>2</v>
      </c>
      <c r="F3" s="29" t="s">
        <v>27</v>
      </c>
      <c r="G3" s="29" t="s">
        <v>25</v>
      </c>
      <c r="H3" s="29" t="s">
        <v>26</v>
      </c>
      <c r="I3" s="5" t="s">
        <v>13</v>
      </c>
      <c r="J3" s="5"/>
      <c r="K3" s="5" t="s">
        <v>0</v>
      </c>
      <c r="L3" s="5" t="s">
        <v>1</v>
      </c>
      <c r="M3" s="5" t="s">
        <v>2</v>
      </c>
      <c r="N3" s="5"/>
      <c r="O3" s="5" t="s">
        <v>0</v>
      </c>
      <c r="P3" s="5" t="s">
        <v>1</v>
      </c>
      <c r="Q3" s="5" t="s">
        <v>2</v>
      </c>
      <c r="R3" s="5"/>
      <c r="S3" s="5" t="s">
        <v>0</v>
      </c>
      <c r="T3" s="5" t="s">
        <v>1</v>
      </c>
      <c r="U3" s="5" t="s">
        <v>2</v>
      </c>
      <c r="W3" s="5" t="s">
        <v>0</v>
      </c>
      <c r="X3" s="5" t="s">
        <v>1</v>
      </c>
      <c r="Y3" s="5" t="s">
        <v>2</v>
      </c>
      <c r="AA3" s="5" t="s">
        <v>0</v>
      </c>
      <c r="AB3" s="5" t="s">
        <v>1</v>
      </c>
      <c r="AC3" s="5" t="s">
        <v>2</v>
      </c>
      <c r="AE3" s="5" t="s">
        <v>0</v>
      </c>
      <c r="AF3" s="5" t="s">
        <v>1</v>
      </c>
      <c r="AG3" s="5" t="s">
        <v>2</v>
      </c>
      <c r="AI3" s="5"/>
      <c r="AJ3" s="5"/>
      <c r="AK3" s="5"/>
      <c r="AL3" s="5"/>
    </row>
    <row r="4" spans="2:44">
      <c r="B4" s="5" t="s">
        <v>3</v>
      </c>
      <c r="C4" s="5">
        <f>Input_green_part!I18</f>
        <v>0.3</v>
      </c>
      <c r="D4" s="5">
        <f>Input_green_part!J18</f>
        <v>0</v>
      </c>
      <c r="E4" s="5">
        <f>Input_green_part!K18</f>
        <v>2.7</v>
      </c>
      <c r="F4" s="5">
        <f>Input_green_part!I20</f>
        <v>50</v>
      </c>
      <c r="G4" s="7">
        <f>Input_green_part!J20</f>
        <v>32</v>
      </c>
      <c r="H4" s="7">
        <f>Input_green_part!K20</f>
        <v>218</v>
      </c>
      <c r="I4" s="5">
        <f>Input_green_part!H20</f>
        <v>63</v>
      </c>
      <c r="J4" s="5"/>
      <c r="K4" s="8">
        <v>0</v>
      </c>
      <c r="L4" s="8">
        <v>0</v>
      </c>
      <c r="M4" s="8">
        <f>-E4</f>
        <v>-2.7</v>
      </c>
      <c r="N4" s="8"/>
      <c r="O4" s="8">
        <f>$K4*O$19+$L4*O$20+$M4*O$21</f>
        <v>0</v>
      </c>
      <c r="P4" s="8">
        <f>$K4*P$19+$L4*P$20+$M4*P$21</f>
        <v>0</v>
      </c>
      <c r="Q4" s="8">
        <f>$K4*Q$19+$L4*Q$20+$M4*Q$21</f>
        <v>-2.7</v>
      </c>
      <c r="R4" s="26"/>
      <c r="S4" s="8">
        <f>$O4*S$19+$P4*S$20+$Q4*S$21</f>
        <v>0</v>
      </c>
      <c r="T4" s="8">
        <f>$O4*T$19+$P4*T$20+$Q4*T$21</f>
        <v>1.4307820134296534</v>
      </c>
      <c r="U4" s="8">
        <f>$O4*U$19+$P4*U$20+$Q4*U$21</f>
        <v>-2.2897298596223501</v>
      </c>
      <c r="V4" s="8"/>
      <c r="W4" s="8">
        <f>$S4*W$19+$T4*W$20+$U4*W$21</f>
        <v>0.88087736525751559</v>
      </c>
      <c r="X4" s="8">
        <f>$S4*X$19+$T4*X$20+$U4*X$21</f>
        <v>-1.1274716126496445</v>
      </c>
      <c r="Y4" s="8">
        <f>$S4*Y$19+$T4*Y$20+$U4*Y$21</f>
        <v>-2.2897298596223501</v>
      </c>
      <c r="Z4" s="8"/>
      <c r="AA4" s="8">
        <f>W4*$AC4/$Y4</f>
        <v>1.0387115651221677</v>
      </c>
      <c r="AB4" s="8">
        <f>X4*$AC4/$Y4</f>
        <v>-1.3294901760402957</v>
      </c>
      <c r="AC4" s="8">
        <f>-E4</f>
        <v>-2.7</v>
      </c>
      <c r="AD4" s="8"/>
      <c r="AE4" s="8">
        <f>AA4+$C$4</f>
        <v>1.3387115651221677</v>
      </c>
      <c r="AF4" s="8">
        <f>$D$4+AB4</f>
        <v>-1.3294901760402957</v>
      </c>
      <c r="AG4" s="8">
        <f>AC4</f>
        <v>-2.7</v>
      </c>
      <c r="AH4" s="8"/>
      <c r="AI4" s="9">
        <f>AE7</f>
        <v>3.8365421837606122</v>
      </c>
      <c r="AJ4" s="9">
        <f>AF7</f>
        <v>-4.080037047795062</v>
      </c>
      <c r="AK4" s="10">
        <f>AI4</f>
        <v>3.8365421837606122</v>
      </c>
      <c r="AL4" s="10">
        <f>AJ4</f>
        <v>-4.080037047795062</v>
      </c>
      <c r="AM4" s="10">
        <f>AI5</f>
        <v>-0.11803610000770937</v>
      </c>
      <c r="AN4" s="10">
        <f>AJ5</f>
        <v>-2.7308634568433043</v>
      </c>
      <c r="AO4" s="10">
        <f>AI6</f>
        <v>0.22033231074471127</v>
      </c>
      <c r="AP4" s="10">
        <f>AJ6</f>
        <v>-9.7959688500617426E-2</v>
      </c>
      <c r="AQ4" s="10">
        <f>AI7</f>
        <v>2.7013653315160195</v>
      </c>
      <c r="AR4" s="10">
        <f>AJ7</f>
        <v>-1.863406491024679E-2</v>
      </c>
    </row>
    <row r="5" spans="2:44">
      <c r="F5" s="5"/>
      <c r="G5" s="5"/>
      <c r="H5" s="5"/>
      <c r="I5" s="5"/>
      <c r="J5" s="5"/>
      <c r="K5" s="8" t="s">
        <v>5</v>
      </c>
      <c r="L5" s="8"/>
      <c r="M5" s="8"/>
      <c r="N5" s="5"/>
      <c r="O5" s="8" t="s">
        <v>5</v>
      </c>
      <c r="P5" s="8"/>
      <c r="Q5" s="8"/>
      <c r="R5" s="27"/>
      <c r="S5" s="8" t="s">
        <v>5</v>
      </c>
      <c r="T5" s="8"/>
      <c r="U5" s="8"/>
      <c r="V5" s="8"/>
      <c r="W5" s="8" t="s">
        <v>5</v>
      </c>
      <c r="X5" s="8"/>
      <c r="Y5" s="8"/>
      <c r="Z5" s="8"/>
      <c r="AA5" s="8"/>
      <c r="AB5" s="8"/>
      <c r="AC5" s="8"/>
      <c r="AE5" s="8"/>
      <c r="AF5" s="8"/>
      <c r="AG5" s="8"/>
      <c r="AI5" s="9">
        <f>AE10</f>
        <v>-0.11803610000770937</v>
      </c>
      <c r="AJ5" s="9">
        <f>AF10</f>
        <v>-2.7308634568433043</v>
      </c>
      <c r="AK5" s="10">
        <f>AI5</f>
        <v>-0.11803610000770937</v>
      </c>
      <c r="AL5" s="10">
        <f>AJ5</f>
        <v>-2.7308634568433043</v>
      </c>
      <c r="AM5" s="10">
        <f>AI6</f>
        <v>0.22033231074471127</v>
      </c>
      <c r="AN5" s="10">
        <f>AJ6</f>
        <v>-9.7959688500617426E-2</v>
      </c>
      <c r="AO5" s="10">
        <f>AI7</f>
        <v>2.7013653315160195</v>
      </c>
      <c r="AP5" s="10">
        <f>AJ7</f>
        <v>-1.863406491024679E-2</v>
      </c>
      <c r="AQ5" s="10">
        <f>AI4</f>
        <v>3.8365421837606122</v>
      </c>
      <c r="AR5" s="10">
        <f>AJ4</f>
        <v>-4.080037047795062</v>
      </c>
    </row>
    <row r="6" spans="2:44">
      <c r="B6" s="5" t="s">
        <v>17</v>
      </c>
      <c r="C6" s="5" t="s">
        <v>9</v>
      </c>
      <c r="D6" s="5" t="s">
        <v>10</v>
      </c>
      <c r="E6" s="5" t="s">
        <v>11</v>
      </c>
      <c r="F6" s="29" t="s">
        <v>27</v>
      </c>
      <c r="G6" s="29" t="s">
        <v>25</v>
      </c>
      <c r="H6" s="29" t="s">
        <v>26</v>
      </c>
      <c r="I6" s="5" t="s">
        <v>12</v>
      </c>
      <c r="K6" s="8" t="s">
        <v>0</v>
      </c>
      <c r="L6" s="8" t="s">
        <v>1</v>
      </c>
      <c r="M6" s="8" t="s">
        <v>2</v>
      </c>
      <c r="N6" s="5"/>
      <c r="O6" s="8" t="s">
        <v>0</v>
      </c>
      <c r="P6" s="8" t="s">
        <v>1</v>
      </c>
      <c r="Q6" s="8" t="s">
        <v>2</v>
      </c>
      <c r="R6" s="27"/>
      <c r="S6" s="8" t="s">
        <v>0</v>
      </c>
      <c r="T6" s="8" t="s">
        <v>1</v>
      </c>
      <c r="U6" s="8" t="s">
        <v>2</v>
      </c>
      <c r="V6" s="8"/>
      <c r="W6" s="8" t="s">
        <v>0</v>
      </c>
      <c r="X6" s="8" t="s">
        <v>1</v>
      </c>
      <c r="Y6" s="8" t="s">
        <v>2</v>
      </c>
      <c r="Z6" s="8"/>
      <c r="AA6" s="5" t="s">
        <v>0</v>
      </c>
      <c r="AB6" s="5" t="s">
        <v>1</v>
      </c>
      <c r="AC6" s="5" t="s">
        <v>2</v>
      </c>
      <c r="AE6" s="5" t="s">
        <v>0</v>
      </c>
      <c r="AF6" s="5" t="s">
        <v>1</v>
      </c>
      <c r="AG6" s="5" t="s">
        <v>2</v>
      </c>
      <c r="AI6" s="9">
        <f>AE13</f>
        <v>0.22033231074471127</v>
      </c>
      <c r="AJ6" s="9">
        <f>AF13</f>
        <v>-9.7959688500617426E-2</v>
      </c>
      <c r="AK6" s="5"/>
      <c r="AL6" s="5"/>
    </row>
    <row r="7" spans="2:44">
      <c r="B7" s="9">
        <f>MAX(AA18:AA21)</f>
        <v>6.0368727772662663</v>
      </c>
      <c r="C7" s="8">
        <f>W4</f>
        <v>0.88087736525751559</v>
      </c>
      <c r="D7" s="8">
        <f>X4</f>
        <v>-1.1274716126496445</v>
      </c>
      <c r="E7" s="8">
        <f>Y4+E4</f>
        <v>0.41027014037765008</v>
      </c>
      <c r="F7" s="10">
        <f>F4/180*PI()</f>
        <v>0.87266462599716477</v>
      </c>
      <c r="G7" s="10">
        <f t="shared" ref="G7:I7" si="0">G4/180*PI()</f>
        <v>0.55850536063818546</v>
      </c>
      <c r="H7" s="10">
        <f t="shared" si="0"/>
        <v>3.8048177693476379</v>
      </c>
      <c r="I7" s="10">
        <f t="shared" si="0"/>
        <v>1.0995574287564276</v>
      </c>
      <c r="J7" s="5"/>
      <c r="K7" s="10">
        <f>E4*TAN(I7/2)*2^0.5/2</f>
        <v>1.1699521005875584</v>
      </c>
      <c r="L7" s="10">
        <f>K7</f>
        <v>1.1699521005875584</v>
      </c>
      <c r="M7" s="8">
        <f>M4</f>
        <v>-2.7</v>
      </c>
      <c r="N7" s="5"/>
      <c r="O7" s="8">
        <f>$K7*O$19+$L7*O$20+$M7*O$21</f>
        <v>-0.14420459118605233</v>
      </c>
      <c r="P7" s="8">
        <f>$K7*P$19+$L7*P$20+$M7*P$21</f>
        <v>1.648266019554897</v>
      </c>
      <c r="Q7" s="8">
        <f>$K7*Q$19+$L7*Q$20+$M7*Q$21</f>
        <v>-2.7</v>
      </c>
      <c r="R7" s="27"/>
      <c r="S7" s="8">
        <f>$O7*S$19+$P7*S$20+$Q7*S$21</f>
        <v>-0.14420459118605233</v>
      </c>
      <c r="T7" s="8">
        <f>$O7*T$19+$P7*T$20+$Q7*T$21</f>
        <v>2.828590873272514</v>
      </c>
      <c r="U7" s="8">
        <f>$O7*U$19+$P7*U$20+$Q7*U$21</f>
        <v>-1.4162819432792257</v>
      </c>
      <c r="V7" s="8"/>
      <c r="W7" s="8">
        <f>$S7*W$19+$T7*W$20+$U7*W$21</f>
        <v>1.8550891987057172</v>
      </c>
      <c r="X7" s="8">
        <f>$S7*X$19+$T7*X$20+$U7*X$21</f>
        <v>-2.1401788143342317</v>
      </c>
      <c r="Y7" s="8">
        <f>$S7*Y$19+$T7*Y$20+$U7*Y$21</f>
        <v>-1.4162819432792257</v>
      </c>
      <c r="Z7" s="8"/>
      <c r="AA7" s="8">
        <f>W7*$AC7/$Y7</f>
        <v>3.5365421837606124</v>
      </c>
      <c r="AB7" s="8">
        <f>X7*$AC7/$Y7</f>
        <v>-4.080037047795062</v>
      </c>
      <c r="AC7" s="8">
        <f>AC4</f>
        <v>-2.7</v>
      </c>
      <c r="AE7" s="8">
        <f>AA7+$C$4</f>
        <v>3.8365421837606122</v>
      </c>
      <c r="AF7" s="8">
        <f>$D$4+AB7</f>
        <v>-4.080037047795062</v>
      </c>
      <c r="AG7" s="8">
        <f>AC7</f>
        <v>-2.7</v>
      </c>
      <c r="AI7" s="9">
        <f>AE16</f>
        <v>2.7013653315160195</v>
      </c>
      <c r="AJ7" s="9">
        <f>AF16</f>
        <v>-1.863406491024679E-2</v>
      </c>
      <c r="AK7" s="5"/>
      <c r="AL7" s="5"/>
    </row>
    <row r="8" spans="2:44">
      <c r="J8" s="5"/>
      <c r="K8" s="8" t="s">
        <v>6</v>
      </c>
      <c r="L8" s="8"/>
      <c r="M8" s="8"/>
      <c r="N8" s="5"/>
      <c r="O8" s="8" t="s">
        <v>6</v>
      </c>
      <c r="P8" s="8"/>
      <c r="Q8" s="8"/>
      <c r="R8" s="27"/>
      <c r="S8" s="8" t="s">
        <v>6</v>
      </c>
      <c r="T8" s="8"/>
      <c r="U8" s="8"/>
      <c r="V8" s="8"/>
      <c r="W8" s="8" t="s">
        <v>6</v>
      </c>
      <c r="X8" s="8"/>
      <c r="Y8" s="8"/>
      <c r="Z8" s="8"/>
      <c r="AA8" s="8"/>
      <c r="AB8" s="8"/>
      <c r="AC8" s="8"/>
      <c r="AE8" s="8"/>
      <c r="AF8" s="8"/>
      <c r="AG8" s="8"/>
    </row>
    <row r="9" spans="2:44">
      <c r="J9" s="5"/>
      <c r="K9" s="8" t="s">
        <v>0</v>
      </c>
      <c r="L9" s="8" t="s">
        <v>1</v>
      </c>
      <c r="M9" s="8" t="s">
        <v>2</v>
      </c>
      <c r="N9" s="5"/>
      <c r="O9" s="8" t="s">
        <v>0</v>
      </c>
      <c r="P9" s="8" t="s">
        <v>1</v>
      </c>
      <c r="Q9" s="8" t="s">
        <v>2</v>
      </c>
      <c r="R9" s="27"/>
      <c r="S9" s="8" t="s">
        <v>0</v>
      </c>
      <c r="T9" s="8" t="s">
        <v>1</v>
      </c>
      <c r="U9" s="8" t="s">
        <v>2</v>
      </c>
      <c r="V9" s="8"/>
      <c r="W9" s="8" t="s">
        <v>0</v>
      </c>
      <c r="X9" s="8" t="s">
        <v>1</v>
      </c>
      <c r="Y9" s="8" t="s">
        <v>2</v>
      </c>
      <c r="Z9" s="8"/>
      <c r="AA9" s="5" t="s">
        <v>0</v>
      </c>
      <c r="AB9" s="5" t="s">
        <v>1</v>
      </c>
      <c r="AC9" s="5" t="s">
        <v>2</v>
      </c>
      <c r="AE9" s="5" t="s">
        <v>0</v>
      </c>
      <c r="AF9" s="5" t="s">
        <v>1</v>
      </c>
      <c r="AG9" s="5" t="s">
        <v>2</v>
      </c>
    </row>
    <row r="10" spans="2:44">
      <c r="K10" s="10">
        <f>K7</f>
        <v>1.1699521005875584</v>
      </c>
      <c r="L10" s="10">
        <f>-L7</f>
        <v>-1.1699521005875584</v>
      </c>
      <c r="M10" s="8">
        <f>M7</f>
        <v>-2.7</v>
      </c>
      <c r="N10" s="5"/>
      <c r="O10" s="14">
        <f>$K10*O$19+$L10*O$20+$M10*O$21</f>
        <v>1.648266019554897</v>
      </c>
      <c r="P10" s="14">
        <f>$K10*P$19+$L10*P$20+$M10*P$21</f>
        <v>0.14420459118605233</v>
      </c>
      <c r="Q10" s="14">
        <f>$K10*Q$19+$L10*Q$20+$M10*Q$21</f>
        <v>-2.7</v>
      </c>
      <c r="R10" s="27"/>
      <c r="S10" s="14">
        <f>$O10*S$19+$P10*S$20+$Q10*S$21</f>
        <v>1.648266019554897</v>
      </c>
      <c r="T10" s="14">
        <f>$O10*T$19+$P10*T$20+$Q10*T$21</f>
        <v>1.5530744424420009</v>
      </c>
      <c r="U10" s="14">
        <f>$O10*U$19+$P10*U$20+$Q10*U$21</f>
        <v>-2.2133130687619871</v>
      </c>
      <c r="V10" s="8"/>
      <c r="W10" s="8">
        <f>$S10*W$19+$T10*W$20+$U10*W$21</f>
        <v>-0.34268324568939112</v>
      </c>
      <c r="X10" s="14">
        <f>$S10*X$19+$T10*X$20+$U10*X$21</f>
        <v>-2.2386132511243786</v>
      </c>
      <c r="Y10" s="14">
        <f>$S10*Y$19+$T10*Y$20+$U10*Y$21</f>
        <v>-2.2133130687619871</v>
      </c>
      <c r="Z10" s="8"/>
      <c r="AA10" s="8">
        <f>W10*$AC10/$Y10</f>
        <v>-0.41803610000770935</v>
      </c>
      <c r="AB10" s="14">
        <f>X10*$AC10/$Y10</f>
        <v>-2.7308634568433043</v>
      </c>
      <c r="AC10" s="14">
        <f>AC7</f>
        <v>-2.7</v>
      </c>
      <c r="AE10" s="8">
        <f>AA10+$C$4</f>
        <v>-0.11803610000770937</v>
      </c>
      <c r="AF10" s="8">
        <f>$D$4+AB10</f>
        <v>-2.7308634568433043</v>
      </c>
      <c r="AG10" s="8">
        <f>AC10</f>
        <v>-2.7</v>
      </c>
    </row>
    <row r="11" spans="2:44">
      <c r="J11" s="5"/>
      <c r="K11" s="8" t="s">
        <v>7</v>
      </c>
      <c r="L11" s="8"/>
      <c r="M11" s="8"/>
      <c r="N11" s="5"/>
      <c r="O11" s="8" t="s">
        <v>7</v>
      </c>
      <c r="P11" s="8"/>
      <c r="Q11" s="8"/>
      <c r="R11" s="27"/>
      <c r="S11" s="8" t="s">
        <v>7</v>
      </c>
      <c r="T11" s="8"/>
      <c r="U11" s="8"/>
      <c r="V11" s="8"/>
      <c r="W11" s="8" t="s">
        <v>7</v>
      </c>
      <c r="X11" s="8"/>
      <c r="Y11" s="8"/>
      <c r="Z11" s="8"/>
      <c r="AA11" s="8"/>
      <c r="AB11" s="8"/>
      <c r="AC11" s="8"/>
      <c r="AE11" s="8"/>
      <c r="AF11" s="8"/>
      <c r="AG11" s="8"/>
    </row>
    <row r="12" spans="2:44">
      <c r="J12" s="5"/>
      <c r="K12" s="8" t="s">
        <v>0</v>
      </c>
      <c r="L12" s="8" t="s">
        <v>1</v>
      </c>
      <c r="M12" s="8" t="s">
        <v>2</v>
      </c>
      <c r="N12" s="5"/>
      <c r="O12" s="8" t="s">
        <v>0</v>
      </c>
      <c r="P12" s="8" t="s">
        <v>1</v>
      </c>
      <c r="Q12" s="8" t="s">
        <v>2</v>
      </c>
      <c r="R12" s="27"/>
      <c r="S12" s="8" t="s">
        <v>0</v>
      </c>
      <c r="T12" s="8" t="s">
        <v>1</v>
      </c>
      <c r="U12" s="8" t="s">
        <v>2</v>
      </c>
      <c r="V12" s="8"/>
      <c r="W12" s="8" t="s">
        <v>0</v>
      </c>
      <c r="X12" s="8" t="s">
        <v>1</v>
      </c>
      <c r="Y12" s="8" t="s">
        <v>2</v>
      </c>
      <c r="Z12" s="8"/>
      <c r="AA12" s="5" t="s">
        <v>0</v>
      </c>
      <c r="AB12" s="5" t="s">
        <v>1</v>
      </c>
      <c r="AC12" s="5" t="s">
        <v>2</v>
      </c>
      <c r="AE12" s="5" t="s">
        <v>0</v>
      </c>
      <c r="AF12" s="5" t="s">
        <v>1</v>
      </c>
      <c r="AG12" s="5" t="s">
        <v>2</v>
      </c>
    </row>
    <row r="13" spans="2:44">
      <c r="J13" s="5"/>
      <c r="K13" s="10">
        <f>-K7</f>
        <v>-1.1699521005875584</v>
      </c>
      <c r="L13" s="10">
        <f>L10</f>
        <v>-1.1699521005875584</v>
      </c>
      <c r="M13" s="8">
        <f>M10</f>
        <v>-2.7</v>
      </c>
      <c r="N13" s="5"/>
      <c r="O13" s="8">
        <f>$K13*O$19+$L13*O$20+$M13*O$21</f>
        <v>0.14420459118605233</v>
      </c>
      <c r="P13" s="8">
        <f>$K13*P$19+$L13*P$20+$M13*P$21</f>
        <v>-1.648266019554897</v>
      </c>
      <c r="Q13" s="8">
        <f>$K13*Q$19+$L13*Q$20+$M13*Q$21</f>
        <v>-2.7</v>
      </c>
      <c r="R13" s="27"/>
      <c r="S13" s="8">
        <f>$O13*S$19+$P13*S$20+$Q13*S$21</f>
        <v>0.14420459118605233</v>
      </c>
      <c r="T13" s="8">
        <f>$O13*T$19+$P13*T$20+$Q13*T$21</f>
        <v>3.2973153586792536E-2</v>
      </c>
      <c r="U13" s="8">
        <f>$O13*U$19+$P13*U$20+$Q13*U$21</f>
        <v>-3.1631777759654742</v>
      </c>
      <c r="V13" s="8"/>
      <c r="W13" s="8">
        <f>$S13*W$19+$T13*W$20+$U13*W$21</f>
        <v>-9.3334468190686193E-2</v>
      </c>
      <c r="X13" s="8">
        <f>$S13*X$19+$T13*X$20+$U13*X$21</f>
        <v>-0.11476441096505691</v>
      </c>
      <c r="Y13" s="8">
        <f>$S13*Y$19+$T13*Y$20+$U13*Y$21</f>
        <v>-3.1631777759654742</v>
      </c>
      <c r="Z13" s="8"/>
      <c r="AA13" s="8">
        <f>W13*$AC13/$Y13</f>
        <v>-7.9667689255288734E-2</v>
      </c>
      <c r="AB13" s="8">
        <f>X13*$AC13/$Y13</f>
        <v>-9.7959688500617426E-2</v>
      </c>
      <c r="AC13" s="8">
        <f>AC10</f>
        <v>-2.7</v>
      </c>
      <c r="AE13" s="8">
        <f>AA13+$C$4</f>
        <v>0.22033231074471127</v>
      </c>
      <c r="AF13" s="8">
        <f>$D$4+AB13</f>
        <v>-9.7959688500617426E-2</v>
      </c>
      <c r="AG13" s="8">
        <f>AC13</f>
        <v>-2.7</v>
      </c>
    </row>
    <row r="14" spans="2:44">
      <c r="K14" s="8" t="s">
        <v>8</v>
      </c>
      <c r="L14" s="8"/>
      <c r="M14" s="8"/>
      <c r="N14" s="5"/>
      <c r="O14" s="8" t="s">
        <v>8</v>
      </c>
      <c r="P14" s="8"/>
      <c r="Q14" s="8"/>
      <c r="R14" s="27"/>
      <c r="S14" s="8" t="s">
        <v>8</v>
      </c>
      <c r="T14" s="8"/>
      <c r="U14" s="8"/>
      <c r="V14" s="8"/>
      <c r="W14" s="8" t="s">
        <v>8</v>
      </c>
      <c r="X14" s="8"/>
      <c r="Y14" s="8"/>
      <c r="Z14" s="8"/>
      <c r="AA14" s="8"/>
      <c r="AB14" s="8"/>
      <c r="AC14" s="8"/>
      <c r="AE14" s="8"/>
      <c r="AF14" s="8"/>
      <c r="AG14" s="8"/>
    </row>
    <row r="15" spans="2:44">
      <c r="J15" s="5"/>
      <c r="K15" s="8" t="s">
        <v>0</v>
      </c>
      <c r="L15" s="8" t="s">
        <v>1</v>
      </c>
      <c r="M15" s="8" t="s">
        <v>2</v>
      </c>
      <c r="N15" s="5"/>
      <c r="O15" s="8" t="s">
        <v>0</v>
      </c>
      <c r="P15" s="8" t="s">
        <v>1</v>
      </c>
      <c r="Q15" s="8" t="s">
        <v>2</v>
      </c>
      <c r="R15" s="27"/>
      <c r="S15" s="8" t="s">
        <v>0</v>
      </c>
      <c r="T15" s="8" t="s">
        <v>1</v>
      </c>
      <c r="U15" s="8" t="s">
        <v>2</v>
      </c>
      <c r="V15" s="8"/>
      <c r="W15" s="8" t="s">
        <v>0</v>
      </c>
      <c r="X15" s="8" t="s">
        <v>1</v>
      </c>
      <c r="Y15" s="8" t="s">
        <v>2</v>
      </c>
      <c r="Z15" s="8"/>
      <c r="AA15" s="5" t="s">
        <v>0</v>
      </c>
      <c r="AB15" s="5" t="s">
        <v>1</v>
      </c>
      <c r="AC15" s="5" t="s">
        <v>2</v>
      </c>
      <c r="AE15" s="5" t="s">
        <v>0</v>
      </c>
      <c r="AF15" s="5" t="s">
        <v>1</v>
      </c>
      <c r="AG15" s="5" t="s">
        <v>2</v>
      </c>
    </row>
    <row r="16" spans="2:44">
      <c r="J16" s="5"/>
      <c r="K16" s="10">
        <f>K13</f>
        <v>-1.1699521005875584</v>
      </c>
      <c r="L16" s="10">
        <f>-L13</f>
        <v>1.1699521005875584</v>
      </c>
      <c r="M16" s="8">
        <f>M13</f>
        <v>-2.7</v>
      </c>
      <c r="N16" s="5"/>
      <c r="O16" s="14">
        <f>$K16*O$19+$L16*O$20+$M16*O$21</f>
        <v>-1.648266019554897</v>
      </c>
      <c r="P16" s="14">
        <f>$K16*P$19+$L16*P$20+$M16*P$21</f>
        <v>-0.14420459118605233</v>
      </c>
      <c r="Q16" s="14">
        <f>$K16*Q$19+$L16*Q$20+$M16*Q$21</f>
        <v>-2.7</v>
      </c>
      <c r="R16" s="27"/>
      <c r="S16" s="14">
        <f>$O16*S$19+$P16*S$20+$Q16*S$21</f>
        <v>-1.648266019554897</v>
      </c>
      <c r="T16" s="14">
        <f>$O16*T$19+$P16*T$20+$Q16*T$21</f>
        <v>1.3084895844173059</v>
      </c>
      <c r="U16" s="14">
        <f>$O16*U$19+$P16*U$20+$Q16*U$21</f>
        <v>-2.3661466504827131</v>
      </c>
      <c r="V16" s="8"/>
      <c r="W16" s="14">
        <f>$S16*W$19+$T16*W$20+$U16*W$21</f>
        <v>2.1044379762044221</v>
      </c>
      <c r="X16" s="8">
        <f>$S16*X$19+$T16*X$20+$U16*X$21</f>
        <v>-1.6329974174910333E-2</v>
      </c>
      <c r="Y16" s="14">
        <f>$S16*Y$19+$T16*Y$20+$U16*Y$21</f>
        <v>-2.3661466504827131</v>
      </c>
      <c r="Z16" s="8"/>
      <c r="AA16" s="14">
        <f>W16*$AC16/$Y16</f>
        <v>2.4013653315160197</v>
      </c>
      <c r="AB16" s="8">
        <f>X16*$AC16/$Y16</f>
        <v>-1.863406491024679E-2</v>
      </c>
      <c r="AC16" s="14">
        <f>AC13</f>
        <v>-2.7</v>
      </c>
      <c r="AE16" s="8">
        <f>AA16+$C$4</f>
        <v>2.7013653315160195</v>
      </c>
      <c r="AF16" s="8">
        <f>$D$4+AB16</f>
        <v>-1.863406491024679E-2</v>
      </c>
      <c r="AG16" s="8">
        <f>AC16</f>
        <v>-2.7</v>
      </c>
    </row>
    <row r="17" spans="10:38">
      <c r="J17" s="5"/>
      <c r="N17" s="5"/>
      <c r="O17" s="5"/>
    </row>
    <row r="18" spans="10:38">
      <c r="N18" s="5"/>
      <c r="O18" s="16" t="s">
        <v>28</v>
      </c>
      <c r="P18" s="17"/>
      <c r="Q18" s="18"/>
      <c r="S18" s="16" t="s">
        <v>29</v>
      </c>
      <c r="T18" s="17"/>
      <c r="U18" s="18"/>
      <c r="W18" s="16" t="s">
        <v>30</v>
      </c>
      <c r="X18" s="17"/>
      <c r="Y18" s="18"/>
      <c r="AI18" s="5"/>
      <c r="AJ18" s="5"/>
    </row>
    <row r="19" spans="10:38">
      <c r="O19" s="30">
        <f>COS(F7)</f>
        <v>0.64278760968653936</v>
      </c>
      <c r="P19" s="14">
        <f>SIN(F7)</f>
        <v>0.76604444311897801</v>
      </c>
      <c r="Q19" s="31">
        <v>0</v>
      </c>
      <c r="R19" s="21"/>
      <c r="S19" s="19">
        <v>1</v>
      </c>
      <c r="T19" s="15">
        <v>0</v>
      </c>
      <c r="U19" s="20">
        <v>0</v>
      </c>
      <c r="V19" s="15"/>
      <c r="W19" s="19">
        <f>COS(H7)</f>
        <v>-0.78801075360672224</v>
      </c>
      <c r="X19" s="15">
        <f>SIN(H7)</f>
        <v>-0.61566147532565785</v>
      </c>
      <c r="Y19" s="20">
        <v>0</v>
      </c>
      <c r="AA19" s="28">
        <f>((AA7^2+AB7^2)+AC7^2)^0.5</f>
        <v>6.0368727772662663</v>
      </c>
      <c r="AI19" s="9">
        <f>AI4</f>
        <v>3.8365421837606122</v>
      </c>
      <c r="AJ19" s="9">
        <f>AJ4</f>
        <v>-4.080037047795062</v>
      </c>
      <c r="AK19" s="12">
        <f>ABS(AI19*(AJ21-AJ23)+AI21*(AJ23-AJ19)+AI23*(AJ19-AJ21))/2</f>
        <v>5.434270894669627</v>
      </c>
      <c r="AL19" s="11">
        <f>AK19+AK21</f>
        <v>10.517532656112612</v>
      </c>
    </row>
    <row r="20" spans="10:38">
      <c r="O20" s="30">
        <f>-P19</f>
        <v>-0.76604444311897801</v>
      </c>
      <c r="P20" s="14">
        <f>O19</f>
        <v>0.64278760968653936</v>
      </c>
      <c r="Q20" s="31">
        <v>0</v>
      </c>
      <c r="R20" s="21"/>
      <c r="S20" s="19">
        <v>0</v>
      </c>
      <c r="T20" s="15">
        <f>COS(G7)</f>
        <v>0.84804809615642596</v>
      </c>
      <c r="U20" s="20">
        <f>SIN(G7)</f>
        <v>0.5299192642332049</v>
      </c>
      <c r="V20" s="15"/>
      <c r="W20" s="19">
        <f>-X19</f>
        <v>0.61566147532565785</v>
      </c>
      <c r="X20" s="15">
        <f>W19</f>
        <v>-0.78801075360672224</v>
      </c>
      <c r="Y20" s="20">
        <v>0</v>
      </c>
      <c r="AA20" s="28">
        <f>((AA10^2+AB10^2)+AC10^2)^0.5</f>
        <v>3.8629482783014089</v>
      </c>
      <c r="AB20" s="28"/>
      <c r="AI20" s="5"/>
      <c r="AJ20" s="5"/>
    </row>
    <row r="21" spans="10:38">
      <c r="O21" s="32">
        <v>0</v>
      </c>
      <c r="P21" s="23">
        <v>0</v>
      </c>
      <c r="Q21" s="33">
        <v>1</v>
      </c>
      <c r="R21" s="21"/>
      <c r="S21" s="22">
        <v>0</v>
      </c>
      <c r="T21" s="25">
        <f>-U20</f>
        <v>-0.5299192642332049</v>
      </c>
      <c r="U21" s="24">
        <f>T20</f>
        <v>0.84804809615642596</v>
      </c>
      <c r="V21" s="15"/>
      <c r="W21" s="22">
        <v>0</v>
      </c>
      <c r="X21" s="25">
        <v>0</v>
      </c>
      <c r="Y21" s="24">
        <v>1</v>
      </c>
      <c r="AA21" s="28">
        <f>((AA13^2+AB13^2)+AC13^2)^0.5</f>
        <v>2.7029508026011899</v>
      </c>
      <c r="AI21" s="9">
        <f>AI5</f>
        <v>-0.11803610000770937</v>
      </c>
      <c r="AJ21" s="9">
        <f>AJ5</f>
        <v>-2.7308634568433043</v>
      </c>
      <c r="AK21" s="12">
        <f>ABS(AI19*(AJ23-AJ25)+AI23*(AJ25-AJ19)+AI25*(AJ19-AJ23))/2</f>
        <v>5.0832617614429854</v>
      </c>
    </row>
    <row r="22" spans="10:38">
      <c r="AA22" s="28">
        <f>((AA16^2+AB16^2)+AC16^2)^0.5</f>
        <v>3.6134336418124691</v>
      </c>
      <c r="AI22" s="5"/>
      <c r="AJ22" s="5"/>
    </row>
    <row r="23" spans="10:38">
      <c r="AI23" s="9">
        <f>AI6</f>
        <v>0.22033231074471127</v>
      </c>
      <c r="AJ23" s="9">
        <f>AJ6</f>
        <v>-9.7959688500617426E-2</v>
      </c>
    </row>
    <row r="24" spans="10:38">
      <c r="K24" s="3">
        <f>C4-0.1</f>
        <v>0.19999999999999998</v>
      </c>
      <c r="L24" s="3">
        <f>D4</f>
        <v>0</v>
      </c>
      <c r="AI24" s="5"/>
      <c r="AJ24" s="5"/>
    </row>
    <row r="25" spans="10:38">
      <c r="K25" s="3">
        <f>C4+0.1</f>
        <v>0.4</v>
      </c>
      <c r="L25" s="3">
        <f>D4</f>
        <v>0</v>
      </c>
      <c r="AI25" s="9">
        <f>AI7</f>
        <v>2.7013653315160195</v>
      </c>
      <c r="AJ25" s="9">
        <f>AJ7</f>
        <v>-1.863406491024679E-2</v>
      </c>
    </row>
    <row r="27" spans="10:38">
      <c r="K27" s="3">
        <f>C4</f>
        <v>0.3</v>
      </c>
      <c r="L27" s="3">
        <f>D4-0.1</f>
        <v>-0.1</v>
      </c>
    </row>
    <row r="28" spans="10:38">
      <c r="K28" s="3">
        <f>C4</f>
        <v>0.3</v>
      </c>
      <c r="L28" s="3">
        <f>D4+0.1</f>
        <v>0.1</v>
      </c>
    </row>
  </sheetData>
  <phoneticPr fontId="1" type="noConversion"/>
  <pageMargins left="0.7" right="0.7" top="0.75" bottom="0.75" header="0.3" footer="0.3"/>
  <pageSetup orientation="portrait" r:id="rId1"/>
  <headerFooter>
    <oddHeader>&amp;L&amp;"Calibri"&amp;10&amp;K000000  Classified&amp;1#_x000D_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3D4D-866F-45A9-8379-5CFE35596202}">
  <dimension ref="B2:AR28"/>
  <sheetViews>
    <sheetView showGridLines="0" zoomScaleNormal="100" workbookViewId="0">
      <selection activeCell="F4" sqref="F4"/>
    </sheetView>
  </sheetViews>
  <sheetFormatPr defaultColWidth="9" defaultRowHeight="15"/>
  <cols>
    <col min="1" max="1" width="4.42578125" style="2" customWidth="1"/>
    <col min="2" max="2" width="13.42578125" style="2" bestFit="1" customWidth="1"/>
    <col min="3" max="5" width="9" style="2"/>
    <col min="6" max="8" width="13.85546875" style="2" customWidth="1"/>
    <col min="9" max="9" width="15.42578125" style="2" customWidth="1"/>
    <col min="10" max="10" width="2.140625" style="2" customWidth="1"/>
    <col min="11" max="13" width="6.5703125" style="3" customWidth="1"/>
    <col min="14" max="14" width="2.140625" style="2" customWidth="1"/>
    <col min="15" max="15" width="6.5703125" style="2" customWidth="1"/>
    <col min="16" max="17" width="6.5703125" style="5" customWidth="1"/>
    <col min="18" max="18" width="2.140625" customWidth="1"/>
    <col min="19" max="21" width="6.5703125" style="5" customWidth="1"/>
    <col min="22" max="22" width="2.140625" style="5" customWidth="1"/>
    <col min="23" max="25" width="6.5703125" style="5" customWidth="1"/>
    <col min="26" max="26" width="2.140625" style="5" customWidth="1"/>
    <col min="27" max="29" width="6.5703125" style="5" customWidth="1"/>
    <col min="30" max="30" width="2.140625" style="5" customWidth="1"/>
    <col min="31" max="34" width="6.140625" style="5" customWidth="1"/>
    <col min="35" max="36" width="13.85546875" style="2" customWidth="1"/>
    <col min="37" max="16384" width="9" style="2"/>
  </cols>
  <sheetData>
    <row r="2" spans="2:44"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3"/>
      <c r="AF2" s="3"/>
      <c r="AG2" s="3"/>
    </row>
    <row r="3" spans="2:44">
      <c r="B3" s="6" t="s">
        <v>4</v>
      </c>
      <c r="C3" s="5" t="s">
        <v>0</v>
      </c>
      <c r="D3" s="5" t="s">
        <v>1</v>
      </c>
      <c r="E3" s="5" t="s">
        <v>2</v>
      </c>
      <c r="F3" s="29" t="s">
        <v>27</v>
      </c>
      <c r="G3" s="29" t="s">
        <v>25</v>
      </c>
      <c r="H3" s="29" t="s">
        <v>26</v>
      </c>
      <c r="I3" s="5" t="s">
        <v>13</v>
      </c>
      <c r="J3" s="5"/>
      <c r="K3" s="5" t="s">
        <v>0</v>
      </c>
      <c r="L3" s="5" t="s">
        <v>1</v>
      </c>
      <c r="M3" s="5" t="s">
        <v>2</v>
      </c>
      <c r="N3" s="5"/>
      <c r="O3" s="5" t="s">
        <v>0</v>
      </c>
      <c r="P3" s="5" t="s">
        <v>1</v>
      </c>
      <c r="Q3" s="5" t="s">
        <v>2</v>
      </c>
      <c r="R3" s="5"/>
      <c r="S3" s="5" t="s">
        <v>0</v>
      </c>
      <c r="T3" s="5" t="s">
        <v>1</v>
      </c>
      <c r="U3" s="5" t="s">
        <v>2</v>
      </c>
      <c r="W3" s="5" t="s">
        <v>0</v>
      </c>
      <c r="X3" s="5" t="s">
        <v>1</v>
      </c>
      <c r="Y3" s="5" t="s">
        <v>2</v>
      </c>
      <c r="AA3" s="5" t="s">
        <v>0</v>
      </c>
      <c r="AB3" s="5" t="s">
        <v>1</v>
      </c>
      <c r="AC3" s="5" t="s">
        <v>2</v>
      </c>
      <c r="AE3" s="5" t="s">
        <v>0</v>
      </c>
      <c r="AF3" s="5" t="s">
        <v>1</v>
      </c>
      <c r="AG3" s="5" t="s">
        <v>2</v>
      </c>
      <c r="AI3" s="5"/>
      <c r="AJ3" s="5"/>
      <c r="AK3" s="5"/>
      <c r="AL3" s="5"/>
    </row>
    <row r="4" spans="2:44">
      <c r="B4" s="5" t="s">
        <v>3</v>
      </c>
      <c r="C4" s="5">
        <f>Input_green_part!I25</f>
        <v>0.3</v>
      </c>
      <c r="D4" s="5">
        <f>Input_green_part!J25</f>
        <v>0</v>
      </c>
      <c r="E4" s="5">
        <f>Input_green_part!K25</f>
        <v>2.7</v>
      </c>
      <c r="F4" s="5">
        <f>Input_green_part!I27</f>
        <v>40</v>
      </c>
      <c r="G4" s="7">
        <f>Input_green_part!J27</f>
        <v>32</v>
      </c>
      <c r="H4" s="7">
        <f>Input_green_part!K27</f>
        <v>-38</v>
      </c>
      <c r="I4" s="5">
        <f>Input_green_part!H27</f>
        <v>63</v>
      </c>
      <c r="J4" s="5"/>
      <c r="K4" s="8">
        <v>0</v>
      </c>
      <c r="L4" s="8">
        <v>0</v>
      </c>
      <c r="M4" s="8">
        <f>-E4</f>
        <v>-2.7</v>
      </c>
      <c r="N4" s="8"/>
      <c r="O4" s="8">
        <f>$K4*O$19+$L4*O$20+$M4*O$21</f>
        <v>0</v>
      </c>
      <c r="P4" s="8">
        <f>$K4*P$19+$L4*P$20+$M4*P$21</f>
        <v>0</v>
      </c>
      <c r="Q4" s="8">
        <f>$K4*Q$19+$L4*Q$20+$M4*Q$21</f>
        <v>-2.7</v>
      </c>
      <c r="R4" s="26"/>
      <c r="S4" s="8">
        <f>$O4*S$19+$P4*S$20+$Q4*S$21</f>
        <v>0</v>
      </c>
      <c r="T4" s="8">
        <f>$O4*T$19+$P4*T$20+$Q4*T$21</f>
        <v>1.4307820134296534</v>
      </c>
      <c r="U4" s="8">
        <f>$O4*U$19+$P4*U$20+$Q4*U$21</f>
        <v>-2.2897298596223501</v>
      </c>
      <c r="V4" s="8"/>
      <c r="W4" s="8">
        <f>$S4*W$19+$T4*W$20+$U4*W$21</f>
        <v>0.88087736525751625</v>
      </c>
      <c r="X4" s="8">
        <f>$S4*X$19+$T4*X$20+$U4*X$21</f>
        <v>1.127471612649644</v>
      </c>
      <c r="Y4" s="8">
        <f>$S4*Y$19+$T4*Y$20+$U4*Y$21</f>
        <v>-2.2897298596223501</v>
      </c>
      <c r="Z4" s="8"/>
      <c r="AA4" s="8">
        <f>W4*$AC4/$Y4</f>
        <v>1.0387115651221683</v>
      </c>
      <c r="AB4" s="8">
        <f>X4*$AC4/$Y4</f>
        <v>1.3294901760402955</v>
      </c>
      <c r="AC4" s="8">
        <f>-E4</f>
        <v>-2.7</v>
      </c>
      <c r="AD4" s="8"/>
      <c r="AE4" s="8">
        <f>AA4+$C$4</f>
        <v>1.3387115651221684</v>
      </c>
      <c r="AF4" s="8">
        <f>$D$4+AB4</f>
        <v>1.3294901760402955</v>
      </c>
      <c r="AG4" s="8">
        <f>AC4</f>
        <v>-2.7</v>
      </c>
      <c r="AH4" s="8"/>
      <c r="AI4" s="9">
        <f>AE7</f>
        <v>3.8365421837606144</v>
      </c>
      <c r="AJ4" s="9">
        <f>AF7</f>
        <v>4.0800370477950603</v>
      </c>
      <c r="AK4" s="10">
        <f>AI4</f>
        <v>3.8365421837606144</v>
      </c>
      <c r="AL4" s="10">
        <f>AJ4</f>
        <v>4.0800370477950603</v>
      </c>
      <c r="AM4" s="10">
        <f>AI5</f>
        <v>2.7013653315160195</v>
      </c>
      <c r="AN4" s="10">
        <f>AJ5</f>
        <v>1.8634064910245777E-2</v>
      </c>
      <c r="AO4" s="10">
        <f>AI6</f>
        <v>0.22033231074471132</v>
      </c>
      <c r="AP4" s="10">
        <f>AJ6</f>
        <v>9.7959688500617689E-2</v>
      </c>
      <c r="AQ4" s="10">
        <f>AI7</f>
        <v>-0.11803610000770742</v>
      </c>
      <c r="AR4" s="10">
        <f>AJ7</f>
        <v>2.7308634568433043</v>
      </c>
    </row>
    <row r="5" spans="2:44">
      <c r="F5" s="5"/>
      <c r="G5" s="5"/>
      <c r="H5" s="5"/>
      <c r="I5" s="5"/>
      <c r="J5" s="5"/>
      <c r="K5" s="8" t="s">
        <v>5</v>
      </c>
      <c r="L5" s="8"/>
      <c r="M5" s="8"/>
      <c r="N5" s="5"/>
      <c r="O5" s="8" t="s">
        <v>5</v>
      </c>
      <c r="P5" s="8"/>
      <c r="Q5" s="8"/>
      <c r="R5" s="27"/>
      <c r="S5" s="8" t="s">
        <v>5</v>
      </c>
      <c r="T5" s="8"/>
      <c r="U5" s="8"/>
      <c r="V5" s="8"/>
      <c r="W5" s="8" t="s">
        <v>5</v>
      </c>
      <c r="X5" s="8"/>
      <c r="Y5" s="8"/>
      <c r="Z5" s="8"/>
      <c r="AA5" s="8"/>
      <c r="AB5" s="8"/>
      <c r="AC5" s="8"/>
      <c r="AE5" s="8"/>
      <c r="AF5" s="8"/>
      <c r="AG5" s="8"/>
      <c r="AI5" s="9">
        <f>AE10</f>
        <v>2.7013653315160195</v>
      </c>
      <c r="AJ5" s="9">
        <f>AF10</f>
        <v>1.8634064910245777E-2</v>
      </c>
      <c r="AK5" s="10">
        <f>AI5</f>
        <v>2.7013653315160195</v>
      </c>
      <c r="AL5" s="10">
        <f>AJ5</f>
        <v>1.8634064910245777E-2</v>
      </c>
      <c r="AM5" s="10">
        <f>AI6</f>
        <v>0.22033231074471132</v>
      </c>
      <c r="AN5" s="10">
        <f>AJ6</f>
        <v>9.7959688500617689E-2</v>
      </c>
      <c r="AO5" s="10">
        <f>AI7</f>
        <v>-0.11803610000770742</v>
      </c>
      <c r="AP5" s="10">
        <f>AJ7</f>
        <v>2.7308634568433043</v>
      </c>
      <c r="AQ5" s="10">
        <f>AI4</f>
        <v>3.8365421837606144</v>
      </c>
      <c r="AR5" s="10">
        <f>AJ4</f>
        <v>4.0800370477950603</v>
      </c>
    </row>
    <row r="6" spans="2:44">
      <c r="B6" s="5" t="s">
        <v>17</v>
      </c>
      <c r="C6" s="5" t="s">
        <v>9</v>
      </c>
      <c r="D6" s="5" t="s">
        <v>10</v>
      </c>
      <c r="E6" s="5" t="s">
        <v>11</v>
      </c>
      <c r="F6" s="29" t="s">
        <v>27</v>
      </c>
      <c r="G6" s="29" t="s">
        <v>25</v>
      </c>
      <c r="H6" s="29" t="s">
        <v>26</v>
      </c>
      <c r="I6" s="5" t="s">
        <v>12</v>
      </c>
      <c r="K6" s="8" t="s">
        <v>0</v>
      </c>
      <c r="L6" s="8" t="s">
        <v>1</v>
      </c>
      <c r="M6" s="8" t="s">
        <v>2</v>
      </c>
      <c r="N6" s="5"/>
      <c r="O6" s="8" t="s">
        <v>0</v>
      </c>
      <c r="P6" s="8" t="s">
        <v>1</v>
      </c>
      <c r="Q6" s="8" t="s">
        <v>2</v>
      </c>
      <c r="R6" s="27"/>
      <c r="S6" s="8" t="s">
        <v>0</v>
      </c>
      <c r="T6" s="8" t="s">
        <v>1</v>
      </c>
      <c r="U6" s="8" t="s">
        <v>2</v>
      </c>
      <c r="V6" s="8"/>
      <c r="W6" s="8" t="s">
        <v>0</v>
      </c>
      <c r="X6" s="8" t="s">
        <v>1</v>
      </c>
      <c r="Y6" s="8" t="s">
        <v>2</v>
      </c>
      <c r="Z6" s="8"/>
      <c r="AA6" s="5" t="s">
        <v>0</v>
      </c>
      <c r="AB6" s="5" t="s">
        <v>1</v>
      </c>
      <c r="AC6" s="5" t="s">
        <v>2</v>
      </c>
      <c r="AE6" s="5" t="s">
        <v>0</v>
      </c>
      <c r="AF6" s="5" t="s">
        <v>1</v>
      </c>
      <c r="AG6" s="5" t="s">
        <v>2</v>
      </c>
      <c r="AI6" s="9">
        <f>AE13</f>
        <v>0.22033231074471132</v>
      </c>
      <c r="AJ6" s="9">
        <f>AF13</f>
        <v>9.7959688500617689E-2</v>
      </c>
      <c r="AK6" s="5"/>
      <c r="AL6" s="5"/>
    </row>
    <row r="7" spans="2:44">
      <c r="B7" s="9">
        <f>MAX(AA18:AA21)</f>
        <v>6.0368727772662671</v>
      </c>
      <c r="C7" s="8">
        <f>W4</f>
        <v>0.88087736525751625</v>
      </c>
      <c r="D7" s="8">
        <f>X4</f>
        <v>1.127471612649644</v>
      </c>
      <c r="E7" s="8">
        <f>Y4+E4</f>
        <v>0.41027014037765008</v>
      </c>
      <c r="F7" s="10">
        <f>F4/180*PI()</f>
        <v>0.69813170079773179</v>
      </c>
      <c r="G7" s="10">
        <f t="shared" ref="G7:I7" si="0">G4/180*PI()</f>
        <v>0.55850536063818546</v>
      </c>
      <c r="H7" s="10">
        <f t="shared" si="0"/>
        <v>-0.66322511575784526</v>
      </c>
      <c r="I7" s="10">
        <f t="shared" si="0"/>
        <v>1.0995574287564276</v>
      </c>
      <c r="J7" s="5"/>
      <c r="K7" s="10">
        <f>E4*TAN(I7/2)*2^0.5/2</f>
        <v>1.1699521005875584</v>
      </c>
      <c r="L7" s="10">
        <f>K7</f>
        <v>1.1699521005875584</v>
      </c>
      <c r="M7" s="8">
        <f>M4</f>
        <v>-2.7</v>
      </c>
      <c r="N7" s="5"/>
      <c r="O7" s="8">
        <f>$K7*O$19+$L7*O$20+$M7*O$21</f>
        <v>0.14420459118605244</v>
      </c>
      <c r="P7" s="8">
        <f>$K7*P$19+$L7*P$20+$M7*P$21</f>
        <v>1.6482660195548968</v>
      </c>
      <c r="Q7" s="8">
        <f>$K7*Q$19+$L7*Q$20+$M7*Q$21</f>
        <v>-2.7</v>
      </c>
      <c r="R7" s="27"/>
      <c r="S7" s="8">
        <f>$O7*S$19+$P7*S$20+$Q7*S$21</f>
        <v>0.14420459118605244</v>
      </c>
      <c r="T7" s="8">
        <f>$O7*T$19+$P7*T$20+$Q7*T$21</f>
        <v>2.828590873272514</v>
      </c>
      <c r="U7" s="8">
        <f>$O7*U$19+$P7*U$20+$Q7*U$21</f>
        <v>-1.416281943279226</v>
      </c>
      <c r="V7" s="8"/>
      <c r="W7" s="8">
        <f>$S7*W$19+$T7*W$20+$U7*W$21</f>
        <v>1.8550891987057185</v>
      </c>
      <c r="X7" s="8">
        <f>$S7*X$19+$T7*X$20+$U7*X$21</f>
        <v>2.1401788143342309</v>
      </c>
      <c r="Y7" s="8">
        <f>$S7*Y$19+$T7*Y$20+$U7*Y$21</f>
        <v>-1.416281943279226</v>
      </c>
      <c r="Z7" s="8"/>
      <c r="AA7" s="8">
        <f>W7*$AC7/$Y7</f>
        <v>3.5365421837606146</v>
      </c>
      <c r="AB7" s="8">
        <f>X7*$AC7/$Y7</f>
        <v>4.0800370477950603</v>
      </c>
      <c r="AC7" s="8">
        <f>AC4</f>
        <v>-2.7</v>
      </c>
      <c r="AE7" s="8">
        <f>AA7+$C$4</f>
        <v>3.8365421837606144</v>
      </c>
      <c r="AF7" s="8">
        <f>$D$4+AB7</f>
        <v>4.0800370477950603</v>
      </c>
      <c r="AG7" s="8">
        <f>AC7</f>
        <v>-2.7</v>
      </c>
      <c r="AI7" s="9">
        <f>AE16</f>
        <v>-0.11803610000770742</v>
      </c>
      <c r="AJ7" s="9">
        <f>AF16</f>
        <v>2.7308634568433043</v>
      </c>
      <c r="AK7" s="5"/>
      <c r="AL7" s="5"/>
    </row>
    <row r="8" spans="2:44">
      <c r="J8" s="5"/>
      <c r="K8" s="8" t="s">
        <v>6</v>
      </c>
      <c r="L8" s="8"/>
      <c r="M8" s="8"/>
      <c r="N8" s="5"/>
      <c r="O8" s="8" t="s">
        <v>6</v>
      </c>
      <c r="P8" s="8"/>
      <c r="Q8" s="8"/>
      <c r="R8" s="27"/>
      <c r="S8" s="8" t="s">
        <v>6</v>
      </c>
      <c r="T8" s="8"/>
      <c r="U8" s="8"/>
      <c r="V8" s="8"/>
      <c r="W8" s="8" t="s">
        <v>6</v>
      </c>
      <c r="X8" s="8"/>
      <c r="Y8" s="8"/>
      <c r="Z8" s="8"/>
      <c r="AA8" s="8"/>
      <c r="AB8" s="8"/>
      <c r="AC8" s="8"/>
      <c r="AE8" s="8"/>
      <c r="AF8" s="8"/>
      <c r="AG8" s="8"/>
    </row>
    <row r="9" spans="2:44">
      <c r="J9" s="5"/>
      <c r="K9" s="8" t="s">
        <v>0</v>
      </c>
      <c r="L9" s="8" t="s">
        <v>1</v>
      </c>
      <c r="M9" s="8" t="s">
        <v>2</v>
      </c>
      <c r="N9" s="5"/>
      <c r="O9" s="8" t="s">
        <v>0</v>
      </c>
      <c r="P9" s="8" t="s">
        <v>1</v>
      </c>
      <c r="Q9" s="8" t="s">
        <v>2</v>
      </c>
      <c r="R9" s="27"/>
      <c r="S9" s="8" t="s">
        <v>0</v>
      </c>
      <c r="T9" s="8" t="s">
        <v>1</v>
      </c>
      <c r="U9" s="8" t="s">
        <v>2</v>
      </c>
      <c r="V9" s="8"/>
      <c r="W9" s="8" t="s">
        <v>0</v>
      </c>
      <c r="X9" s="8" t="s">
        <v>1</v>
      </c>
      <c r="Y9" s="8" t="s">
        <v>2</v>
      </c>
      <c r="Z9" s="8"/>
      <c r="AA9" s="5" t="s">
        <v>0</v>
      </c>
      <c r="AB9" s="5" t="s">
        <v>1</v>
      </c>
      <c r="AC9" s="5" t="s">
        <v>2</v>
      </c>
      <c r="AE9" s="5" t="s">
        <v>0</v>
      </c>
      <c r="AF9" s="5" t="s">
        <v>1</v>
      </c>
      <c r="AG9" s="5" t="s">
        <v>2</v>
      </c>
    </row>
    <row r="10" spans="2:44">
      <c r="K10" s="10">
        <f>K7</f>
        <v>1.1699521005875584</v>
      </c>
      <c r="L10" s="10">
        <f>-L7</f>
        <v>-1.1699521005875584</v>
      </c>
      <c r="M10" s="8">
        <f>M7</f>
        <v>-2.7</v>
      </c>
      <c r="N10" s="5"/>
      <c r="O10" s="14">
        <f>$K10*O$19+$L10*O$20+$M10*O$21</f>
        <v>1.6482660195548968</v>
      </c>
      <c r="P10" s="14">
        <f>$K10*P$19+$L10*P$20+$M10*P$21</f>
        <v>-0.14420459118605244</v>
      </c>
      <c r="Q10" s="14">
        <f>$K10*Q$19+$L10*Q$20+$M10*Q$21</f>
        <v>-2.7</v>
      </c>
      <c r="R10" s="27"/>
      <c r="S10" s="14">
        <f>$O10*S$19+$P10*S$20+$Q10*S$21</f>
        <v>1.6482660195548968</v>
      </c>
      <c r="T10" s="14">
        <f>$O10*T$19+$P10*T$20+$Q10*T$21</f>
        <v>1.3084895844173059</v>
      </c>
      <c r="U10" s="14">
        <f>$O10*U$19+$P10*U$20+$Q10*U$21</f>
        <v>-2.3661466504827131</v>
      </c>
      <c r="V10" s="8"/>
      <c r="W10" s="8">
        <f>$S10*W$19+$T10*W$20+$U10*W$21</f>
        <v>2.1044379762044221</v>
      </c>
      <c r="X10" s="14">
        <f>$S10*X$19+$T10*X$20+$U10*X$21</f>
        <v>1.6329974174909445E-2</v>
      </c>
      <c r="Y10" s="14">
        <f>$S10*Y$19+$T10*Y$20+$U10*Y$21</f>
        <v>-2.3661466504827131</v>
      </c>
      <c r="Z10" s="8"/>
      <c r="AA10" s="8">
        <f>W10*$AC10/$Y10</f>
        <v>2.4013653315160197</v>
      </c>
      <c r="AB10" s="14">
        <f>X10*$AC10/$Y10</f>
        <v>1.8634064910245777E-2</v>
      </c>
      <c r="AC10" s="14">
        <f>AC7</f>
        <v>-2.7</v>
      </c>
      <c r="AE10" s="8">
        <f>AA10+$C$4</f>
        <v>2.7013653315160195</v>
      </c>
      <c r="AF10" s="8">
        <f>$D$4+AB10</f>
        <v>1.8634064910245777E-2</v>
      </c>
      <c r="AG10" s="8">
        <f>AC10</f>
        <v>-2.7</v>
      </c>
    </row>
    <row r="11" spans="2:44">
      <c r="J11" s="5"/>
      <c r="K11" s="8" t="s">
        <v>7</v>
      </c>
      <c r="L11" s="8"/>
      <c r="M11" s="8"/>
      <c r="N11" s="5"/>
      <c r="O11" s="8" t="s">
        <v>7</v>
      </c>
      <c r="P11" s="8"/>
      <c r="Q11" s="8"/>
      <c r="R11" s="27"/>
      <c r="S11" s="8" t="s">
        <v>7</v>
      </c>
      <c r="T11" s="8"/>
      <c r="U11" s="8"/>
      <c r="V11" s="8"/>
      <c r="W11" s="8" t="s">
        <v>7</v>
      </c>
      <c r="X11" s="8"/>
      <c r="Y11" s="8"/>
      <c r="Z11" s="8"/>
      <c r="AA11" s="8"/>
      <c r="AB11" s="8"/>
      <c r="AC11" s="8"/>
      <c r="AE11" s="8"/>
      <c r="AF11" s="8"/>
      <c r="AG11" s="8"/>
    </row>
    <row r="12" spans="2:44">
      <c r="J12" s="5"/>
      <c r="K12" s="8" t="s">
        <v>0</v>
      </c>
      <c r="L12" s="8" t="s">
        <v>1</v>
      </c>
      <c r="M12" s="8" t="s">
        <v>2</v>
      </c>
      <c r="N12" s="5"/>
      <c r="O12" s="8" t="s">
        <v>0</v>
      </c>
      <c r="P12" s="8" t="s">
        <v>1</v>
      </c>
      <c r="Q12" s="8" t="s">
        <v>2</v>
      </c>
      <c r="R12" s="27"/>
      <c r="S12" s="8" t="s">
        <v>0</v>
      </c>
      <c r="T12" s="8" t="s">
        <v>1</v>
      </c>
      <c r="U12" s="8" t="s">
        <v>2</v>
      </c>
      <c r="V12" s="8"/>
      <c r="W12" s="8" t="s">
        <v>0</v>
      </c>
      <c r="X12" s="8" t="s">
        <v>1</v>
      </c>
      <c r="Y12" s="8" t="s">
        <v>2</v>
      </c>
      <c r="Z12" s="8"/>
      <c r="AA12" s="5" t="s">
        <v>0</v>
      </c>
      <c r="AB12" s="5" t="s">
        <v>1</v>
      </c>
      <c r="AC12" s="5" t="s">
        <v>2</v>
      </c>
      <c r="AE12" s="5" t="s">
        <v>0</v>
      </c>
      <c r="AF12" s="5" t="s">
        <v>1</v>
      </c>
      <c r="AG12" s="5" t="s">
        <v>2</v>
      </c>
    </row>
    <row r="13" spans="2:44">
      <c r="J13" s="5"/>
      <c r="K13" s="10">
        <f>-K7</f>
        <v>-1.1699521005875584</v>
      </c>
      <c r="L13" s="10">
        <f>L10</f>
        <v>-1.1699521005875584</v>
      </c>
      <c r="M13" s="8">
        <f>M10</f>
        <v>-2.7</v>
      </c>
      <c r="N13" s="5"/>
      <c r="O13" s="8">
        <f>$K13*O$19+$L13*O$20+$M13*O$21</f>
        <v>-0.14420459118605244</v>
      </c>
      <c r="P13" s="8">
        <f>$K13*P$19+$L13*P$20+$M13*P$21</f>
        <v>-1.6482660195548968</v>
      </c>
      <c r="Q13" s="8">
        <f>$K13*Q$19+$L13*Q$20+$M13*Q$21</f>
        <v>-2.7</v>
      </c>
      <c r="R13" s="27"/>
      <c r="S13" s="8">
        <f>$O13*S$19+$P13*S$20+$Q13*S$21</f>
        <v>-0.14420459118605244</v>
      </c>
      <c r="T13" s="8">
        <f>$O13*T$19+$P13*T$20+$Q13*T$21</f>
        <v>3.2973153586792758E-2</v>
      </c>
      <c r="U13" s="8">
        <f>$O13*U$19+$P13*U$20+$Q13*U$21</f>
        <v>-3.1631777759654742</v>
      </c>
      <c r="V13" s="8"/>
      <c r="W13" s="8">
        <f>$S13*W$19+$T13*W$20+$U13*W$21</f>
        <v>-9.3334468190686082E-2</v>
      </c>
      <c r="X13" s="8">
        <f>$S13*X$19+$T13*X$20+$U13*X$21</f>
        <v>0.11476441096505721</v>
      </c>
      <c r="Y13" s="8">
        <f>$S13*Y$19+$T13*Y$20+$U13*Y$21</f>
        <v>-3.1631777759654742</v>
      </c>
      <c r="Z13" s="8"/>
      <c r="AA13" s="8">
        <f>W13*$AC13/$Y13</f>
        <v>-7.9667689255288651E-2</v>
      </c>
      <c r="AB13" s="8">
        <f>X13*$AC13/$Y13</f>
        <v>9.7959688500617689E-2</v>
      </c>
      <c r="AC13" s="8">
        <f>AC10</f>
        <v>-2.7</v>
      </c>
      <c r="AE13" s="8">
        <f>AA13+$C$4</f>
        <v>0.22033231074471132</v>
      </c>
      <c r="AF13" s="8">
        <f>$D$4+AB13</f>
        <v>9.7959688500617689E-2</v>
      </c>
      <c r="AG13" s="8">
        <f>AC13</f>
        <v>-2.7</v>
      </c>
    </row>
    <row r="14" spans="2:44">
      <c r="K14" s="8" t="s">
        <v>8</v>
      </c>
      <c r="L14" s="8"/>
      <c r="M14" s="8"/>
      <c r="N14" s="5"/>
      <c r="O14" s="8" t="s">
        <v>8</v>
      </c>
      <c r="P14" s="8"/>
      <c r="Q14" s="8"/>
      <c r="R14" s="27"/>
      <c r="S14" s="8" t="s">
        <v>8</v>
      </c>
      <c r="T14" s="8"/>
      <c r="U14" s="8"/>
      <c r="V14" s="8"/>
      <c r="W14" s="8" t="s">
        <v>8</v>
      </c>
      <c r="X14" s="8"/>
      <c r="Y14" s="8"/>
      <c r="Z14" s="8"/>
      <c r="AA14" s="8"/>
      <c r="AB14" s="8"/>
      <c r="AC14" s="8"/>
      <c r="AE14" s="8"/>
      <c r="AF14" s="8"/>
      <c r="AG14" s="8"/>
    </row>
    <row r="15" spans="2:44">
      <c r="J15" s="5"/>
      <c r="K15" s="8" t="s">
        <v>0</v>
      </c>
      <c r="L15" s="8" t="s">
        <v>1</v>
      </c>
      <c r="M15" s="8" t="s">
        <v>2</v>
      </c>
      <c r="N15" s="5"/>
      <c r="O15" s="8" t="s">
        <v>0</v>
      </c>
      <c r="P15" s="8" t="s">
        <v>1</v>
      </c>
      <c r="Q15" s="8" t="s">
        <v>2</v>
      </c>
      <c r="R15" s="27"/>
      <c r="S15" s="8" t="s">
        <v>0</v>
      </c>
      <c r="T15" s="8" t="s">
        <v>1</v>
      </c>
      <c r="U15" s="8" t="s">
        <v>2</v>
      </c>
      <c r="V15" s="8"/>
      <c r="W15" s="8" t="s">
        <v>0</v>
      </c>
      <c r="X15" s="8" t="s">
        <v>1</v>
      </c>
      <c r="Y15" s="8" t="s">
        <v>2</v>
      </c>
      <c r="Z15" s="8"/>
      <c r="AA15" s="5" t="s">
        <v>0</v>
      </c>
      <c r="AB15" s="5" t="s">
        <v>1</v>
      </c>
      <c r="AC15" s="5" t="s">
        <v>2</v>
      </c>
      <c r="AE15" s="5" t="s">
        <v>0</v>
      </c>
      <c r="AF15" s="5" t="s">
        <v>1</v>
      </c>
      <c r="AG15" s="5" t="s">
        <v>2</v>
      </c>
    </row>
    <row r="16" spans="2:44">
      <c r="J16" s="5"/>
      <c r="K16" s="10">
        <f>K13</f>
        <v>-1.1699521005875584</v>
      </c>
      <c r="L16" s="10">
        <f>-L13</f>
        <v>1.1699521005875584</v>
      </c>
      <c r="M16" s="8">
        <f>M13</f>
        <v>-2.7</v>
      </c>
      <c r="N16" s="5"/>
      <c r="O16" s="14">
        <f>$K16*O$19+$L16*O$20+$M16*O$21</f>
        <v>-1.6482660195548968</v>
      </c>
      <c r="P16" s="14">
        <f>$K16*P$19+$L16*P$20+$M16*P$21</f>
        <v>0.14420459118605244</v>
      </c>
      <c r="Q16" s="14">
        <f>$K16*Q$19+$L16*Q$20+$M16*Q$21</f>
        <v>-2.7</v>
      </c>
      <c r="R16" s="27"/>
      <c r="S16" s="14">
        <f>$O16*S$19+$P16*S$20+$Q16*S$21</f>
        <v>-1.6482660195548968</v>
      </c>
      <c r="T16" s="14">
        <f>$O16*T$19+$P16*T$20+$Q16*T$21</f>
        <v>1.5530744424420009</v>
      </c>
      <c r="U16" s="14">
        <f>$O16*U$19+$P16*U$20+$Q16*U$21</f>
        <v>-2.2133130687619871</v>
      </c>
      <c r="V16" s="8"/>
      <c r="W16" s="14">
        <f>$S16*W$19+$T16*W$20+$U16*W$21</f>
        <v>-0.34268324568938957</v>
      </c>
      <c r="X16" s="8">
        <f>$S16*X$19+$T16*X$20+$U16*X$21</f>
        <v>2.2386132511243786</v>
      </c>
      <c r="Y16" s="14">
        <f>$S16*Y$19+$T16*Y$20+$U16*Y$21</f>
        <v>-2.2133130687619871</v>
      </c>
      <c r="Z16" s="8"/>
      <c r="AA16" s="14">
        <f>W16*$AC16/$Y16</f>
        <v>-0.41803610000770741</v>
      </c>
      <c r="AB16" s="8">
        <f>X16*$AC16/$Y16</f>
        <v>2.7308634568433043</v>
      </c>
      <c r="AC16" s="14">
        <f>AC13</f>
        <v>-2.7</v>
      </c>
      <c r="AE16" s="8">
        <f>AA16+$C$4</f>
        <v>-0.11803610000770742</v>
      </c>
      <c r="AF16" s="8">
        <f>$D$4+AB16</f>
        <v>2.7308634568433043</v>
      </c>
      <c r="AG16" s="8">
        <f>AC16</f>
        <v>-2.7</v>
      </c>
    </row>
    <row r="17" spans="10:38">
      <c r="J17" s="5"/>
      <c r="N17" s="5"/>
      <c r="O17" s="5"/>
    </row>
    <row r="18" spans="10:38">
      <c r="N18" s="5"/>
      <c r="O18" s="16" t="s">
        <v>28</v>
      </c>
      <c r="P18" s="17"/>
      <c r="Q18" s="18"/>
      <c r="S18" s="16" t="s">
        <v>29</v>
      </c>
      <c r="T18" s="17"/>
      <c r="U18" s="18"/>
      <c r="W18" s="16" t="s">
        <v>30</v>
      </c>
      <c r="X18" s="17"/>
      <c r="Y18" s="18"/>
      <c r="AI18" s="5"/>
      <c r="AJ18" s="5"/>
    </row>
    <row r="19" spans="10:38">
      <c r="O19" s="30">
        <f>COS(F7)</f>
        <v>0.76604444311897801</v>
      </c>
      <c r="P19" s="14">
        <f>SIN(F7)</f>
        <v>0.64278760968653925</v>
      </c>
      <c r="Q19" s="31">
        <v>0</v>
      </c>
      <c r="R19" s="21"/>
      <c r="S19" s="19">
        <v>1</v>
      </c>
      <c r="T19" s="15">
        <v>0</v>
      </c>
      <c r="U19" s="20">
        <v>0</v>
      </c>
      <c r="V19" s="15"/>
      <c r="W19" s="19">
        <f>COS(H7)</f>
        <v>0.7880107536067219</v>
      </c>
      <c r="X19" s="15">
        <f>SIN(H7)</f>
        <v>-0.61566147532565829</v>
      </c>
      <c r="Y19" s="20">
        <v>0</v>
      </c>
      <c r="AA19" s="28">
        <f>((AA7^2+AB7^2)+AC7^2)^0.5</f>
        <v>6.0368727772662671</v>
      </c>
      <c r="AI19" s="9">
        <f>AI4</f>
        <v>3.8365421837606144</v>
      </c>
      <c r="AJ19" s="9">
        <f>AJ4</f>
        <v>4.0800370477950603</v>
      </c>
      <c r="AK19" s="12">
        <f>ABS(AI19*(AJ21-AJ23)+AI21*(AJ23-AJ19)+AI23*(AJ19-AJ21))/2</f>
        <v>5.0832617614429854</v>
      </c>
      <c r="AL19" s="11">
        <f>AK19+AK21</f>
        <v>10.517532656112609</v>
      </c>
    </row>
    <row r="20" spans="10:38">
      <c r="O20" s="30">
        <f>-P19</f>
        <v>-0.64278760968653925</v>
      </c>
      <c r="P20" s="14">
        <f>O19</f>
        <v>0.76604444311897801</v>
      </c>
      <c r="Q20" s="31">
        <v>0</v>
      </c>
      <c r="R20" s="21"/>
      <c r="S20" s="19">
        <v>0</v>
      </c>
      <c r="T20" s="15">
        <f>COS(G7)</f>
        <v>0.84804809615642596</v>
      </c>
      <c r="U20" s="20">
        <f>SIN(G7)</f>
        <v>0.5299192642332049</v>
      </c>
      <c r="V20" s="15"/>
      <c r="W20" s="19">
        <f>-X19</f>
        <v>0.61566147532565829</v>
      </c>
      <c r="X20" s="15">
        <f>W19</f>
        <v>0.7880107536067219</v>
      </c>
      <c r="Y20" s="20">
        <v>0</v>
      </c>
      <c r="AA20" s="28">
        <f>((AA10^2+AB10^2)+AC10^2)^0.5</f>
        <v>3.6134336418124691</v>
      </c>
      <c r="AB20" s="28"/>
      <c r="AI20" s="5"/>
      <c r="AJ20" s="5"/>
    </row>
    <row r="21" spans="10:38">
      <c r="O21" s="32">
        <v>0</v>
      </c>
      <c r="P21" s="23">
        <v>0</v>
      </c>
      <c r="Q21" s="33">
        <v>1</v>
      </c>
      <c r="R21" s="21"/>
      <c r="S21" s="22">
        <v>0</v>
      </c>
      <c r="T21" s="25">
        <f>-U20</f>
        <v>-0.5299192642332049</v>
      </c>
      <c r="U21" s="24">
        <f>T20</f>
        <v>0.84804809615642596</v>
      </c>
      <c r="V21" s="15"/>
      <c r="W21" s="22">
        <v>0</v>
      </c>
      <c r="X21" s="25">
        <v>0</v>
      </c>
      <c r="Y21" s="24">
        <v>1</v>
      </c>
      <c r="AA21" s="28">
        <f>((AA13^2+AB13^2)+AC13^2)^0.5</f>
        <v>2.7029508026011899</v>
      </c>
      <c r="AI21" s="9">
        <f>AI5</f>
        <v>2.7013653315160195</v>
      </c>
      <c r="AJ21" s="9">
        <f>AJ5</f>
        <v>1.8634064910245777E-2</v>
      </c>
      <c r="AK21" s="12">
        <f>ABS(AI19*(AJ23-AJ25)+AI23*(AJ25-AJ19)+AI25*(AJ19-AJ23))/2</f>
        <v>5.4342708946696234</v>
      </c>
    </row>
    <row r="22" spans="10:38">
      <c r="AA22" s="28">
        <f>((AA16^2+AB16^2)+AC16^2)^0.5</f>
        <v>3.8629482783014084</v>
      </c>
      <c r="AI22" s="5"/>
      <c r="AJ22" s="5"/>
    </row>
    <row r="23" spans="10:38">
      <c r="AI23" s="9">
        <f>AI6</f>
        <v>0.22033231074471132</v>
      </c>
      <c r="AJ23" s="9">
        <f>AJ6</f>
        <v>9.7959688500617689E-2</v>
      </c>
    </row>
    <row r="24" spans="10:38">
      <c r="K24" s="3">
        <f>C4-0.1</f>
        <v>0.19999999999999998</v>
      </c>
      <c r="L24" s="3">
        <f>D4</f>
        <v>0</v>
      </c>
      <c r="AI24" s="5"/>
      <c r="AJ24" s="5"/>
    </row>
    <row r="25" spans="10:38">
      <c r="K25" s="3">
        <f>C4+0.1</f>
        <v>0.4</v>
      </c>
      <c r="L25" s="3">
        <f>D4</f>
        <v>0</v>
      </c>
      <c r="AI25" s="9">
        <f>AI7</f>
        <v>-0.11803610000770742</v>
      </c>
      <c r="AJ25" s="9">
        <f>AJ7</f>
        <v>2.7308634568433043</v>
      </c>
    </row>
    <row r="27" spans="10:38">
      <c r="K27" s="3">
        <f>C4</f>
        <v>0.3</v>
      </c>
      <c r="L27" s="3">
        <f>D4-0.1</f>
        <v>-0.1</v>
      </c>
    </row>
    <row r="28" spans="10:38">
      <c r="K28" s="3">
        <f>C4</f>
        <v>0.3</v>
      </c>
      <c r="L28" s="3">
        <f>D4+0.1</f>
        <v>0.1</v>
      </c>
    </row>
  </sheetData>
  <phoneticPr fontId="1" type="noConversion"/>
  <pageMargins left="0.7" right="0.7" top="0.75" bottom="0.75" header="0.3" footer="0.3"/>
  <pageSetup orientation="portrait" r:id="rId1"/>
  <headerFooter>
    <oddHeader>&amp;L&amp;"Calibri"&amp;10&amp;K000000  Classified&amp;1#_x000D_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9583-530E-4F77-8E4B-519B6AD2CF9B}">
  <dimension ref="B2:AR28"/>
  <sheetViews>
    <sheetView showGridLines="0" zoomScaleNormal="100" workbookViewId="0">
      <selection activeCell="J4" sqref="J4"/>
    </sheetView>
  </sheetViews>
  <sheetFormatPr defaultColWidth="9" defaultRowHeight="15"/>
  <cols>
    <col min="1" max="1" width="4.42578125" style="2" customWidth="1"/>
    <col min="2" max="2" width="13.42578125" style="2" bestFit="1" customWidth="1"/>
    <col min="3" max="5" width="9" style="2"/>
    <col min="6" max="8" width="13.85546875" style="2" customWidth="1"/>
    <col min="9" max="9" width="15.42578125" style="2" customWidth="1"/>
    <col min="10" max="10" width="2.140625" style="2" customWidth="1"/>
    <col min="11" max="13" width="6.5703125" style="3" customWidth="1"/>
    <col min="14" max="14" width="2.140625" style="2" customWidth="1"/>
    <col min="15" max="15" width="6.5703125" style="2" customWidth="1"/>
    <col min="16" max="17" width="6.5703125" style="5" customWidth="1"/>
    <col min="18" max="18" width="2.140625" customWidth="1"/>
    <col min="19" max="21" width="6.5703125" style="5" customWidth="1"/>
    <col min="22" max="22" width="2.140625" style="5" customWidth="1"/>
    <col min="23" max="25" width="6.5703125" style="5" customWidth="1"/>
    <col min="26" max="26" width="2.140625" style="5" customWidth="1"/>
    <col min="27" max="29" width="6.5703125" style="5" customWidth="1"/>
    <col min="30" max="30" width="2.140625" style="5" customWidth="1"/>
    <col min="31" max="34" width="6.140625" style="5" customWidth="1"/>
    <col min="35" max="36" width="13.85546875" style="2" customWidth="1"/>
    <col min="37" max="16384" width="9" style="2"/>
  </cols>
  <sheetData>
    <row r="2" spans="2:44">
      <c r="N2" s="3"/>
      <c r="O2" s="3"/>
      <c r="P2" s="3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3"/>
      <c r="AF2" s="3"/>
      <c r="AG2" s="3"/>
    </row>
    <row r="3" spans="2:44">
      <c r="B3" s="6" t="s">
        <v>4</v>
      </c>
      <c r="C3" s="5" t="s">
        <v>0</v>
      </c>
      <c r="D3" s="5" t="s">
        <v>1</v>
      </c>
      <c r="E3" s="5" t="s">
        <v>2</v>
      </c>
      <c r="F3" s="29" t="s">
        <v>27</v>
      </c>
      <c r="G3" s="29" t="s">
        <v>25</v>
      </c>
      <c r="H3" s="29" t="s">
        <v>26</v>
      </c>
      <c r="I3" s="5" t="s">
        <v>13</v>
      </c>
      <c r="J3" s="5"/>
      <c r="K3" s="5" t="s">
        <v>0</v>
      </c>
      <c r="L3" s="5" t="s">
        <v>1</v>
      </c>
      <c r="M3" s="5" t="s">
        <v>2</v>
      </c>
      <c r="N3" s="5"/>
      <c r="O3" s="5" t="s">
        <v>0</v>
      </c>
      <c r="P3" s="5" t="s">
        <v>1</v>
      </c>
      <c r="Q3" s="5" t="s">
        <v>2</v>
      </c>
      <c r="R3" s="5"/>
      <c r="S3" s="5" t="s">
        <v>0</v>
      </c>
      <c r="T3" s="5" t="s">
        <v>1</v>
      </c>
      <c r="U3" s="5" t="s">
        <v>2</v>
      </c>
      <c r="W3" s="5" t="s">
        <v>0</v>
      </c>
      <c r="X3" s="5" t="s">
        <v>1</v>
      </c>
      <c r="Y3" s="5" t="s">
        <v>2</v>
      </c>
      <c r="AA3" s="5" t="s">
        <v>0</v>
      </c>
      <c r="AB3" s="5" t="s">
        <v>1</v>
      </c>
      <c r="AC3" s="5" t="s">
        <v>2</v>
      </c>
      <c r="AE3" s="5" t="s">
        <v>0</v>
      </c>
      <c r="AF3" s="5" t="s">
        <v>1</v>
      </c>
      <c r="AG3" s="5" t="s">
        <v>2</v>
      </c>
      <c r="AI3" s="5"/>
      <c r="AJ3" s="5"/>
      <c r="AK3" s="5"/>
      <c r="AL3" s="5"/>
    </row>
    <row r="4" spans="2:44">
      <c r="B4" s="5" t="s">
        <v>3</v>
      </c>
      <c r="C4" s="5">
        <f>Input_green_part!I32</f>
        <v>0</v>
      </c>
      <c r="D4" s="5">
        <f>Input_green_part!J32</f>
        <v>0</v>
      </c>
      <c r="E4" s="5">
        <f>Input_green_part!K32</f>
        <v>0</v>
      </c>
      <c r="F4" s="5">
        <f>Input_green_part!I34</f>
        <v>40</v>
      </c>
      <c r="G4" s="7">
        <f>Input_green_part!J34</f>
        <v>32</v>
      </c>
      <c r="H4" s="7">
        <f>Input_green_part!K34</f>
        <v>52</v>
      </c>
      <c r="I4" s="5">
        <f>Input_green_part!H34</f>
        <v>63</v>
      </c>
      <c r="J4" s="5"/>
      <c r="K4" s="8">
        <v>0</v>
      </c>
      <c r="L4" s="8">
        <v>0</v>
      </c>
      <c r="M4" s="8">
        <f>-E4</f>
        <v>0</v>
      </c>
      <c r="N4" s="8"/>
      <c r="O4" s="8">
        <f>$K4*O$19+$L4*O$20+$M4*O$21</f>
        <v>0</v>
      </c>
      <c r="P4" s="8">
        <f>$K4*P$19+$L4*P$20+$M4*P$21</f>
        <v>0</v>
      </c>
      <c r="Q4" s="8">
        <f>$K4*Q$19+$L4*Q$20+$M4*Q$21</f>
        <v>0</v>
      </c>
      <c r="R4" s="26"/>
      <c r="S4" s="8">
        <f>$O4*S$19+$P4*S$20+$Q4*S$21</f>
        <v>0</v>
      </c>
      <c r="T4" s="8">
        <f>$O4*T$19+$P4*T$20+$Q4*T$21</f>
        <v>0</v>
      </c>
      <c r="U4" s="8">
        <f>$O4*U$19+$P4*U$20+$Q4*U$21</f>
        <v>0</v>
      </c>
      <c r="V4" s="8"/>
      <c r="W4" s="8">
        <f>$S4*W$19+$T4*W$20+$U4*W$21</f>
        <v>0</v>
      </c>
      <c r="X4" s="8">
        <f>$S4*X$19+$T4*X$20+$U4*X$21</f>
        <v>0</v>
      </c>
      <c r="Y4" s="8">
        <f>$S4*Y$19+$T4*Y$20+$U4*Y$21</f>
        <v>0</v>
      </c>
      <c r="Z4" s="8"/>
      <c r="AA4" s="8" t="e">
        <f>W4*$AC4/$Y4</f>
        <v>#DIV/0!</v>
      </c>
      <c r="AB4" s="8" t="e">
        <f>X4*$AC4/$Y4</f>
        <v>#DIV/0!</v>
      </c>
      <c r="AC4" s="8">
        <f>-E4</f>
        <v>0</v>
      </c>
      <c r="AD4" s="8"/>
      <c r="AE4" s="8" t="e">
        <f>AA4+$C$4</f>
        <v>#DIV/0!</v>
      </c>
      <c r="AF4" s="8" t="e">
        <f>$D$4+AB4</f>
        <v>#DIV/0!</v>
      </c>
      <c r="AG4" s="8">
        <f>AC4</f>
        <v>0</v>
      </c>
      <c r="AH4" s="8"/>
      <c r="AI4" s="9" t="e">
        <f>AE7</f>
        <v>#DIV/0!</v>
      </c>
      <c r="AJ4" s="9" t="e">
        <f>AF7</f>
        <v>#DIV/0!</v>
      </c>
      <c r="AK4" s="10" t="e">
        <f>AI4</f>
        <v>#DIV/0!</v>
      </c>
      <c r="AL4" s="10" t="e">
        <f>AJ4</f>
        <v>#DIV/0!</v>
      </c>
      <c r="AM4" s="10" t="e">
        <f>AI5</f>
        <v>#DIV/0!</v>
      </c>
      <c r="AN4" s="10" t="e">
        <f>AJ5</f>
        <v>#DIV/0!</v>
      </c>
      <c r="AO4" s="10" t="e">
        <f>AI6</f>
        <v>#DIV/0!</v>
      </c>
      <c r="AP4" s="10" t="e">
        <f>AJ6</f>
        <v>#DIV/0!</v>
      </c>
      <c r="AQ4" s="10" t="e">
        <f>AI7</f>
        <v>#DIV/0!</v>
      </c>
      <c r="AR4" s="10" t="e">
        <f>AJ7</f>
        <v>#DIV/0!</v>
      </c>
    </row>
    <row r="5" spans="2:44">
      <c r="F5" s="5"/>
      <c r="G5" s="5"/>
      <c r="H5" s="5"/>
      <c r="I5" s="5"/>
      <c r="J5" s="5"/>
      <c r="K5" s="8" t="s">
        <v>5</v>
      </c>
      <c r="L5" s="8"/>
      <c r="M5" s="8"/>
      <c r="N5" s="5"/>
      <c r="O5" s="8" t="s">
        <v>5</v>
      </c>
      <c r="P5" s="8"/>
      <c r="Q5" s="8"/>
      <c r="R5" s="27"/>
      <c r="S5" s="8" t="s">
        <v>5</v>
      </c>
      <c r="T5" s="8"/>
      <c r="U5" s="8"/>
      <c r="V5" s="8"/>
      <c r="W5" s="8" t="s">
        <v>5</v>
      </c>
      <c r="X5" s="8"/>
      <c r="Y5" s="8"/>
      <c r="Z5" s="8"/>
      <c r="AA5" s="8"/>
      <c r="AB5" s="8"/>
      <c r="AC5" s="8"/>
      <c r="AE5" s="8"/>
      <c r="AF5" s="8"/>
      <c r="AG5" s="8"/>
      <c r="AI5" s="9" t="e">
        <f>AE10</f>
        <v>#DIV/0!</v>
      </c>
      <c r="AJ5" s="9" t="e">
        <f>AF10</f>
        <v>#DIV/0!</v>
      </c>
      <c r="AK5" s="10" t="e">
        <f>AI5</f>
        <v>#DIV/0!</v>
      </c>
      <c r="AL5" s="10" t="e">
        <f>AJ5</f>
        <v>#DIV/0!</v>
      </c>
      <c r="AM5" s="10" t="e">
        <f>AI6</f>
        <v>#DIV/0!</v>
      </c>
      <c r="AN5" s="10" t="e">
        <f>AJ6</f>
        <v>#DIV/0!</v>
      </c>
      <c r="AO5" s="10" t="e">
        <f>AI7</f>
        <v>#DIV/0!</v>
      </c>
      <c r="AP5" s="10" t="e">
        <f>AJ7</f>
        <v>#DIV/0!</v>
      </c>
      <c r="AQ5" s="10" t="e">
        <f>AI4</f>
        <v>#DIV/0!</v>
      </c>
      <c r="AR5" s="10" t="e">
        <f>AJ4</f>
        <v>#DIV/0!</v>
      </c>
    </row>
    <row r="6" spans="2:44">
      <c r="B6" s="5" t="s">
        <v>17</v>
      </c>
      <c r="C6" s="5" t="s">
        <v>9</v>
      </c>
      <c r="D6" s="5" t="s">
        <v>10</v>
      </c>
      <c r="E6" s="5" t="s">
        <v>11</v>
      </c>
      <c r="F6" s="29" t="s">
        <v>27</v>
      </c>
      <c r="G6" s="29" t="s">
        <v>25</v>
      </c>
      <c r="H6" s="29" t="s">
        <v>26</v>
      </c>
      <c r="I6" s="5" t="s">
        <v>12</v>
      </c>
      <c r="K6" s="8" t="s">
        <v>0</v>
      </c>
      <c r="L6" s="8" t="s">
        <v>1</v>
      </c>
      <c r="M6" s="8" t="s">
        <v>2</v>
      </c>
      <c r="N6" s="5"/>
      <c r="O6" s="8" t="s">
        <v>0</v>
      </c>
      <c r="P6" s="8" t="s">
        <v>1</v>
      </c>
      <c r="Q6" s="8" t="s">
        <v>2</v>
      </c>
      <c r="R6" s="27"/>
      <c r="S6" s="8" t="s">
        <v>0</v>
      </c>
      <c r="T6" s="8" t="s">
        <v>1</v>
      </c>
      <c r="U6" s="8" t="s">
        <v>2</v>
      </c>
      <c r="V6" s="8"/>
      <c r="W6" s="8" t="s">
        <v>0</v>
      </c>
      <c r="X6" s="8" t="s">
        <v>1</v>
      </c>
      <c r="Y6" s="8" t="s">
        <v>2</v>
      </c>
      <c r="Z6" s="8"/>
      <c r="AA6" s="5" t="s">
        <v>0</v>
      </c>
      <c r="AB6" s="5" t="s">
        <v>1</v>
      </c>
      <c r="AC6" s="5" t="s">
        <v>2</v>
      </c>
      <c r="AE6" s="5" t="s">
        <v>0</v>
      </c>
      <c r="AF6" s="5" t="s">
        <v>1</v>
      </c>
      <c r="AG6" s="5" t="s">
        <v>2</v>
      </c>
      <c r="AI6" s="9" t="e">
        <f>AE13</f>
        <v>#DIV/0!</v>
      </c>
      <c r="AJ6" s="9" t="e">
        <f>AF13</f>
        <v>#DIV/0!</v>
      </c>
      <c r="AK6" s="5"/>
      <c r="AL6" s="5"/>
    </row>
    <row r="7" spans="2:44">
      <c r="B7" s="9" t="e">
        <f>MAX(AA18:AA21)</f>
        <v>#DIV/0!</v>
      </c>
      <c r="C7" s="8">
        <f>W4</f>
        <v>0</v>
      </c>
      <c r="D7" s="8">
        <f>X4</f>
        <v>0</v>
      </c>
      <c r="E7" s="8">
        <f>Y4+E4</f>
        <v>0</v>
      </c>
      <c r="F7" s="10">
        <f>F4/180*PI()</f>
        <v>0.69813170079773179</v>
      </c>
      <c r="G7" s="10">
        <f t="shared" ref="G7:I7" si="0">G4/180*PI()</f>
        <v>0.55850536063818546</v>
      </c>
      <c r="H7" s="10">
        <f t="shared" si="0"/>
        <v>0.9075712110370513</v>
      </c>
      <c r="I7" s="10">
        <f t="shared" si="0"/>
        <v>1.0995574287564276</v>
      </c>
      <c r="J7" s="5"/>
      <c r="K7" s="10">
        <f>E4*TAN(I7/2)*2^0.5/2</f>
        <v>0</v>
      </c>
      <c r="L7" s="10">
        <f>K7</f>
        <v>0</v>
      </c>
      <c r="M7" s="8">
        <f>M4</f>
        <v>0</v>
      </c>
      <c r="N7" s="5"/>
      <c r="O7" s="8">
        <f>$K7*O$19+$L7*O$20+$M7*O$21</f>
        <v>0</v>
      </c>
      <c r="P7" s="8">
        <f>$K7*P$19+$L7*P$20+$M7*P$21</f>
        <v>0</v>
      </c>
      <c r="Q7" s="8">
        <f>$K7*Q$19+$L7*Q$20+$M7*Q$21</f>
        <v>0</v>
      </c>
      <c r="R7" s="27"/>
      <c r="S7" s="8">
        <f>$O7*S$19+$P7*S$20+$Q7*S$21</f>
        <v>0</v>
      </c>
      <c r="T7" s="8">
        <f>$O7*T$19+$P7*T$20+$Q7*T$21</f>
        <v>0</v>
      </c>
      <c r="U7" s="8">
        <f>$O7*U$19+$P7*U$20+$Q7*U$21</f>
        <v>0</v>
      </c>
      <c r="V7" s="8"/>
      <c r="W7" s="8">
        <f>$S7*W$19+$T7*W$20+$U7*W$21</f>
        <v>0</v>
      </c>
      <c r="X7" s="8">
        <f>$S7*X$19+$T7*X$20+$U7*X$21</f>
        <v>0</v>
      </c>
      <c r="Y7" s="8">
        <f>$S7*Y$19+$T7*Y$20+$U7*Y$21</f>
        <v>0</v>
      </c>
      <c r="Z7" s="8"/>
      <c r="AA7" s="8" t="e">
        <f>W7*$AC7/$Y7</f>
        <v>#DIV/0!</v>
      </c>
      <c r="AB7" s="8" t="e">
        <f>X7*$AC7/$Y7</f>
        <v>#DIV/0!</v>
      </c>
      <c r="AC7" s="8">
        <f>AC4</f>
        <v>0</v>
      </c>
      <c r="AE7" s="8" t="e">
        <f>AA7+$C$4</f>
        <v>#DIV/0!</v>
      </c>
      <c r="AF7" s="8" t="e">
        <f>$D$4+AB7</f>
        <v>#DIV/0!</v>
      </c>
      <c r="AG7" s="8">
        <f>AC7</f>
        <v>0</v>
      </c>
      <c r="AI7" s="9" t="e">
        <f>AE16</f>
        <v>#DIV/0!</v>
      </c>
      <c r="AJ7" s="9" t="e">
        <f>AF16</f>
        <v>#DIV/0!</v>
      </c>
      <c r="AK7" s="5"/>
      <c r="AL7" s="5"/>
    </row>
    <row r="8" spans="2:44">
      <c r="J8" s="5"/>
      <c r="K8" s="8" t="s">
        <v>6</v>
      </c>
      <c r="L8" s="8"/>
      <c r="M8" s="8"/>
      <c r="N8" s="5"/>
      <c r="O8" s="8" t="s">
        <v>6</v>
      </c>
      <c r="P8" s="8"/>
      <c r="Q8" s="8"/>
      <c r="R8" s="27"/>
      <c r="S8" s="8" t="s">
        <v>6</v>
      </c>
      <c r="T8" s="8"/>
      <c r="U8" s="8"/>
      <c r="V8" s="8"/>
      <c r="W8" s="8" t="s">
        <v>6</v>
      </c>
      <c r="X8" s="8"/>
      <c r="Y8" s="8"/>
      <c r="Z8" s="8"/>
      <c r="AA8" s="8"/>
      <c r="AB8" s="8"/>
      <c r="AC8" s="8"/>
      <c r="AE8" s="8"/>
      <c r="AF8" s="8"/>
      <c r="AG8" s="8"/>
    </row>
    <row r="9" spans="2:44">
      <c r="J9" s="5"/>
      <c r="K9" s="8" t="s">
        <v>0</v>
      </c>
      <c r="L9" s="8" t="s">
        <v>1</v>
      </c>
      <c r="M9" s="8" t="s">
        <v>2</v>
      </c>
      <c r="N9" s="5"/>
      <c r="O9" s="8" t="s">
        <v>0</v>
      </c>
      <c r="P9" s="8" t="s">
        <v>1</v>
      </c>
      <c r="Q9" s="8" t="s">
        <v>2</v>
      </c>
      <c r="R9" s="27"/>
      <c r="S9" s="8" t="s">
        <v>0</v>
      </c>
      <c r="T9" s="8" t="s">
        <v>1</v>
      </c>
      <c r="U9" s="8" t="s">
        <v>2</v>
      </c>
      <c r="V9" s="8"/>
      <c r="W9" s="8" t="s">
        <v>0</v>
      </c>
      <c r="X9" s="8" t="s">
        <v>1</v>
      </c>
      <c r="Y9" s="8" t="s">
        <v>2</v>
      </c>
      <c r="Z9" s="8"/>
      <c r="AA9" s="5" t="s">
        <v>0</v>
      </c>
      <c r="AB9" s="5" t="s">
        <v>1</v>
      </c>
      <c r="AC9" s="5" t="s">
        <v>2</v>
      </c>
      <c r="AE9" s="5" t="s">
        <v>0</v>
      </c>
      <c r="AF9" s="5" t="s">
        <v>1</v>
      </c>
      <c r="AG9" s="5" t="s">
        <v>2</v>
      </c>
    </row>
    <row r="10" spans="2:44">
      <c r="K10" s="10">
        <f>K7</f>
        <v>0</v>
      </c>
      <c r="L10" s="10">
        <f>-L7</f>
        <v>0</v>
      </c>
      <c r="M10" s="8">
        <f>M7</f>
        <v>0</v>
      </c>
      <c r="N10" s="5"/>
      <c r="O10" s="14">
        <f>$K10*O$19+$L10*O$20+$M10*O$21</f>
        <v>0</v>
      </c>
      <c r="P10" s="14">
        <f>$K10*P$19+$L10*P$20+$M10*P$21</f>
        <v>0</v>
      </c>
      <c r="Q10" s="14">
        <f>$K10*Q$19+$L10*Q$20+$M10*Q$21</f>
        <v>0</v>
      </c>
      <c r="R10" s="27"/>
      <c r="S10" s="14">
        <f>$O10*S$19+$P10*S$20+$Q10*S$21</f>
        <v>0</v>
      </c>
      <c r="T10" s="14">
        <f>$O10*T$19+$P10*T$20+$Q10*T$21</f>
        <v>0</v>
      </c>
      <c r="U10" s="14">
        <f>$O10*U$19+$P10*U$20+$Q10*U$21</f>
        <v>0</v>
      </c>
      <c r="V10" s="8"/>
      <c r="W10" s="8">
        <f>$S10*W$19+$T10*W$20+$U10*W$21</f>
        <v>0</v>
      </c>
      <c r="X10" s="14">
        <f>$S10*X$19+$T10*X$20+$U10*X$21</f>
        <v>0</v>
      </c>
      <c r="Y10" s="14">
        <f>$S10*Y$19+$T10*Y$20+$U10*Y$21</f>
        <v>0</v>
      </c>
      <c r="Z10" s="8"/>
      <c r="AA10" s="8" t="e">
        <f>W10*$AC10/$Y10</f>
        <v>#DIV/0!</v>
      </c>
      <c r="AB10" s="14" t="e">
        <f>X10*$AC10/$Y10</f>
        <v>#DIV/0!</v>
      </c>
      <c r="AC10" s="14">
        <f>AC7</f>
        <v>0</v>
      </c>
      <c r="AE10" s="8" t="e">
        <f>AA10+$C$4</f>
        <v>#DIV/0!</v>
      </c>
      <c r="AF10" s="8" t="e">
        <f>$D$4+AB10</f>
        <v>#DIV/0!</v>
      </c>
      <c r="AG10" s="8">
        <f>AC10</f>
        <v>0</v>
      </c>
    </row>
    <row r="11" spans="2:44">
      <c r="J11" s="5"/>
      <c r="K11" s="8" t="s">
        <v>7</v>
      </c>
      <c r="L11" s="8"/>
      <c r="M11" s="8"/>
      <c r="N11" s="5"/>
      <c r="O11" s="8" t="s">
        <v>7</v>
      </c>
      <c r="P11" s="8"/>
      <c r="Q11" s="8"/>
      <c r="R11" s="27"/>
      <c r="S11" s="8" t="s">
        <v>7</v>
      </c>
      <c r="T11" s="8"/>
      <c r="U11" s="8"/>
      <c r="V11" s="8"/>
      <c r="W11" s="8" t="s">
        <v>7</v>
      </c>
      <c r="X11" s="8"/>
      <c r="Y11" s="8"/>
      <c r="Z11" s="8"/>
      <c r="AA11" s="8"/>
      <c r="AB11" s="8"/>
      <c r="AC11" s="8"/>
      <c r="AE11" s="8"/>
      <c r="AF11" s="8"/>
      <c r="AG11" s="8"/>
    </row>
    <row r="12" spans="2:44">
      <c r="J12" s="5"/>
      <c r="K12" s="8" t="s">
        <v>0</v>
      </c>
      <c r="L12" s="8" t="s">
        <v>1</v>
      </c>
      <c r="M12" s="8" t="s">
        <v>2</v>
      </c>
      <c r="N12" s="5"/>
      <c r="O12" s="8" t="s">
        <v>0</v>
      </c>
      <c r="P12" s="8" t="s">
        <v>1</v>
      </c>
      <c r="Q12" s="8" t="s">
        <v>2</v>
      </c>
      <c r="R12" s="27"/>
      <c r="S12" s="8" t="s">
        <v>0</v>
      </c>
      <c r="T12" s="8" t="s">
        <v>1</v>
      </c>
      <c r="U12" s="8" t="s">
        <v>2</v>
      </c>
      <c r="V12" s="8"/>
      <c r="W12" s="8" t="s">
        <v>0</v>
      </c>
      <c r="X12" s="8" t="s">
        <v>1</v>
      </c>
      <c r="Y12" s="8" t="s">
        <v>2</v>
      </c>
      <c r="Z12" s="8"/>
      <c r="AA12" s="5" t="s">
        <v>0</v>
      </c>
      <c r="AB12" s="5" t="s">
        <v>1</v>
      </c>
      <c r="AC12" s="5" t="s">
        <v>2</v>
      </c>
      <c r="AE12" s="5" t="s">
        <v>0</v>
      </c>
      <c r="AF12" s="5" t="s">
        <v>1</v>
      </c>
      <c r="AG12" s="5" t="s">
        <v>2</v>
      </c>
    </row>
    <row r="13" spans="2:44">
      <c r="J13" s="5"/>
      <c r="K13" s="10">
        <f>-K7</f>
        <v>0</v>
      </c>
      <c r="L13" s="10">
        <f>L10</f>
        <v>0</v>
      </c>
      <c r="M13" s="8">
        <f>M10</f>
        <v>0</v>
      </c>
      <c r="N13" s="5"/>
      <c r="O13" s="8">
        <f>$K13*O$19+$L13*O$20+$M13*O$21</f>
        <v>0</v>
      </c>
      <c r="P13" s="8">
        <f>$K13*P$19+$L13*P$20+$M13*P$21</f>
        <v>0</v>
      </c>
      <c r="Q13" s="8">
        <f>$K13*Q$19+$L13*Q$20+$M13*Q$21</f>
        <v>0</v>
      </c>
      <c r="R13" s="27"/>
      <c r="S13" s="8">
        <f>$O13*S$19+$P13*S$20+$Q13*S$21</f>
        <v>0</v>
      </c>
      <c r="T13" s="8">
        <f>$O13*T$19+$P13*T$20+$Q13*T$21</f>
        <v>0</v>
      </c>
      <c r="U13" s="8">
        <f>$O13*U$19+$P13*U$20+$Q13*U$21</f>
        <v>0</v>
      </c>
      <c r="V13" s="8"/>
      <c r="W13" s="8">
        <f>$S13*W$19+$T13*W$20+$U13*W$21</f>
        <v>0</v>
      </c>
      <c r="X13" s="8">
        <f>$S13*X$19+$T13*X$20+$U13*X$21</f>
        <v>0</v>
      </c>
      <c r="Y13" s="8">
        <f>$S13*Y$19+$T13*Y$20+$U13*Y$21</f>
        <v>0</v>
      </c>
      <c r="Z13" s="8"/>
      <c r="AA13" s="8" t="e">
        <f>W13*$AC13/$Y13</f>
        <v>#DIV/0!</v>
      </c>
      <c r="AB13" s="8" t="e">
        <f>X13*$AC13/$Y13</f>
        <v>#DIV/0!</v>
      </c>
      <c r="AC13" s="8">
        <f>AC10</f>
        <v>0</v>
      </c>
      <c r="AE13" s="8" t="e">
        <f>AA13+$C$4</f>
        <v>#DIV/0!</v>
      </c>
      <c r="AF13" s="8" t="e">
        <f>$D$4+AB13</f>
        <v>#DIV/0!</v>
      </c>
      <c r="AG13" s="8">
        <f>AC13</f>
        <v>0</v>
      </c>
    </row>
    <row r="14" spans="2:44">
      <c r="K14" s="8" t="s">
        <v>8</v>
      </c>
      <c r="L14" s="8"/>
      <c r="M14" s="8"/>
      <c r="N14" s="5"/>
      <c r="O14" s="8" t="s">
        <v>8</v>
      </c>
      <c r="P14" s="8"/>
      <c r="Q14" s="8"/>
      <c r="R14" s="27"/>
      <c r="S14" s="8" t="s">
        <v>8</v>
      </c>
      <c r="T14" s="8"/>
      <c r="U14" s="8"/>
      <c r="V14" s="8"/>
      <c r="W14" s="8" t="s">
        <v>8</v>
      </c>
      <c r="X14" s="8"/>
      <c r="Y14" s="8"/>
      <c r="Z14" s="8"/>
      <c r="AA14" s="8"/>
      <c r="AB14" s="8"/>
      <c r="AC14" s="8"/>
      <c r="AE14" s="8"/>
      <c r="AF14" s="8"/>
      <c r="AG14" s="8"/>
    </row>
    <row r="15" spans="2:44">
      <c r="J15" s="5"/>
      <c r="K15" s="8" t="s">
        <v>0</v>
      </c>
      <c r="L15" s="8" t="s">
        <v>1</v>
      </c>
      <c r="M15" s="8" t="s">
        <v>2</v>
      </c>
      <c r="N15" s="5"/>
      <c r="O15" s="8" t="s">
        <v>0</v>
      </c>
      <c r="P15" s="8" t="s">
        <v>1</v>
      </c>
      <c r="Q15" s="8" t="s">
        <v>2</v>
      </c>
      <c r="R15" s="27"/>
      <c r="S15" s="8" t="s">
        <v>0</v>
      </c>
      <c r="T15" s="8" t="s">
        <v>1</v>
      </c>
      <c r="U15" s="8" t="s">
        <v>2</v>
      </c>
      <c r="V15" s="8"/>
      <c r="W15" s="8" t="s">
        <v>0</v>
      </c>
      <c r="X15" s="8" t="s">
        <v>1</v>
      </c>
      <c r="Y15" s="8" t="s">
        <v>2</v>
      </c>
      <c r="Z15" s="8"/>
      <c r="AA15" s="5" t="s">
        <v>0</v>
      </c>
      <c r="AB15" s="5" t="s">
        <v>1</v>
      </c>
      <c r="AC15" s="5" t="s">
        <v>2</v>
      </c>
      <c r="AE15" s="5" t="s">
        <v>0</v>
      </c>
      <c r="AF15" s="5" t="s">
        <v>1</v>
      </c>
      <c r="AG15" s="5" t="s">
        <v>2</v>
      </c>
    </row>
    <row r="16" spans="2:44">
      <c r="J16" s="5"/>
      <c r="K16" s="10">
        <f>K13</f>
        <v>0</v>
      </c>
      <c r="L16" s="10">
        <f>-L13</f>
        <v>0</v>
      </c>
      <c r="M16" s="8">
        <f>M13</f>
        <v>0</v>
      </c>
      <c r="N16" s="5"/>
      <c r="O16" s="14">
        <f>$K16*O$19+$L16*O$20+$M16*O$21</f>
        <v>0</v>
      </c>
      <c r="P16" s="14">
        <f>$K16*P$19+$L16*P$20+$M16*P$21</f>
        <v>0</v>
      </c>
      <c r="Q16" s="14">
        <f>$K16*Q$19+$L16*Q$20+$M16*Q$21</f>
        <v>0</v>
      </c>
      <c r="R16" s="27"/>
      <c r="S16" s="14">
        <f>$O16*S$19+$P16*S$20+$Q16*S$21</f>
        <v>0</v>
      </c>
      <c r="T16" s="14">
        <f>$O16*T$19+$P16*T$20+$Q16*T$21</f>
        <v>0</v>
      </c>
      <c r="U16" s="14">
        <f>$O16*U$19+$P16*U$20+$Q16*U$21</f>
        <v>0</v>
      </c>
      <c r="V16" s="8"/>
      <c r="W16" s="14">
        <f>$S16*W$19+$T16*W$20+$U16*W$21</f>
        <v>0</v>
      </c>
      <c r="X16" s="8">
        <f>$S16*X$19+$T16*X$20+$U16*X$21</f>
        <v>0</v>
      </c>
      <c r="Y16" s="14">
        <f>$S16*Y$19+$T16*Y$20+$U16*Y$21</f>
        <v>0</v>
      </c>
      <c r="Z16" s="8"/>
      <c r="AA16" s="14" t="e">
        <f>W16*$AC16/$Y16</f>
        <v>#DIV/0!</v>
      </c>
      <c r="AB16" s="8" t="e">
        <f>X16*$AC16/$Y16</f>
        <v>#DIV/0!</v>
      </c>
      <c r="AC16" s="14">
        <f>AC13</f>
        <v>0</v>
      </c>
      <c r="AE16" s="8" t="e">
        <f>AA16+$C$4</f>
        <v>#DIV/0!</v>
      </c>
      <c r="AF16" s="8" t="e">
        <f>$D$4+AB16</f>
        <v>#DIV/0!</v>
      </c>
      <c r="AG16" s="8">
        <f>AC16</f>
        <v>0</v>
      </c>
    </row>
    <row r="17" spans="10:38">
      <c r="J17" s="5"/>
      <c r="N17" s="5"/>
      <c r="O17" s="5"/>
    </row>
    <row r="18" spans="10:38">
      <c r="N18" s="5"/>
      <c r="O18" s="16" t="s">
        <v>28</v>
      </c>
      <c r="P18" s="17"/>
      <c r="Q18" s="18"/>
      <c r="S18" s="16" t="s">
        <v>29</v>
      </c>
      <c r="T18" s="17"/>
      <c r="U18" s="18"/>
      <c r="W18" s="16" t="s">
        <v>30</v>
      </c>
      <c r="X18" s="17"/>
      <c r="Y18" s="18"/>
      <c r="AI18" s="5"/>
      <c r="AJ18" s="5"/>
    </row>
    <row r="19" spans="10:38">
      <c r="O19" s="30">
        <f>COS(F7)</f>
        <v>0.76604444311897801</v>
      </c>
      <c r="P19" s="14">
        <f>SIN(F7)</f>
        <v>0.64278760968653925</v>
      </c>
      <c r="Q19" s="31">
        <v>0</v>
      </c>
      <c r="R19" s="21"/>
      <c r="S19" s="19">
        <v>1</v>
      </c>
      <c r="T19" s="15">
        <v>0</v>
      </c>
      <c r="U19" s="20">
        <v>0</v>
      </c>
      <c r="V19" s="15"/>
      <c r="W19" s="19">
        <f>COS(H7)</f>
        <v>0.61566147532565829</v>
      </c>
      <c r="X19" s="15">
        <f>SIN(H7)</f>
        <v>0.7880107536067219</v>
      </c>
      <c r="Y19" s="20">
        <v>0</v>
      </c>
      <c r="AA19" s="28" t="e">
        <f>((AA7^2+AB7^2)+AC7^2)^0.5</f>
        <v>#DIV/0!</v>
      </c>
      <c r="AI19" s="9" t="e">
        <f>AI4</f>
        <v>#DIV/0!</v>
      </c>
      <c r="AJ19" s="9" t="e">
        <f>AJ4</f>
        <v>#DIV/0!</v>
      </c>
      <c r="AK19" s="12" t="e">
        <f>ABS(AI19*(AJ21-AJ23)+AI21*(AJ23-AJ19)+AI23*(AJ19-AJ21))/2</f>
        <v>#DIV/0!</v>
      </c>
      <c r="AL19" s="11" t="e">
        <f>AK19+AK21</f>
        <v>#DIV/0!</v>
      </c>
    </row>
    <row r="20" spans="10:38">
      <c r="O20" s="30">
        <f>-P19</f>
        <v>-0.64278760968653925</v>
      </c>
      <c r="P20" s="14">
        <f>O19</f>
        <v>0.76604444311897801</v>
      </c>
      <c r="Q20" s="31">
        <v>0</v>
      </c>
      <c r="R20" s="21"/>
      <c r="S20" s="19">
        <v>0</v>
      </c>
      <c r="T20" s="15">
        <f>COS(G7)</f>
        <v>0.84804809615642596</v>
      </c>
      <c r="U20" s="20">
        <f>SIN(G7)</f>
        <v>0.5299192642332049</v>
      </c>
      <c r="V20" s="15"/>
      <c r="W20" s="19">
        <f>-X19</f>
        <v>-0.7880107536067219</v>
      </c>
      <c r="X20" s="15">
        <f>W19</f>
        <v>0.61566147532565829</v>
      </c>
      <c r="Y20" s="20">
        <v>0</v>
      </c>
      <c r="AA20" s="28" t="e">
        <f>((AA10^2+AB10^2)+AC10^2)^0.5</f>
        <v>#DIV/0!</v>
      </c>
      <c r="AB20" s="28"/>
      <c r="AI20" s="5"/>
      <c r="AJ20" s="5"/>
    </row>
    <row r="21" spans="10:38">
      <c r="O21" s="32">
        <v>0</v>
      </c>
      <c r="P21" s="23">
        <v>0</v>
      </c>
      <c r="Q21" s="33">
        <v>1</v>
      </c>
      <c r="R21" s="21"/>
      <c r="S21" s="22">
        <v>0</v>
      </c>
      <c r="T21" s="25">
        <f>-U20</f>
        <v>-0.5299192642332049</v>
      </c>
      <c r="U21" s="24">
        <f>T20</f>
        <v>0.84804809615642596</v>
      </c>
      <c r="V21" s="15"/>
      <c r="W21" s="22">
        <v>0</v>
      </c>
      <c r="X21" s="25">
        <v>0</v>
      </c>
      <c r="Y21" s="24">
        <v>1</v>
      </c>
      <c r="AA21" s="28" t="e">
        <f>((AA13^2+AB13^2)+AC13^2)^0.5</f>
        <v>#DIV/0!</v>
      </c>
      <c r="AI21" s="9" t="e">
        <f>AI5</f>
        <v>#DIV/0!</v>
      </c>
      <c r="AJ21" s="9" t="e">
        <f>AJ5</f>
        <v>#DIV/0!</v>
      </c>
      <c r="AK21" s="12" t="e">
        <f>ABS(AI19*(AJ23-AJ25)+AI23*(AJ25-AJ19)+AI25*(AJ19-AJ23))/2</f>
        <v>#DIV/0!</v>
      </c>
    </row>
    <row r="22" spans="10:38">
      <c r="AA22" s="28" t="e">
        <f>((AA16^2+AB16^2)+AC16^2)^0.5</f>
        <v>#DIV/0!</v>
      </c>
      <c r="AI22" s="5"/>
      <c r="AJ22" s="5"/>
    </row>
    <row r="23" spans="10:38">
      <c r="AI23" s="9" t="e">
        <f>AI6</f>
        <v>#DIV/0!</v>
      </c>
      <c r="AJ23" s="9" t="e">
        <f>AJ6</f>
        <v>#DIV/0!</v>
      </c>
    </row>
    <row r="24" spans="10:38">
      <c r="K24" s="3">
        <f>C4-0.1</f>
        <v>-0.1</v>
      </c>
      <c r="L24" s="3">
        <f>D4</f>
        <v>0</v>
      </c>
      <c r="AI24" s="5"/>
      <c r="AJ24" s="5"/>
    </row>
    <row r="25" spans="10:38">
      <c r="K25" s="3">
        <f>C4+0.1</f>
        <v>0.1</v>
      </c>
      <c r="L25" s="3">
        <f>D4</f>
        <v>0</v>
      </c>
      <c r="AI25" s="9" t="e">
        <f>AI7</f>
        <v>#DIV/0!</v>
      </c>
      <c r="AJ25" s="9" t="e">
        <f>AJ7</f>
        <v>#DIV/0!</v>
      </c>
    </row>
    <row r="27" spans="10:38">
      <c r="K27" s="3">
        <f>C4</f>
        <v>0</v>
      </c>
      <c r="L27" s="3">
        <f>D4-0.1</f>
        <v>-0.1</v>
      </c>
    </row>
    <row r="28" spans="10:38">
      <c r="K28" s="3">
        <f>C4</f>
        <v>0</v>
      </c>
      <c r="L28" s="3">
        <f>D4+0.1</f>
        <v>0.1</v>
      </c>
    </row>
  </sheetData>
  <pageMargins left="0.7" right="0.7" top="0.75" bottom="0.75" header="0.3" footer="0.3"/>
  <pageSetup orientation="portrait" r:id="rId1"/>
  <headerFooter>
    <oddHeader>&amp;L&amp;"Calibri"&amp;10&amp;K000000  Classified&amp;1#_x000D_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Input_green_part</vt:lpstr>
      <vt:lpstr>Office</vt:lpstr>
      <vt:lpstr>calc_1</vt:lpstr>
      <vt:lpstr>calc_2</vt:lpstr>
      <vt:lpstr>calc_3</vt:lpstr>
      <vt:lpstr>calc_4</vt:lpstr>
      <vt:lpstr>calc_5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WEI</dc:creator>
  <cp:lastModifiedBy>Ying Dong WEI</cp:lastModifiedBy>
  <dcterms:created xsi:type="dcterms:W3CDTF">2022-09-29T04:54:31Z</dcterms:created>
  <dcterms:modified xsi:type="dcterms:W3CDTF">2024-10-10T03:24:04Z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2022-09-30T02:56:27Z</vt:lpwstr>
  </property>
  <property fmtid="{D5CDD505-2E9C-101B-9397-08002B2CF9AE}" pid="4" name="MSIP_Label_00f7727a-510c-40ce-a418-7fdfc8e6513f_Method">
    <vt:lpwstr>Privileged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e3a15d4a-ce4e-40ba-95b5-21684a30c2db</vt:lpwstr>
  </property>
  <property fmtid="{D5CDD505-2E9C-101B-9397-08002B2CF9AE}" pid="8" name="MSIP_Label_00f7727a-510c-40ce-a418-7fdfc8e6513f_ContentBits">
    <vt:lpwstr>1</vt:lpwstr>
  </property>
</Properties>
</file>