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Swapnajit Final docs\Swapnajit New\Profile\GitHub Projects\CivicTech\"/>
    </mc:Choice>
  </mc:AlternateContent>
  <xr:revisionPtr revIDLastSave="0" documentId="13_ncr:1_{6AF3D66A-D764-4DAF-956A-A5C9C6E176A0}" xr6:coauthVersionLast="47" xr6:coauthVersionMax="47" xr10:uidLastSave="{00000000-0000-0000-0000-000000000000}"/>
  <bookViews>
    <workbookView xWindow="-110" yWindow="-110" windowWidth="19420" windowHeight="10300" xr2:uid="{7824F2EF-DA48-46F8-ACD9-087C0A204298}"/>
  </bookViews>
  <sheets>
    <sheet name="Summary" sheetId="4" r:id="rId1"/>
    <sheet name="Execution" sheetId="1" r:id="rId2"/>
    <sheet name="Execution_Performance" sheetId="2" r:id="rId3"/>
    <sheet name="Results - Stress Load " sheetId="3" r:id="rId4"/>
  </sheets>
  <definedNames>
    <definedName name="_xlnm._FilterDatabase" localSheetId="1" hidden="1">Execution!$A$1:$J$65</definedName>
    <definedName name="_xlnm._FilterDatabase" localSheetId="2" hidden="1">Execution_Performance!$A$1:$M$9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8" i="4" l="1"/>
  <c r="G28" i="4"/>
  <c r="F28" i="4"/>
  <c r="E28" i="4"/>
  <c r="D28" i="4"/>
  <c r="C28" i="4"/>
  <c r="H26" i="4"/>
  <c r="G26" i="4"/>
  <c r="F26" i="4"/>
  <c r="E26" i="4"/>
  <c r="D26" i="4"/>
  <c r="C26" i="4"/>
  <c r="H30" i="4"/>
  <c r="G30" i="4"/>
  <c r="F30" i="4"/>
  <c r="E30" i="4"/>
  <c r="D30" i="4"/>
  <c r="C30" i="4"/>
  <c r="H27" i="4"/>
  <c r="G27" i="4"/>
  <c r="F27" i="4"/>
  <c r="E27" i="4"/>
  <c r="D27" i="4"/>
  <c r="C27" i="4"/>
  <c r="H29" i="4"/>
  <c r="G29" i="4"/>
  <c r="F29" i="4"/>
  <c r="E29" i="4"/>
  <c r="D29" i="4"/>
  <c r="C29" i="4"/>
  <c r="H25" i="4"/>
  <c r="G25" i="4"/>
  <c r="F25" i="4"/>
  <c r="E25" i="4"/>
  <c r="D25" i="4"/>
  <c r="C25" i="4"/>
  <c r="H23" i="4"/>
  <c r="G23" i="4"/>
  <c r="F23" i="4"/>
  <c r="E23" i="4"/>
  <c r="D23" i="4"/>
  <c r="C23" i="4"/>
  <c r="H24" i="4"/>
  <c r="G24" i="4"/>
  <c r="F24" i="4"/>
  <c r="E24" i="4"/>
  <c r="D24" i="4"/>
  <c r="C24" i="4"/>
  <c r="B9" i="4"/>
  <c r="G9" i="4"/>
  <c r="F9" i="4"/>
  <c r="E9" i="4"/>
  <c r="D9" i="4"/>
  <c r="C9" i="4"/>
  <c r="P26" i="4"/>
  <c r="P25" i="4"/>
  <c r="P24" i="4"/>
  <c r="P23" i="4"/>
  <c r="O26" i="4"/>
  <c r="O25" i="4"/>
  <c r="O24" i="4"/>
  <c r="O23" i="4"/>
  <c r="N26" i="4"/>
  <c r="N25" i="4"/>
  <c r="N24" i="4"/>
  <c r="N23" i="4"/>
  <c r="M26" i="4"/>
  <c r="M25" i="4"/>
  <c r="M24" i="4"/>
  <c r="M23" i="4"/>
  <c r="L26" i="4"/>
  <c r="L25" i="4"/>
  <c r="L24" i="4"/>
  <c r="L23" i="4"/>
  <c r="K26" i="4"/>
  <c r="K25" i="4"/>
  <c r="K24" i="4"/>
  <c r="K23" i="4"/>
  <c r="F31" i="4" l="1"/>
  <c r="C31" i="4"/>
  <c r="G31" i="4"/>
  <c r="D31" i="4"/>
  <c r="H31" i="4"/>
  <c r="E31" i="4"/>
  <c r="P27" i="4"/>
  <c r="K27" i="4"/>
  <c r="L27" i="4"/>
  <c r="M27" i="4"/>
  <c r="N27" i="4"/>
  <c r="O27" i="4"/>
</calcChain>
</file>

<file path=xl/sharedStrings.xml><?xml version="1.0" encoding="utf-8"?>
<sst xmlns="http://schemas.openxmlformats.org/spreadsheetml/2006/main" count="787" uniqueCount="442">
  <si>
    <t>Test Case ID</t>
  </si>
  <si>
    <t>Test Title</t>
  </si>
  <si>
    <t>Pre-Conditions</t>
  </si>
  <si>
    <t>Test Steps</t>
  </si>
  <si>
    <t>Expected Results</t>
  </si>
  <si>
    <t>Verify top navigation menu items</t>
  </si>
  <si>
    <t>Website is running locally (http://localhost:4000)</t>
  </si>
  <si>
    <t>Verify homepage loads successfully</t>
  </si>
  <si>
    <t>Server is running locally</t>
  </si>
  <si>
    <t>Open http://localhost:4000</t>
  </si>
  <si>
    <t>Homepage loaded</t>
  </si>
  <si>
    <t>1. Click on Menu dropdown
2. Click on About Us</t>
  </si>
  <si>
    <t>1. Click on Menu dropdown
2. Click on Get Involved</t>
  </si>
  <si>
    <t>1. Click on Menu dropdown
2. Click on Code of Conduct</t>
  </si>
  <si>
    <t>1. Click on Menu dropdown
2. Click on Projects</t>
  </si>
  <si>
    <t>1. Click on Menu dropdown
2. Click on Resources</t>
  </si>
  <si>
    <t>1. Click on Menu dropdown
2. Click on Hacknights</t>
  </si>
  <si>
    <t>All projects should be listed without layout issues.</t>
  </si>
  <si>
    <t>1. Scroll down to "Current Featured Projects" section
2. Check projects content</t>
  </si>
  <si>
    <t>Functional</t>
  </si>
  <si>
    <t>1. Scroll down to "Events" section
2. Check content</t>
  </si>
  <si>
    <t>Verify Registration link for upcoming events</t>
  </si>
  <si>
    <t>1. Scroll down to "Events" section
2. Click on Registration link (on each upcoming events) to navigate to Event Details page.
3. Click on Registration</t>
  </si>
  <si>
    <t>User should be redirected to guild page for the event registration</t>
  </si>
  <si>
    <t>Verify that Venue details are available for the Events</t>
  </si>
  <si>
    <t>1. Scroll down to "Events" section
2. Click on Registration link (on each upcoming events) to navigate to Event Details page.
3. Click on Location</t>
  </si>
  <si>
    <t>User should navigate to the venues page. 
Address and Affiliated Organizations should be available.</t>
  </si>
  <si>
    <t>Verify "Events Registration Page" link</t>
  </si>
  <si>
    <t>Verify that event details are displayed under "Events" section</t>
  </si>
  <si>
    <t>1. Scroll down to "Events" section
2. Click on "Events Registration Page"</t>
  </si>
  <si>
    <t>User should be redirected to guild page for the events registration</t>
  </si>
  <si>
    <t>Verify "See all Hacknights here" link</t>
  </si>
  <si>
    <t>1. Scroll down to "Events" section
2. Click on "See all Hacknights here."</t>
  </si>
  <si>
    <t>User should navigate to Hacknights page.
All upcoming and past hacknights should be displayed
Registration link should be available for upcoming events.</t>
  </si>
  <si>
    <t>1. Click on Menu dropdown
2. Check options available</t>
  </si>
  <si>
    <t>Following options should be available -
About Us 
Get Involved
Code of Conduct 
Hacknights
Projects
Resource</t>
  </si>
  <si>
    <t>Events section should display list of past/upcoming events with correct formatting
Registration link should be available for upcoming events.</t>
  </si>
  <si>
    <t>Verify "Current Featured Projects" section</t>
  </si>
  <si>
    <t>Verify "See all projects" link</t>
  </si>
  <si>
    <t>1. Scroll down to "Current Featured Projects" section
2. Click on "See all projects here" link</t>
  </si>
  <si>
    <t>User should be navigated to Projects page.
Projects should be listed under 'Current Open Projects' and 'Other Community Projects'</t>
  </si>
  <si>
    <t>Verify navigation to Project details page</t>
  </si>
  <si>
    <t>1. Scroll down to "Current Featured Projects" section
2. Click on each project</t>
  </si>
  <si>
    <t>User should be navigated to Project details page.</t>
  </si>
  <si>
    <t xml:space="preserve">Verify Links available on listed Projects </t>
  </si>
  <si>
    <t>1. Scroll down to "Current Featured Projects" section
2. Click on each link available on the listed projects</t>
  </si>
  <si>
    <t>1. Scroll down to "Current Featured Projects" section
2. Click on each options - About Us, See Resources, Get Involved</t>
  </si>
  <si>
    <t xml:space="preserve">Each link should navigates to the correct page without errors.
Page content matches its title </t>
  </si>
  <si>
    <t>Click on Sign up on Guild</t>
  </si>
  <si>
    <t>Verify "Calls to Action" section on homepage</t>
  </si>
  <si>
    <t>Verify "Sign Up on Guild" button</t>
  </si>
  <si>
    <t>Verify "See past events" button</t>
  </si>
  <si>
    <t>Homepage should load without errors and display CivicTech Toronto header, contents, and navigation menus</t>
  </si>
  <si>
    <t>User should be redirected to https://guild.host/civic-tech-toronto/events
Page opens in new tab.</t>
  </si>
  <si>
    <t>User should be redirected to Slack invite page in new tab.</t>
  </si>
  <si>
    <t>Verify navigation to Slack</t>
  </si>
  <si>
    <t>Click on 'Slack' under Connect</t>
  </si>
  <si>
    <t>Verify navigation to Guild</t>
  </si>
  <si>
    <t>Click on 'Guild' under Connect</t>
  </si>
  <si>
    <t>Verify navigation to GitHub</t>
  </si>
  <si>
    <t>Click on 'GitHub' under Connect</t>
  </si>
  <si>
    <t>Verify navigation to YouTube</t>
  </si>
  <si>
    <t>Click on 'YouTube' under Connect</t>
  </si>
  <si>
    <t>Verify navigation to Instagram</t>
  </si>
  <si>
    <t>Click on 'Instagram' under Connect</t>
  </si>
  <si>
    <t>Verify navigation to LinkedIn</t>
  </si>
  <si>
    <t>Click on 'LinkedIn' under Connect</t>
  </si>
  <si>
    <t>Verify Slack button on the top</t>
  </si>
  <si>
    <t>Verify RSVP button on the top</t>
  </si>
  <si>
    <t>Verify Connect section</t>
  </si>
  <si>
    <t>1. Scroll down to Connect section.
2. Check options available</t>
  </si>
  <si>
    <t>Verify navigation to Bluesky</t>
  </si>
  <si>
    <t>Click on 'Bluesky' under Connect</t>
  </si>
  <si>
    <t>CivicTech Toronto GitHub repo should be opened in a new tab</t>
  </si>
  <si>
    <t>YouTube channel should be opened in a new tab</t>
  </si>
  <si>
    <t>Bluesky profile should be opened in a new tab</t>
  </si>
  <si>
    <t>Instagram profile should be opened in a new tab</t>
  </si>
  <si>
    <t>LinkedIn profile should be opened in a new tab</t>
  </si>
  <si>
    <t>Verify "Read our Code of Conduct" link on About Us page</t>
  </si>
  <si>
    <t>1. Click on Menu dropdown
2. Click on About Us
3. Scroll down and click on "Read our Code of Conduct"</t>
  </si>
  <si>
    <t>Verify "See all past speakers" link on About Us page</t>
  </si>
  <si>
    <t>Verify the links under "Our Supporters"</t>
  </si>
  <si>
    <t>1. Click on Menu dropdown
2. Click on About Us
3. Scroll down to Our Supporters section
4. Click on each link (Visit The Toronto Star website, Visit Open Data Team website)</t>
  </si>
  <si>
    <t>Verify Change Theme toggle</t>
  </si>
  <si>
    <t>Click on Auto/Light/Dark under Change Theme</t>
  </si>
  <si>
    <t>Click on See past events</t>
  </si>
  <si>
    <t>Click on Slack button on the top right corner</t>
  </si>
  <si>
    <t>Click on RSVP button on the top right corner</t>
  </si>
  <si>
    <t>Verify Responsive layout</t>
  </si>
  <si>
    <t>Resize window/mobile view</t>
  </si>
  <si>
    <t>Layout should be adjusted correctly</t>
  </si>
  <si>
    <t>Check across pages</t>
  </si>
  <si>
    <t>All pages follow consistent design</t>
  </si>
  <si>
    <t>Validate dark mode readability</t>
  </si>
  <si>
    <t>Switch to Dark mode</t>
  </si>
  <si>
    <t>Text and UI elements should be visible</t>
  </si>
  <si>
    <t>Pages should correctly switch themes without layout breakage</t>
  </si>
  <si>
    <t>1. Click on Menu dropdown
2. Click on About Us
3. Scroll down to Past Speakers section
4. Click on "See all past speakers here"
5. Check profiles</t>
  </si>
  <si>
    <t>Functional/ Integration</t>
  </si>
  <si>
    <t>Verify accessibility (WCAG 2.1 AA)</t>
  </si>
  <si>
    <t>Type</t>
  </si>
  <si>
    <t>Priority</t>
  </si>
  <si>
    <t>1. Run WAVE/axe scan
2. Navigate site</t>
  </si>
  <si>
    <t>Accessibility</t>
  </si>
  <si>
    <t>UI/UX</t>
  </si>
  <si>
    <t>Verify readability of content</t>
  </si>
  <si>
    <t>Review text contrast, fonts, spacing across pages</t>
  </si>
  <si>
    <t>Website is running locally (http://localhost:4000),
Browser with accessibility tools</t>
  </si>
  <si>
    <t>Content should be clear and legible</t>
  </si>
  <si>
    <t>TC-CivicTech-001</t>
  </si>
  <si>
    <t>TC-CivicTech-002</t>
  </si>
  <si>
    <t>TC-CivicTech-003</t>
  </si>
  <si>
    <t>TC-CivicTech-004</t>
  </si>
  <si>
    <t>TC-CivicTech-005</t>
  </si>
  <si>
    <t>TC-CivicTech-006</t>
  </si>
  <si>
    <t>TC-CivicTech-007</t>
  </si>
  <si>
    <t>TC-CivicTech-008</t>
  </si>
  <si>
    <t>TC-CivicTech-009</t>
  </si>
  <si>
    <t>TC-CivicTech-010</t>
  </si>
  <si>
    <t>TC-CivicTech-011</t>
  </si>
  <si>
    <t>TC-CivicTech-012</t>
  </si>
  <si>
    <t>TC-CivicTech-013</t>
  </si>
  <si>
    <t>TC-CivicTech-014</t>
  </si>
  <si>
    <t>TC-CivicTech-015</t>
  </si>
  <si>
    <t>TC-CivicTech-016</t>
  </si>
  <si>
    <t>TC-CivicTech-017</t>
  </si>
  <si>
    <t>TC-CivicTech-018</t>
  </si>
  <si>
    <t>TC-CivicTech-019</t>
  </si>
  <si>
    <t>TC-CivicTech-020</t>
  </si>
  <si>
    <t>TC-CivicTech-021</t>
  </si>
  <si>
    <t>TC-CivicTech-022</t>
  </si>
  <si>
    <t>TC-CivicTech-023</t>
  </si>
  <si>
    <t>TC-CivicTech-024</t>
  </si>
  <si>
    <t>TC-CivicTech-025</t>
  </si>
  <si>
    <t>TC-CivicTech-026</t>
  </si>
  <si>
    <t>TC-CivicTech-027</t>
  </si>
  <si>
    <t>TC-CivicTech-028</t>
  </si>
  <si>
    <t>TC-CivicTech-029</t>
  </si>
  <si>
    <t>TC-CivicTech-030</t>
  </si>
  <si>
    <t>TC-CivicTech-031</t>
  </si>
  <si>
    <t>TC-CivicTech-032</t>
  </si>
  <si>
    <t>TC-CivicTech-033</t>
  </si>
  <si>
    <t>TC-CivicTech-034</t>
  </si>
  <si>
    <t>TC-CivicTech-035</t>
  </si>
  <si>
    <t>TC-CivicTech-036</t>
  </si>
  <si>
    <t>TC-CivicTech-037</t>
  </si>
  <si>
    <t>TC-CivicTech-038</t>
  </si>
  <si>
    <t>TC-CivicTech-039</t>
  </si>
  <si>
    <t>Verify homepage load time</t>
  </si>
  <si>
    <t>Page should load within 3 seconds</t>
  </si>
  <si>
    <t>Measure load time on homepage</t>
  </si>
  <si>
    <t>Medium</t>
  </si>
  <si>
    <t>Verify HTTPS redirection</t>
  </si>
  <si>
    <t>Should auto-redirect to HTTPS</t>
  </si>
  <si>
    <t>Enter http://civictech.ca</t>
  </si>
  <si>
    <t>Verify Chrome compatibility</t>
  </si>
  <si>
    <t>Open site in Chrome</t>
  </si>
  <si>
    <t>Site should work properly</t>
  </si>
  <si>
    <t>Verify Firefox compatibility</t>
  </si>
  <si>
    <t>Open site in Firefox</t>
  </si>
  <si>
    <t>Open site in Edge</t>
  </si>
  <si>
    <t>Verify Edge compatibility</t>
  </si>
  <si>
    <t>Firefox browser</t>
  </si>
  <si>
    <t>Edge browser</t>
  </si>
  <si>
    <t>Chrome browser</t>
  </si>
  <si>
    <t>Verify Gem dependencies</t>
  </si>
  <si>
    <t>Bundle installed</t>
  </si>
  <si>
    <t>1. Run bundle install
2. Observe dependency installation</t>
  </si>
  <si>
    <t>Migration</t>
  </si>
  <si>
    <t>Performance</t>
  </si>
  <si>
    <t>Security</t>
  </si>
  <si>
    <t>Compatibility</t>
  </si>
  <si>
    <t>Validate data integrity</t>
  </si>
  <si>
    <t>All records migrated correctly</t>
  </si>
  <si>
    <t>Verify alt text for images</t>
  </si>
  <si>
    <t>Inspect image tags</t>
  </si>
  <si>
    <t>All images should have descriptive alt text</t>
  </si>
  <si>
    <t>Verify keyboard navigation</t>
  </si>
  <si>
    <t>Navigate with tab key</t>
  </si>
  <si>
    <t>All elements should be accessible via keyboard</t>
  </si>
  <si>
    <t>Check text/background contrast</t>
  </si>
  <si>
    <t>Contrast ratio should meet WCAG AA</t>
  </si>
  <si>
    <t xml:space="preserve">User should be navigated to Code of Conduct page.
Page content should be displayed correctly and match with title </t>
  </si>
  <si>
    <t>User should be navigated to Get Involved page.
Page content should be displayed correctly and match with title</t>
  </si>
  <si>
    <t>User should be navigated to Hacknights page.
Page content should be displayed correctly and match with title</t>
  </si>
  <si>
    <t>User should be navigated to Projects page.
Page content should be displayed correctly and match with title</t>
  </si>
  <si>
    <t>User should be navigated to Resources page.
Page content should be displayed correctly and match with title</t>
  </si>
  <si>
    <t>Each link should navigates to the correct page without errors.
Page content should be displayed correctly and match with title</t>
  </si>
  <si>
    <t>User should be navigated to Code of Conduct page.
Page content should be displayed correctly and match with title</t>
  </si>
  <si>
    <t>User should be navigated to About Us page.
Page content should be displayed correctly and match with title</t>
  </si>
  <si>
    <t>User should be navigated to People page. List of speakers should load correctly</t>
  </si>
  <si>
    <t>1. Open browser DevTools (F12).
2. Go to Network tab.
3. Refresh the site (Ctrl+R).
4. Click on the root document request (/ or index.html).
5. Inspect Response Headers.</t>
  </si>
  <si>
    <t>Ensure presence of key security headers:
Content-Security-Policy
Strict-Transport-Security
X-Frame-Options
X-Content-Type-Options
Referrer-Policy
Permissions-Policy</t>
  </si>
  <si>
    <t>Verify Security HTTP Headers</t>
  </si>
  <si>
    <t>Verify Jekyll Build Runs Successfully</t>
  </si>
  <si>
    <t>1. Open terminal, navigate to project root.
2. Run bundle exec jekyll build.</t>
  </si>
  <si>
    <t>Build completes with no errors, _site folder generated with static HTML pages.</t>
  </si>
  <si>
    <t>Verify All Data Files Included</t>
  </si>
  <si>
    <t>Validate Archived Events Migration</t>
  </si>
  <si>
    <t>1. Navigate to /archives/.
2. Cross-check dates, titles, and links with _data/archives.yml (if exists).</t>
  </si>
  <si>
    <t>Local server is running</t>
  </si>
  <si>
    <t>Verify Broken Links / External Redirects Security</t>
  </si>
  <si>
    <t>1. Open command prompt/terminal.
2. Install broken-link checker tool (one-time): npm install -g broken-link-checker
3. Run link check against local site: blc http://127.0.0.1:4000 -ro
4. Review output for broken/malicious links.</t>
  </si>
  <si>
    <t>No broken internal links.
All external links resolve correctly (Slack, Guild, YouTube, etc.).
No redirects to suspicious domains.</t>
  </si>
  <si>
    <t>Ruby, Bundler, and Jekyll installed. Repo cloned.</t>
  </si>
  <si>
    <t>Repository cloned.</t>
  </si>
  <si>
    <t>Local server running</t>
  </si>
  <si>
    <t>1. Open _data/*.yml file (e.g., projects.yml).
2. Pick one record (e.g., project title + URL).
3. Open browser → Navigate to /list-projects/.
4. Cross-verify the displayed content matches YAML data.</t>
  </si>
  <si>
    <t>All content sources should be available and linked to UI pages.</t>
  </si>
  <si>
    <t>Archive data available in _data/archives.yml or equivalent.</t>
  </si>
  <si>
    <t>TC-CivicTech-040</t>
  </si>
  <si>
    <t>TC-CivicTech-041</t>
  </si>
  <si>
    <t>TC-CivicTech-042</t>
  </si>
  <si>
    <t>TC-CivicTech-043</t>
  </si>
  <si>
    <t>TC-CivicTech-044</t>
  </si>
  <si>
    <t>TC-CivicTech-045</t>
  </si>
  <si>
    <t>TC-CivicTech-046</t>
  </si>
  <si>
    <t>TC-CivicTech-047</t>
  </si>
  <si>
    <t>TC-CivicTech-048</t>
  </si>
  <si>
    <t>TC-CivicTech-049</t>
  </si>
  <si>
    <t>TC-CivicTech-050</t>
  </si>
  <si>
    <t>TC-CivicTech-051</t>
  </si>
  <si>
    <t>TC-CivicTech-052</t>
  </si>
  <si>
    <t>TC-CivicTech-053</t>
  </si>
  <si>
    <t>TC-CivicTech-054</t>
  </si>
  <si>
    <t>TC-CivicTech-055</t>
  </si>
  <si>
    <t>TC-CivicTech-056</t>
  </si>
  <si>
    <t>This test requires a content comparison with the old site.</t>
  </si>
  <si>
    <t>Critical</t>
  </si>
  <si>
    <t>High</t>
  </si>
  <si>
    <t>Low</t>
  </si>
  <si>
    <t>Remarks/ Test Data</t>
  </si>
  <si>
    <t>Following options should be available -
Slack 
Guild
GitHub
YouTube
Bluesky
Instagram
LinkedIn</t>
  </si>
  <si>
    <t>Verify consistency of fonts &amp; colours</t>
  </si>
  <si>
    <t>Verify colour contrast</t>
  </si>
  <si>
    <t>Actual Result</t>
  </si>
  <si>
    <t>Status</t>
  </si>
  <si>
    <t>Fail</t>
  </si>
  <si>
    <t>Pass</t>
  </si>
  <si>
    <t>Blocked</t>
  </si>
  <si>
    <t>User should be navigated to Hacknights page 
Past Events should be displayed correctly</t>
  </si>
  <si>
    <t>Homepage loaded successfully every time</t>
  </si>
  <si>
    <t>Test Data/Load</t>
  </si>
  <si>
    <t>1 user, 10 iterations</t>
  </si>
  <si>
    <t>Avg Response Time (ms)</t>
  </si>
  <si>
    <t>90th Percentile (ms)</t>
  </si>
  <si>
    <t>Error %</t>
  </si>
  <si>
    <t>Verify Get Involved page load time</t>
  </si>
  <si>
    <t>Verify Hacknights page load time</t>
  </si>
  <si>
    <t>Verify Projects page load time</t>
  </si>
  <si>
    <t>Verify Resources page load time</t>
  </si>
  <si>
    <t>Measure load time on Get Involved page</t>
  </si>
  <si>
    <t>Measure load time on Hacknights page</t>
  </si>
  <si>
    <t>Measure load time on Projects page</t>
  </si>
  <si>
    <t>Measure load time on Resources page</t>
  </si>
  <si>
    <t>Page loaded successfully</t>
  </si>
  <si>
    <t>Notes/ Remarks</t>
  </si>
  <si>
    <t>Round</t>
  </si>
  <si>
    <t>Users</t>
  </si>
  <si>
    <t>Avg Resp (Homepage)</t>
  </si>
  <si>
    <t>Avg Resp (Events)</t>
  </si>
  <si>
    <t>Errors %</t>
  </si>
  <si>
    <t>Result</t>
  </si>
  <si>
    <t>1 (Light)</t>
  </si>
  <si>
    <t>49 ms</t>
  </si>
  <si>
    <t>61 ms</t>
  </si>
  <si>
    <t>&lt;80 ms</t>
  </si>
  <si>
    <t>164/sec</t>
  </si>
  <si>
    <t>2 (Moderate)</t>
  </si>
  <si>
    <t>282 ms</t>
  </si>
  <si>
    <t>222 ms</t>
  </si>
  <si>
    <t>~350 ms</t>
  </si>
  <si>
    <t>185/sec</t>
  </si>
  <si>
    <t>3 (Heavy)</t>
  </si>
  <si>
    <t>728 ms</t>
  </si>
  <si>
    <t>219 ms</t>
  </si>
  <si>
    <t>~950 ms (Home)</t>
  </si>
  <si>
    <t>187/sec</t>
  </si>
  <si>
    <t>Pass (with degradation)</t>
  </si>
  <si>
    <t>Conclusion</t>
  </si>
  <si>
    <r>
      <t xml:space="preserve">The site handles </t>
    </r>
    <r>
      <rPr>
        <b/>
        <sz val="11"/>
        <color theme="1"/>
        <rFont val="Calibri"/>
        <family val="2"/>
        <scheme val="minor"/>
      </rPr>
      <t>up to 50 concurrent users very well</t>
    </r>
    <r>
      <rPr>
        <sz val="11"/>
        <color theme="1"/>
        <rFont val="Calibri"/>
        <family val="2"/>
        <scheme val="minor"/>
      </rPr>
      <t xml:space="preserve"> (sub-second response times).</t>
    </r>
  </si>
  <si>
    <r>
      <t xml:space="preserve">At </t>
    </r>
    <r>
      <rPr>
        <b/>
        <sz val="11"/>
        <color theme="1"/>
        <rFont val="Calibri"/>
        <family val="2"/>
        <scheme val="minor"/>
      </rPr>
      <t>100 users</t>
    </r>
    <r>
      <rPr>
        <sz val="11"/>
        <color theme="1"/>
        <rFont val="Calibri"/>
        <family val="2"/>
        <scheme val="minor"/>
      </rPr>
      <t xml:space="preserve">, homepage response time </t>
    </r>
    <r>
      <rPr>
        <b/>
        <sz val="11"/>
        <color theme="1"/>
        <rFont val="Calibri"/>
        <family val="2"/>
        <scheme val="minor"/>
      </rPr>
      <t>increases significantly</t>
    </r>
    <r>
      <rPr>
        <sz val="11"/>
        <color theme="1"/>
        <rFont val="Calibri"/>
        <family val="2"/>
        <scheme val="minor"/>
      </rPr>
      <t>, but no errors occurred.</t>
    </r>
  </si>
  <si>
    <r>
      <t xml:space="preserve">Events page performed well, but note: </t>
    </r>
    <r>
      <rPr>
        <b/>
        <sz val="11"/>
        <color theme="1"/>
        <rFont val="Calibri"/>
        <family val="2"/>
        <scheme val="minor"/>
      </rPr>
      <t>it currently has no data</t>
    </r>
    <r>
      <rPr>
        <sz val="11"/>
        <color theme="1"/>
        <rFont val="Calibri"/>
        <family val="2"/>
        <scheme val="minor"/>
      </rPr>
      <t xml:space="preserve"> → results will likely change once real data/content is added.</t>
    </r>
  </si>
  <si>
    <t>Notes / Limitations</t>
  </si>
  <si>
    <t>Performance testing was executed on the local Jekyll development server (bundle exec jekyll serve).</t>
  </si>
  <si>
    <t>Response times are significantly faster than production since the server is static and runs on localhost.</t>
  </si>
  <si>
    <t>Results are valid only for script validation and relative comparison of pages, not for benchmarking real-world performance.</t>
  </si>
  <si>
    <t>Events, Projects, and Resources pages/sections currently do not contain data. While performance results show low response times, these are not reflective of actual user experience once data is populated. A functional issue has been logged for the missing data.</t>
  </si>
  <si>
    <t>100 users, 60 iterations, 300 seconds</t>
  </si>
  <si>
    <t>Verify stress load on Home page</t>
  </si>
  <si>
    <t>Verify stress load on Events page</t>
  </si>
  <si>
    <t>Home page should remain stable</t>
  </si>
  <si>
    <t>Events/Hacknights page should remain stable</t>
  </si>
  <si>
    <t>Simulate 50+ users navigating homepage</t>
  </si>
  <si>
    <t>Simulate 50+ users navigating events</t>
  </si>
  <si>
    <t xml:space="preserve">The site handles up to 50 concurrent users very well. At 100 users, homepage response time increases significantly, but no errors occurred. </t>
  </si>
  <si>
    <t>Events page performed well, but note: it currently has no data → results will likely change once real data/content is added.</t>
  </si>
  <si>
    <t>Homepage performed well, but note: it currently has no events/projects data → results will likely change once real data/content is added.</t>
  </si>
  <si>
    <t>Page currently does not contain events and projects data. Functional issue raised – response time may not reflect real usage</t>
  </si>
  <si>
    <t>Page currently does not contain data. Functional issue raised – response time may not reflect real usage</t>
  </si>
  <si>
    <t xml:space="preserve">90th Percentile
</t>
  </si>
  <si>
    <t>Throughput
(Total)</t>
  </si>
  <si>
    <t>Verify caching/performance of static assets (Image, CSS, JS)</t>
  </si>
  <si>
    <t>Assets should load quickly (&lt;1s) with 0% errors.</t>
  </si>
  <si>
    <t xml:space="preserve">50 users, 20 iterations, 2 loops
HTTP Request Samplers:
Sampler 1: /assets/style.css
Sampler 2: /assets/modal.js 
Sampler 3: /images/&lt;your-image-name&gt;.png
</t>
  </si>
  <si>
    <t>Check if static assets (CSS, JS, Image) load fast and consistently under concurrent users in Jmeter.
i) Add 3 separate HTTP Request Samplers.
ii) Add Response (200) and size (&gt;0) assertions to each sampler.
iii) Run</t>
  </si>
  <si>
    <t xml:space="preserve">All assets loaded with average &lt;30 ms; no errors. </t>
  </si>
  <si>
    <t>Verify Navigation to home by clicking on header logo</t>
  </si>
  <si>
    <t>Click on the CivicTech.ca logo in the header.</t>
  </si>
  <si>
    <t>Any page on the site loaded</t>
  </si>
  <si>
    <t>Verify Navigation to home by clicking on footer logo</t>
  </si>
  <si>
    <t>Verify that back button on browser navigates correctly</t>
  </si>
  <si>
    <t>User has navigated between multiple pages</t>
  </si>
  <si>
    <t>User should be navigated to the homepage.</t>
  </si>
  <si>
    <t>User should be correctly navigated back to the previous page and forward to the next page in the history.</t>
  </si>
  <si>
    <t>Verify that email feature works properly</t>
  </si>
  <si>
    <t>User's default email client should opens</t>
  </si>
  <si>
    <t>Verify that "Get Involved" links work correctly</t>
  </si>
  <si>
    <t>About Us page is loaded</t>
  </si>
  <si>
    <t>Get Involved page is loaded</t>
  </si>
  <si>
    <t>All links should navigate to the correct external pages or open the email client as expected.</t>
  </si>
  <si>
    <t>Verify that Events registration link on Hacknights page works correctly</t>
  </si>
  <si>
    <t>Hacknights page is loaded</t>
  </si>
  <si>
    <t>1. Click the browser's back button 
2. Click the browser's forward button</t>
  </si>
  <si>
    <t>1. Scroll to the footer of the page 
2. Click on the CivicTech.ca logo</t>
  </si>
  <si>
    <t>1. Scroll down to the "Get Involved" section
2. Click on the "Sign Up" link
3. Click on the "Email Us" link 
4. Click on the "Get In Touch" link</t>
  </si>
  <si>
    <t>Locate and click on the "hi@civictech.ca" email link</t>
  </si>
  <si>
    <t>Click on the "Events Registration" link</t>
  </si>
  <si>
    <t>User should navigated to the correct external event registration page</t>
  </si>
  <si>
    <t>TC-CivicTech-057</t>
  </si>
  <si>
    <t>TC-CivicTech-058</t>
  </si>
  <si>
    <t>TC-CivicTech-059</t>
  </si>
  <si>
    <t>Verify logical heading structure</t>
  </si>
  <si>
    <t>Verify skip-to-content link</t>
  </si>
  <si>
    <t>On any page, press the Tab key immediately after loading.</t>
  </si>
  <si>
    <t>Use a screen reader/ NVDA to view the page's heading hierarchy.</t>
  </si>
  <si>
    <t>The page should have a single &lt;h1&gt; tag. Subsequent headings (&lt;h2&gt;, &lt;h3&gt;, etc.) follow a logical, descending order without skipping levels.</t>
  </si>
  <si>
    <t>A "Skip to main content" link should appear at the top of the page. Clicking it moves the focus to the main content area, bypassing the navigation.</t>
  </si>
  <si>
    <t>Verify all interactive elements are keyboard focusable and in logical order</t>
  </si>
  <si>
    <t>Use the Tab key to move through the page's interactive elements.</t>
  </si>
  <si>
    <t>Verify link purpose is clear from context</t>
  </si>
  <si>
    <t>1. Identify all links on the page. 
2. Read the link text.</t>
  </si>
  <si>
    <t>The link text should clearly describe the destination, or its purpose should be clear from the surrounding paragraph</t>
  </si>
  <si>
    <t>All interactive elements (links, buttons, etc) should receive keyboard focus in a logical order. The focus should be visible and clear (never trapped)</t>
  </si>
  <si>
    <t>TC-CivicTech-060</t>
  </si>
  <si>
    <t>TC-CivicTech-061</t>
  </si>
  <si>
    <t>TC-CivicTech-062</t>
  </si>
  <si>
    <t>TC-CivicTech-063</t>
  </si>
  <si>
    <t>Verify “About Us” page navigation and content</t>
  </si>
  <si>
    <t>Verify “Get Involved” page navigation and content</t>
  </si>
  <si>
    <t>Verify “Code of Conduct” page navigation and content</t>
  </si>
  <si>
    <t>Verify "Hacknights" page navigation and content</t>
  </si>
  <si>
    <t>Verify "Projects" page navigation and content</t>
  </si>
  <si>
    <t>Verify "Resources" page navigation and content</t>
  </si>
  <si>
    <t>This test requires a content comparison with the old site.
Execution - Data population is not available in the current _data folder. Related historical records exist only in the /archives directory (e.g., _projects, _people). Test case placed on hold until migration data is connected to UI.”</t>
  </si>
  <si>
    <t>On Hold</t>
  </si>
  <si>
    <t>Data population is not available in the current _data folder. Related historical records exist only in the /archives directory (e.g., _projects, _people). Test case placed on hold until migration data is connected to UI.”</t>
  </si>
  <si>
    <t>All required .yml collections are available under data folder. However the following data files are available under archives: _projects/, _people/, _resources/, _venues/, _hacknights/.</t>
  </si>
  <si>
    <t>Validate Archived Data Rendering</t>
  </si>
  <si>
    <t>Local server running via bundle exec jekyll serve.</t>
  </si>
  <si>
    <t>Menus/pages exist but may show empty records (expected until wiring done). Pages do not break.</t>
  </si>
  <si>
    <t>1. Open _data/ folder (contains YAML/CSV).
2. Confirm if config files exist:
categories.yml, tags.yml, navigation.yml, footer_social.yml, social_links.yml
3. Open a few sample files and verify valid YAML frontmatter is present.
4. Verify if following data files exists:
projects/, _people/, _resources/, _venues/, _hacknights/.</t>
  </si>
  <si>
    <t>1. Open browser → go to relevant entity pages (e.g., /[entity]).
2. Verify if records appear.
3. If empty, check that placeholder page still loads with header + navigation.</t>
  </si>
  <si>
    <t>Local environment runs only on http://localhost:4000. HTTPS redirection can only be validated on the deployed production site.</t>
  </si>
  <si>
    <t>N/A</t>
  </si>
  <si>
    <t>Test deferred until deployment to hosting environment with SSL enabled.</t>
  </si>
  <si>
    <t>Only basic headers observed (Cache-Control, Connection, etc.). No security headers found, which is expected since the site is running on localhost using WEBrick (Ruby server).</t>
  </si>
  <si>
    <t>Cannot validate fully in local.
Note: This is the expected behavior for GitHub Pages hosting, as custom security headers are not automatically included. If stronger security is required, headers must be added via a proxy/CDN configuration</t>
  </si>
  <si>
    <t>No Links available under Our Supporters (Known issue)</t>
  </si>
  <si>
    <t>Homepage is loaded successfully without errors. Contents/headers/menus are displayed correctly</t>
  </si>
  <si>
    <t>All reuired options are available</t>
  </si>
  <si>
    <t>User navigates to the desired page. Content matches with title and old site.</t>
  </si>
  <si>
    <t>User navigates to the desired page. However, no records available</t>
  </si>
  <si>
    <t>No records are available</t>
  </si>
  <si>
    <t>No Events are available</t>
  </si>
  <si>
    <t>No Projects are available</t>
  </si>
  <si>
    <t>Data population is not available in the current _data folder. Related historical records exist only in the /archives directory (e.g., _projects, _people). This test case can be exceuted only after migration data is connected to UI.”</t>
  </si>
  <si>
    <t xml:space="preserve">Each option should navigate to the correct page without errors.
Page content matches its title </t>
  </si>
  <si>
    <t>Each option loads correct page. Content matches with title.</t>
  </si>
  <si>
    <t>User is redirected to desired page in a new tab</t>
  </si>
  <si>
    <t>All required options are available</t>
  </si>
  <si>
    <t>Pages correctly switch theme based on selection</t>
  </si>
  <si>
    <t>User is navigated to Homepgae</t>
  </si>
  <si>
    <t>User is correctly navigated back and forward based on actions</t>
  </si>
  <si>
    <t>Email options are opened to the user</t>
  </si>
  <si>
    <t>Each link correctly navigates to desired page.</t>
  </si>
  <si>
    <t>User is navigated to guild hacknights page</t>
  </si>
  <si>
    <t>Minor UI (text aligment) issue in homepahe</t>
  </si>
  <si>
    <t>All pages should follow consistent design</t>
  </si>
  <si>
    <t>Text and UI elements are visible</t>
  </si>
  <si>
    <t>No major WCAG violations</t>
  </si>
  <si>
    <t xml:space="preserve">No major WCAG violations </t>
  </si>
  <si>
    <t>Content is clear and legible</t>
  </si>
  <si>
    <t>Image has alt text and readable on NVDA speech viewer</t>
  </si>
  <si>
    <t>Few colour contrast issues observed in homepage using CCA (colour contrast analyzer)</t>
  </si>
  <si>
    <t>Heading structure is correct</t>
  </si>
  <si>
    <t>All elements are accessible with keyboard</t>
  </si>
  <si>
    <t>The focus is clear on each element and in logical order.</t>
  </si>
  <si>
    <t>Link texts are correctly described</t>
  </si>
  <si>
    <t>All gems should install successfully, no conflicts</t>
  </si>
  <si>
    <t>Installation successful. No conflicts observed</t>
  </si>
  <si>
    <t>Site successfully runs locally</t>
  </si>
  <si>
    <t>Historical content should be present and structured correctly.</t>
  </si>
  <si>
    <t>Required content is present and structured correctly.</t>
  </si>
  <si>
    <t>Pages are opened correctly with headers.</t>
  </si>
  <si>
    <t>Displayed content matches data.</t>
  </si>
  <si>
    <t>Site works properly</t>
  </si>
  <si>
    <t>TC-CivicTech-064</t>
  </si>
  <si>
    <t>TC-CivicTech-065</t>
  </si>
  <si>
    <t>TC-CivicTech-066</t>
  </si>
  <si>
    <t>TC-CivicTech-067</t>
  </si>
  <si>
    <t>TC-CivicTech-068</t>
  </si>
  <si>
    <t>TC-CivicTech-069</t>
  </si>
  <si>
    <t>TC-CivicTech-070</t>
  </si>
  <si>
    <t>TC-CivicTech-071</t>
  </si>
  <si>
    <t>TC-CivicTech-072</t>
  </si>
  <si>
    <t>Broken Link Checker reports the Bluesky external profile link as broken. Manual verification confirms the link is valid and opens correctly in a browser.</t>
  </si>
  <si>
    <t>False positive due to automated crawler restrictions. External link is functional.</t>
  </si>
  <si>
    <t>Skip to main content appears and on clicking it navigates to main landmark</t>
  </si>
  <si>
    <t>Total</t>
  </si>
  <si>
    <t>Integration</t>
  </si>
  <si>
    <t>Summary by Testing Type</t>
  </si>
  <si>
    <t>Summary by Priority</t>
  </si>
  <si>
    <t>Total Test Cases</t>
  </si>
  <si>
    <t>Passed</t>
  </si>
  <si>
    <t>Failed</t>
  </si>
  <si>
    <t>Highlights:</t>
  </si>
  <si>
    <t>Expected data files (e.g., _projects, _people) to be present in active collections and linked to UI. Currently, these files exist only under /archive/ directory and are not surfaced on the live site. Require clarification on whether archived data will be migrated into live collections.</t>
  </si>
  <si>
    <t>User navigates to People page. However, no speakers or people are available</t>
  </si>
  <si>
    <t>1. Migration is partially validated due to archive data files are present but not rendered in UI.</t>
  </si>
  <si>
    <t>2. Core UI/Navigation tested successfully.</t>
  </si>
  <si>
    <t>3. 9 functional test cases remain on hold until the required content or records are populated.</t>
  </si>
  <si>
    <t>4. 7 test cases are blocked due to missing prerequisite content and local limitations</t>
  </si>
  <si>
    <t>5. Retesting of pending scenarios to be conducted on prod/staging environment before sign-off.</t>
  </si>
  <si>
    <t>CivicTechTo Website Migration</t>
  </si>
  <si>
    <t>Swapnajit Mohanty</t>
  </si>
  <si>
    <t>Project Name:</t>
  </si>
  <si>
    <t>Date:</t>
  </si>
  <si>
    <t>Test Execution Summary</t>
  </si>
  <si>
    <t>Iteration/Cycle:</t>
  </si>
  <si>
    <t>Test Designed &amp; Executed by:</t>
  </si>
  <si>
    <t>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</si>
</sst>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3.5"/>
      <color theme="1"/>
      <name val="Calibri"/>
      <family val="2"/>
      <scheme val="minor"/>
    </font>
    <font>
      <b/>
      <sz val="12"/>
      <color theme="1"/>
      <name val="Calibri"/>
      <family val="2"/>
      <scheme val="minor"/>
    </font>
    <font>
      <b/>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left" vertical="top" wrapText="1"/>
    </xf>
    <xf numFmtId="0" fontId="3" fillId="0" borderId="0" xfId="0" applyFont="1" applyAlignment="1">
      <alignment vertical="center"/>
    </xf>
    <xf numFmtId="0" fontId="0" fillId="0" borderId="0" xfId="0" applyAlignment="1">
      <alignment horizontal="left" vertical="center" indent="1"/>
    </xf>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center"/>
    </xf>
    <xf numFmtId="0" fontId="1" fillId="2" borderId="2" xfId="0" applyFont="1" applyFill="1" applyBorder="1"/>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2" borderId="2"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4" fillId="0" borderId="0" xfId="0" applyFont="1"/>
    <xf numFmtId="0" fontId="1" fillId="0" borderId="1" xfId="0" applyFont="1" applyBorder="1" applyAlignment="1">
      <alignment horizontal="center"/>
    </xf>
    <xf numFmtId="0" fontId="1" fillId="0" borderId="2" xfId="0" applyFont="1" applyBorder="1"/>
    <xf numFmtId="0" fontId="0" fillId="0" borderId="0" xfId="0" applyAlignment="1">
      <alignment horizontal="left"/>
    </xf>
    <xf numFmtId="0" fontId="5" fillId="4" borderId="13" xfId="0" applyFont="1" applyFill="1" applyBorder="1" applyAlignment="1">
      <alignment horizontal="left"/>
    </xf>
    <xf numFmtId="0" fontId="5" fillId="4" borderId="0" xfId="0" applyFont="1" applyFill="1" applyAlignment="1">
      <alignment horizontal="left"/>
    </xf>
    <xf numFmtId="0" fontId="5" fillId="4"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6" fillId="4" borderId="7" xfId="0" applyFont="1" applyFill="1" applyBorder="1" applyAlignment="1">
      <alignment horizontal="left" vertical="center"/>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Alignment="1">
      <alignment horizontal="left"/>
    </xf>
    <xf numFmtId="0" fontId="0" fillId="0" borderId="14" xfId="0" applyBorder="1" applyAlignment="1">
      <alignment horizontal="left"/>
    </xf>
    <xf numFmtId="0" fontId="5" fillId="4" borderId="10" xfId="0" applyFont="1" applyFill="1" applyBorder="1" applyAlignment="1">
      <alignment horizontal="left"/>
    </xf>
    <xf numFmtId="0" fontId="5" fillId="4" borderId="11" xfId="0" applyFont="1" applyFill="1" applyBorder="1" applyAlignment="1">
      <alignment horizontal="left"/>
    </xf>
    <xf numFmtId="0" fontId="5" fillId="4" borderId="13" xfId="0" applyFont="1" applyFill="1" applyBorder="1" applyAlignment="1">
      <alignment horizontal="left"/>
    </xf>
    <xf numFmtId="0" fontId="5" fillId="4" borderId="0" xfId="0" applyFont="1" applyFill="1" applyAlignment="1">
      <alignment horizontal="left"/>
    </xf>
    <xf numFmtId="0" fontId="5" fillId="4" borderId="15" xfId="0" applyFont="1" applyFill="1" applyBorder="1" applyAlignment="1">
      <alignment horizontal="left"/>
    </xf>
    <xf numFmtId="0" fontId="5" fillId="4" borderId="16" xfId="0" applyFont="1" applyFill="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xf>
    <xf numFmtId="0" fontId="6" fillId="4"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Test Execution Summary</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Summary!$C$8:$G$8</c:f>
              <c:strCache>
                <c:ptCount val="5"/>
                <c:pt idx="0">
                  <c:v>Passed</c:v>
                </c:pt>
                <c:pt idx="1">
                  <c:v>Failed</c:v>
                </c:pt>
                <c:pt idx="2">
                  <c:v>On Hold</c:v>
                </c:pt>
                <c:pt idx="3">
                  <c:v>Blocked</c:v>
                </c:pt>
                <c:pt idx="4">
                  <c:v>N/A</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29CC-4602-B564-CE161B737171}"/>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29CC-4602-B564-CE161B737171}"/>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29CC-4602-B564-CE161B737171}"/>
              </c:ext>
            </c:extLst>
          </c:dPt>
          <c:dPt>
            <c:idx val="3"/>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29CC-4602-B564-CE161B737171}"/>
              </c:ext>
            </c:extLst>
          </c:dPt>
          <c:dPt>
            <c:idx val="4"/>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29CC-4602-B564-CE161B737171}"/>
              </c:ext>
            </c:extLst>
          </c:dPt>
          <c:dLbls>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77C98AD6-829C-41E9-B631-CF22C5E5C66C}" type="CATEGORYNAME">
                      <a:rPr lang="en-US">
                        <a:solidFill>
                          <a:srgbClr val="00B050"/>
                        </a:solidFill>
                      </a:rPr>
                      <a:pPr>
                        <a:defRPr/>
                      </a:pPr>
                      <a:t>[CATEGORY NAME]</a:t>
                    </a:fld>
                    <a:r>
                      <a:rPr lang="en-US" baseline="0">
                        <a:solidFill>
                          <a:srgbClr val="00B050"/>
                        </a:solidFill>
                      </a:rPr>
                      <a:t>
</a:t>
                    </a:r>
                    <a:fld id="{02D1BCA2-C736-4877-A3F4-46BA76F7D2B5}" type="PERCENTAGE">
                      <a:rPr lang="en-US" baseline="0">
                        <a:solidFill>
                          <a:srgbClr val="00B050"/>
                        </a:solidFill>
                      </a:rPr>
                      <a:pPr>
                        <a:defRPr/>
                      </a:pPr>
                      <a:t>[PERCENTAGE]</a:t>
                    </a:fld>
                    <a:endParaRPr lang="en-US" baseline="0">
                      <a:solidFill>
                        <a:srgbClr val="00B050"/>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29CC-4602-B564-CE161B737171}"/>
                </c:ext>
              </c:extLst>
            </c:dLbl>
            <c:dLbl>
              <c:idx val="1"/>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62825A42-BFFD-4513-8B60-329F646F4BD5}" type="CATEGORYNAME">
                      <a:rPr lang="en-US">
                        <a:solidFill>
                          <a:srgbClr val="FF0000"/>
                        </a:solidFill>
                      </a:rPr>
                      <a:pPr>
                        <a:defRPr>
                          <a:solidFill>
                            <a:schemeClr val="accent1"/>
                          </a:solidFill>
                        </a:defRPr>
                      </a:pPr>
                      <a:t>[CATEGORY NAME]</a:t>
                    </a:fld>
                    <a:r>
                      <a:rPr lang="en-US" baseline="0">
                        <a:solidFill>
                          <a:srgbClr val="FF0000"/>
                        </a:solidFill>
                      </a:rPr>
                      <a:t>
</a:t>
                    </a:r>
                    <a:fld id="{4D97D3B5-A29B-4514-9C2B-E4A57052E1C5}" type="PERCENTAGE">
                      <a:rPr lang="en-US" baseline="0">
                        <a:solidFill>
                          <a:srgbClr val="FF0000"/>
                        </a:solidFill>
                      </a:rPr>
                      <a:pPr>
                        <a:defRPr>
                          <a:solidFill>
                            <a:schemeClr val="accent1"/>
                          </a:solidFill>
                        </a:defRPr>
                      </a:pPr>
                      <a:t>[PERCENTAGE]</a:t>
                    </a:fld>
                    <a:endParaRPr lang="en-US" baseline="0">
                      <a:solidFill>
                        <a:srgbClr val="FF0000"/>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29CC-4602-B564-CE161B737171}"/>
                </c:ext>
              </c:extLst>
            </c:dLbl>
            <c:dLbl>
              <c:idx val="2"/>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C3DAA31-1FB8-48F5-8ABC-52C9096CB2B0}" type="CATEGORYNAME">
                      <a:rPr lang="en-US">
                        <a:solidFill>
                          <a:schemeClr val="accent4"/>
                        </a:solidFill>
                      </a:rPr>
                      <a:pPr>
                        <a:defRPr>
                          <a:solidFill>
                            <a:schemeClr val="accent1"/>
                          </a:solidFill>
                        </a:defRPr>
                      </a:pPr>
                      <a:t>[CATEGORY NAME]</a:t>
                    </a:fld>
                    <a:r>
                      <a:rPr lang="en-US" baseline="0">
                        <a:solidFill>
                          <a:schemeClr val="accent4"/>
                        </a:solidFill>
                      </a:rPr>
                      <a:t>
</a:t>
                    </a:r>
                    <a:fld id="{1C14DBF7-11C5-4D66-8BE7-7258D56C3368}" type="PERCENTAGE">
                      <a:rPr lang="en-US" baseline="0">
                        <a:solidFill>
                          <a:schemeClr val="accent4"/>
                        </a:solidFill>
                      </a:rPr>
                      <a:pPr>
                        <a:defRPr>
                          <a:solidFill>
                            <a:schemeClr val="accent1"/>
                          </a:solidFill>
                        </a:defRPr>
                      </a:pPr>
                      <a:t>[PERCENTAGE]</a:t>
                    </a:fld>
                    <a:endParaRPr lang="en-US" baseline="0">
                      <a:solidFill>
                        <a:schemeClr val="accent4"/>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29CC-4602-B564-CE161B737171}"/>
                </c:ext>
              </c:extLst>
            </c:dLbl>
            <c:dLbl>
              <c:idx val="3"/>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6E4A5F3-C419-413A-B1D4-C054062F9CC0}" type="CATEGORYNAME">
                      <a:rPr lang="en-US">
                        <a:solidFill>
                          <a:schemeClr val="accent2"/>
                        </a:solidFill>
                      </a:rPr>
                      <a:pPr>
                        <a:defRPr>
                          <a:solidFill>
                            <a:schemeClr val="accent1"/>
                          </a:solidFill>
                        </a:defRPr>
                      </a:pPr>
                      <a:t>[CATEGORY NAME]</a:t>
                    </a:fld>
                    <a:r>
                      <a:rPr lang="en-US" baseline="0">
                        <a:solidFill>
                          <a:schemeClr val="accent2"/>
                        </a:solidFill>
                      </a:rPr>
                      <a:t>
</a:t>
                    </a:r>
                    <a:fld id="{4CD654A3-B152-4F3C-942F-0133C0F5A6AB}" type="PERCENTAGE">
                      <a:rPr lang="en-US" baseline="0">
                        <a:solidFill>
                          <a:schemeClr val="accent2"/>
                        </a:solidFill>
                      </a:rPr>
                      <a:pPr>
                        <a:defRPr>
                          <a:solidFill>
                            <a:schemeClr val="accent1"/>
                          </a:solidFill>
                        </a:defRPr>
                      </a:pPr>
                      <a:t>[PERCENTAGE]</a:t>
                    </a:fld>
                    <a:endParaRPr lang="en-US" baseline="0">
                      <a:solidFill>
                        <a:schemeClr val="accent2"/>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E-29CC-4602-B564-CE161B737171}"/>
                </c:ext>
              </c:extLst>
            </c:dLbl>
            <c:dLbl>
              <c:idx val="4"/>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55C317D-2AA1-4461-BECC-B05B0F5551A9}" type="CATEGORYNAME">
                      <a:rPr lang="en-US">
                        <a:solidFill>
                          <a:schemeClr val="accent3"/>
                        </a:solidFill>
                      </a:rPr>
                      <a:pPr>
                        <a:defRPr>
                          <a:solidFill>
                            <a:schemeClr val="accent1"/>
                          </a:solidFill>
                        </a:defRPr>
                      </a:pPr>
                      <a:t>[CATEGORY NAME]</a:t>
                    </a:fld>
                    <a:r>
                      <a:rPr lang="en-US" baseline="0">
                        <a:solidFill>
                          <a:schemeClr val="accent3"/>
                        </a:solidFill>
                      </a:rPr>
                      <a:t>
</a:t>
                    </a:r>
                    <a:fld id="{4CB12980-64AC-4866-87D2-867C89FFF5EF}" type="PERCENTAGE">
                      <a:rPr lang="en-US" baseline="0">
                        <a:solidFill>
                          <a:schemeClr val="accent3"/>
                        </a:solidFill>
                      </a:rPr>
                      <a:pPr>
                        <a:defRPr>
                          <a:solidFill>
                            <a:schemeClr val="accent1"/>
                          </a:solidFill>
                        </a:defRPr>
                      </a:pPr>
                      <a:t>[PERCENTAGE]</a:t>
                    </a:fld>
                    <a:endParaRPr lang="en-US" baseline="0">
                      <a:solidFill>
                        <a:schemeClr val="accent3"/>
                      </a:solidFill>
                    </a:endParaRP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29CC-4602-B564-CE161B737171}"/>
                </c:ext>
              </c:extLst>
            </c:dLbl>
            <c:spPr>
              <a:noFill/>
              <a:ln>
                <a:no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Summary!$C$8:$G$8</c:f>
              <c:strCache>
                <c:ptCount val="5"/>
                <c:pt idx="0">
                  <c:v>Passed</c:v>
                </c:pt>
                <c:pt idx="1">
                  <c:v>Failed</c:v>
                </c:pt>
                <c:pt idx="2">
                  <c:v>On Hold</c:v>
                </c:pt>
                <c:pt idx="3">
                  <c:v>Blocked</c:v>
                </c:pt>
                <c:pt idx="4">
                  <c:v>N/A</c:v>
                </c:pt>
              </c:strCache>
            </c:strRef>
          </c:cat>
          <c:val>
            <c:numRef>
              <c:f>Summary!$C$9:$G$9</c:f>
              <c:numCache>
                <c:formatCode>General</c:formatCode>
                <c:ptCount val="5"/>
                <c:pt idx="0">
                  <c:v>52</c:v>
                </c:pt>
                <c:pt idx="1">
                  <c:v>3</c:v>
                </c:pt>
                <c:pt idx="2">
                  <c:v>9</c:v>
                </c:pt>
                <c:pt idx="3">
                  <c:v>7</c:v>
                </c:pt>
                <c:pt idx="4">
                  <c:v>1</c:v>
                </c:pt>
              </c:numCache>
            </c:numRef>
          </c:val>
          <c:extLst>
            <c:ext xmlns:c16="http://schemas.microsoft.com/office/drawing/2014/chart" uri="{C3380CC4-5D6E-409C-BE32-E72D297353CC}">
              <c16:uniqueId val="{0000000A-29CC-4602-B564-CE161B737171}"/>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606425</xdr:colOff>
      <xdr:row>5</xdr:row>
      <xdr:rowOff>127000</xdr:rowOff>
    </xdr:from>
    <xdr:to>
      <xdr:col>12</xdr:col>
      <xdr:colOff>336550</xdr:colOff>
      <xdr:row>18</xdr:row>
      <xdr:rowOff>101600</xdr:rowOff>
    </xdr:to>
    <xdr:graphicFrame macro="">
      <xdr:nvGraphicFramePr>
        <xdr:cNvPr id="3" name="Chart 2">
          <a:extLst>
            <a:ext uri="{FF2B5EF4-FFF2-40B4-BE49-F238E27FC236}">
              <a16:creationId xmlns:a16="http://schemas.microsoft.com/office/drawing/2014/main" id="{6BC95CE4-BA74-F4DF-C417-5A395D185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25399</xdr:colOff>
      <xdr:row>0</xdr:row>
      <xdr:rowOff>0</xdr:rowOff>
    </xdr:from>
    <xdr:to>
      <xdr:col>11</xdr:col>
      <xdr:colOff>582194</xdr:colOff>
      <xdr:row>3</xdr:row>
      <xdr:rowOff>107950</xdr:rowOff>
    </xdr:to>
    <xdr:pic>
      <xdr:nvPicPr>
        <xdr:cNvPr id="2" name="Picture 1">
          <a:extLst>
            <a:ext uri="{FF2B5EF4-FFF2-40B4-BE49-F238E27FC236}">
              <a16:creationId xmlns:a16="http://schemas.microsoft.com/office/drawing/2014/main" id="{A97EAB40-0464-086A-868E-0666DFF02136}"/>
            </a:ext>
          </a:extLst>
        </xdr:cNvPr>
        <xdr:cNvPicPr>
          <a:picLocks noChangeAspect="1"/>
        </xdr:cNvPicPr>
      </xdr:nvPicPr>
      <xdr:blipFill>
        <a:blip xmlns:r="http://schemas.openxmlformats.org/officeDocument/2006/relationships" r:embed="rId2"/>
        <a:stretch>
          <a:fillRect/>
        </a:stretch>
      </xdr:blipFill>
      <xdr:spPr>
        <a:xfrm>
          <a:off x="6407149" y="0"/>
          <a:ext cx="2626895" cy="660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3D42-D8BC-4BCD-9BBC-7E650A670D9B}">
  <dimension ref="B1:P31"/>
  <sheetViews>
    <sheetView tabSelected="1" workbookViewId="0">
      <selection activeCell="O7" sqref="O7"/>
    </sheetView>
  </sheetViews>
  <sheetFormatPr defaultRowHeight="14.5" x14ac:dyDescent="0.35"/>
  <cols>
    <col min="1" max="1" width="6" customWidth="1"/>
    <col min="2" max="2" width="17.1796875" customWidth="1"/>
    <col min="6" max="6" width="8.7265625" customWidth="1"/>
    <col min="8" max="9" width="10.90625" customWidth="1"/>
    <col min="10" max="10" width="16.36328125" customWidth="1"/>
    <col min="11" max="11" width="13.26953125" customWidth="1"/>
  </cols>
  <sheetData>
    <row r="1" spans="2:12" x14ac:dyDescent="0.35">
      <c r="B1" s="44" t="s">
        <v>436</v>
      </c>
      <c r="C1" s="45"/>
      <c r="D1" s="50" t="s">
        <v>434</v>
      </c>
      <c r="E1" s="50"/>
      <c r="F1" s="50"/>
      <c r="G1" s="50"/>
      <c r="H1" s="50"/>
      <c r="I1" s="51"/>
      <c r="J1" s="36"/>
      <c r="K1" s="36"/>
      <c r="L1" s="37"/>
    </row>
    <row r="2" spans="2:12" x14ac:dyDescent="0.35">
      <c r="B2" s="46" t="s">
        <v>440</v>
      </c>
      <c r="C2" s="47"/>
      <c r="D2" s="42" t="s">
        <v>435</v>
      </c>
      <c r="E2" s="42"/>
      <c r="F2" s="42"/>
      <c r="G2" s="42"/>
      <c r="H2" s="42"/>
      <c r="I2" s="43"/>
      <c r="J2" s="38"/>
      <c r="K2" s="38"/>
      <c r="L2" s="39"/>
    </row>
    <row r="3" spans="2:12" x14ac:dyDescent="0.35">
      <c r="B3" s="29" t="s">
        <v>439</v>
      </c>
      <c r="C3" s="30"/>
      <c r="D3" s="42" t="s">
        <v>441</v>
      </c>
      <c r="E3" s="42"/>
      <c r="F3" s="42"/>
      <c r="G3" s="42"/>
      <c r="H3" s="42"/>
      <c r="I3" s="43"/>
      <c r="J3" s="38"/>
      <c r="K3" s="38"/>
      <c r="L3" s="39"/>
    </row>
    <row r="4" spans="2:12" ht="15" thickBot="1" x14ac:dyDescent="0.4">
      <c r="B4" s="48" t="s">
        <v>437</v>
      </c>
      <c r="C4" s="49"/>
      <c r="D4" s="52"/>
      <c r="E4" s="52"/>
      <c r="F4" s="52"/>
      <c r="G4" s="52"/>
      <c r="H4" s="52"/>
      <c r="I4" s="53"/>
      <c r="J4" s="40"/>
      <c r="K4" s="40"/>
      <c r="L4" s="41"/>
    </row>
    <row r="5" spans="2:12" x14ac:dyDescent="0.35">
      <c r="B5" s="28"/>
      <c r="C5" s="24"/>
      <c r="D5" s="24"/>
      <c r="E5" s="24"/>
      <c r="F5" s="24"/>
    </row>
    <row r="6" spans="2:12" ht="15" thickBot="1" x14ac:dyDescent="0.4"/>
    <row r="7" spans="2:12" ht="18.5" x14ac:dyDescent="0.45">
      <c r="B7" s="54" t="s">
        <v>438</v>
      </c>
      <c r="C7" s="55"/>
      <c r="D7" s="55"/>
      <c r="E7" s="55"/>
      <c r="F7" s="55"/>
      <c r="G7" s="56"/>
    </row>
    <row r="8" spans="2:12" x14ac:dyDescent="0.35">
      <c r="B8" s="20" t="s">
        <v>423</v>
      </c>
      <c r="C8" s="15" t="s">
        <v>424</v>
      </c>
      <c r="D8" s="15" t="s">
        <v>425</v>
      </c>
      <c r="E8" s="15" t="s">
        <v>355</v>
      </c>
      <c r="F8" s="15" t="s">
        <v>239</v>
      </c>
      <c r="G8" s="16" t="s">
        <v>364</v>
      </c>
    </row>
    <row r="9" spans="2:12" ht="20" customHeight="1" thickBot="1" x14ac:dyDescent="0.4">
      <c r="B9" s="21">
        <f>COUNTA(Execution!A:A)-1 + COUNTA(Execution_Performance!A:A)-1</f>
        <v>72</v>
      </c>
      <c r="C9" s="22">
        <f>COUNTIF(Execution!I:I, "Pass") + COUNTIF(Execution_Performance!I:I, "Pass")</f>
        <v>52</v>
      </c>
      <c r="D9" s="22">
        <f>COUNTIF(Execution!I:I, "Fail") + COUNTIF(Execution_Performance!I:I, "Fail")</f>
        <v>3</v>
      </c>
      <c r="E9" s="22">
        <f>COUNTIF(Execution!I:I, "On Hold") + COUNTIF(Execution_Performance!I:I, "On Hold")</f>
        <v>9</v>
      </c>
      <c r="F9" s="22">
        <f>COUNTIF(Execution!I:I, "Blocked") + COUNTIF(Execution_Performance!I:I, "Blocked")</f>
        <v>7</v>
      </c>
      <c r="G9" s="23">
        <f>COUNTIF(Execution!I:I, "N/A") + COUNTIF(Execution_Performance!I:I, "N/A")</f>
        <v>1</v>
      </c>
    </row>
    <row r="11" spans="2:12" ht="15.5" x14ac:dyDescent="0.35">
      <c r="B11" s="25" t="s">
        <v>426</v>
      </c>
    </row>
    <row r="12" spans="2:12" x14ac:dyDescent="0.35">
      <c r="B12" t="s">
        <v>429</v>
      </c>
    </row>
    <row r="13" spans="2:12" x14ac:dyDescent="0.35">
      <c r="B13" t="s">
        <v>430</v>
      </c>
    </row>
    <row r="14" spans="2:12" x14ac:dyDescent="0.35">
      <c r="B14" t="s">
        <v>431</v>
      </c>
    </row>
    <row r="15" spans="2:12" x14ac:dyDescent="0.35">
      <c r="B15" t="s">
        <v>432</v>
      </c>
    </row>
    <row r="16" spans="2:12" x14ac:dyDescent="0.35">
      <c r="B16" t="s">
        <v>433</v>
      </c>
    </row>
    <row r="19" spans="2:16" ht="7" customHeight="1" x14ac:dyDescent="0.35"/>
    <row r="20" spans="2:16" ht="15" thickBot="1" x14ac:dyDescent="0.4"/>
    <row r="21" spans="2:16" ht="22" customHeight="1" x14ac:dyDescent="0.35">
      <c r="B21" s="33" t="s">
        <v>421</v>
      </c>
      <c r="C21" s="34"/>
      <c r="D21" s="34"/>
      <c r="E21" s="34"/>
      <c r="F21" s="34"/>
      <c r="G21" s="34"/>
      <c r="H21" s="35"/>
      <c r="J21" s="33" t="s">
        <v>422</v>
      </c>
      <c r="K21" s="34"/>
      <c r="L21" s="34"/>
      <c r="M21" s="34"/>
      <c r="N21" s="34"/>
      <c r="O21" s="34"/>
      <c r="P21" s="35"/>
    </row>
    <row r="22" spans="2:16" x14ac:dyDescent="0.35">
      <c r="B22" s="14" t="s">
        <v>100</v>
      </c>
      <c r="C22" s="15" t="s">
        <v>419</v>
      </c>
      <c r="D22" s="15" t="s">
        <v>424</v>
      </c>
      <c r="E22" s="15" t="s">
        <v>425</v>
      </c>
      <c r="F22" s="15" t="s">
        <v>355</v>
      </c>
      <c r="G22" s="15" t="s">
        <v>239</v>
      </c>
      <c r="H22" s="16" t="s">
        <v>364</v>
      </c>
      <c r="J22" s="14" t="s">
        <v>101</v>
      </c>
      <c r="K22" s="15" t="s">
        <v>419</v>
      </c>
      <c r="L22" s="15" t="s">
        <v>424</v>
      </c>
      <c r="M22" s="15" t="s">
        <v>425</v>
      </c>
      <c r="N22" s="15" t="s">
        <v>355</v>
      </c>
      <c r="O22" s="15" t="s">
        <v>239</v>
      </c>
      <c r="P22" s="16" t="s">
        <v>364</v>
      </c>
    </row>
    <row r="23" spans="2:16" x14ac:dyDescent="0.35">
      <c r="B23" s="27" t="s">
        <v>168</v>
      </c>
      <c r="C23" s="26">
        <f>COUNTIF(Execution!B:B, "Migration")</f>
        <v>6</v>
      </c>
      <c r="D23" s="12">
        <f>COUNTIFS(Execution!B:B, "Migration",Execution!I:I, "Pass")</f>
        <v>5</v>
      </c>
      <c r="E23" s="12">
        <f>COUNTIFS(Execution!B:B, "Migration",Execution!I:I, "Fail")</f>
        <v>1</v>
      </c>
      <c r="F23" s="12">
        <f>COUNTIFS(Execution!B:B, "Migration",Execution!I:I, "On Hold")</f>
        <v>0</v>
      </c>
      <c r="G23" s="12">
        <f>COUNTIFS(Execution!B:B, "Migration",Execution!I:I, "Blocked")</f>
        <v>0</v>
      </c>
      <c r="H23" s="13">
        <f>COUNTIFS(Execution!B:B, "Migration",Execution!I:I, "N/A")</f>
        <v>0</v>
      </c>
      <c r="I23" s="24"/>
      <c r="J23" s="27" t="s">
        <v>228</v>
      </c>
      <c r="K23" s="26">
        <f>COUNTIF(Execution!G:G, "Critical") + COUNTIF(Execution_Performance!G:G, "Critical")</f>
        <v>22</v>
      </c>
      <c r="L23" s="12">
        <f>COUNTIFS(Execution!G:G, "Critical",Execution!I:I, "Pass") + COUNTIFS(Execution_Performance!G:G, "Critical",Execution!I:I, "Pass")</f>
        <v>14</v>
      </c>
      <c r="M23" s="12">
        <f>COUNTIFS(Execution!G:G, "Critical",Execution!I:I, "Fail") + COUNTIFS(Execution_Performance!G:G, "Critical",Execution_Performance!I:I, "Fail")</f>
        <v>2</v>
      </c>
      <c r="N23" s="12">
        <f>COUNTIFS(Execution!G:G, "Critical",Execution!I:I, "On Hold") + COUNTIFS(Execution_Performance!G:G, "Critical",Execution_Performance!I:I, "On Hold")</f>
        <v>2</v>
      </c>
      <c r="O23" s="12">
        <f>COUNTIFS(Execution!G:G, "Critical",Execution!I:I, "Blocked") + COUNTIFS(Execution_Performance!G:G, "Critical",Execution_Performance!I:I, "Blocked")</f>
        <v>3</v>
      </c>
      <c r="P23" s="13">
        <f>COUNTIFS(Execution!G:G, "Critical",Execution!I:I, "N/A") + COUNTIFS(Execution_Performance!G:G, "Critical",Execution_Performance!I:I, "N/A")</f>
        <v>1</v>
      </c>
    </row>
    <row r="24" spans="2:16" x14ac:dyDescent="0.35">
      <c r="B24" s="27" t="s">
        <v>19</v>
      </c>
      <c r="C24" s="26">
        <f>COUNTIF(Execution!B:B, "Functional")</f>
        <v>25</v>
      </c>
      <c r="D24" s="12">
        <f>COUNTIFS(Execution!B:B, "Functional",Execution!I:I, "Pass")</f>
        <v>12</v>
      </c>
      <c r="E24" s="12">
        <f>COUNTIFS(Execution!B:B, "Functional",Execution!I:I, "Fail")</f>
        <v>0</v>
      </c>
      <c r="F24" s="12">
        <f>COUNTIFS(Execution!B:B, "Functional",Execution!I:I, "On Hold")</f>
        <v>9</v>
      </c>
      <c r="G24" s="12">
        <f>COUNTIFS(Execution!B:B, "Functional",Execution!I:I, "Blocked")</f>
        <v>4</v>
      </c>
      <c r="H24" s="13">
        <f>COUNTIFS(Execution!B:B, "Functional",Execution!I:I, "N/A")</f>
        <v>0</v>
      </c>
      <c r="I24" s="24"/>
      <c r="J24" s="27" t="s">
        <v>229</v>
      </c>
      <c r="K24" s="26">
        <f>COUNTIF(Execution!G:G, "High") + COUNTIF(Execution_Performance!G:G, "High")</f>
        <v>39</v>
      </c>
      <c r="L24" s="12">
        <f>COUNTIFS(Execution!G:G, "High",Execution!I:I, "Pass") + COUNTIFS(Execution_Performance!G:G, "High",Execution_Performance!I:I, "Pass")</f>
        <v>31</v>
      </c>
      <c r="M24" s="12">
        <f>COUNTIFS(Execution!G:G, "High",Execution!I:I, "Fail") + COUNTIFS(Execution_Performance!G:G, "High",Execution_Performance!I:I, "Fail")</f>
        <v>1</v>
      </c>
      <c r="N24" s="12">
        <f>COUNTIFS(Execution!G:G, "High",Execution!I:I, "On Hold") + COUNTIFS(Execution_Performance!G:G, "High",Execution_Performance!I:I, "On Hold")</f>
        <v>5</v>
      </c>
      <c r="O24" s="12">
        <f>COUNTIFS(Execution!G:G, "High",Execution!I:I, "Blocked") + COUNTIFS(Execution_Performance!G:G, "High",Execution_Performance!I:I, "Blocked")</f>
        <v>2</v>
      </c>
      <c r="P24" s="13">
        <f>COUNTIFS(Execution!G:G, "High",Execution!I:I, "N/A") + COUNTIFS(Execution_Performance!G:G, "High",Execution_Performance!I:I, "N/A")</f>
        <v>0</v>
      </c>
    </row>
    <row r="25" spans="2:16" x14ac:dyDescent="0.35">
      <c r="B25" s="27" t="s">
        <v>420</v>
      </c>
      <c r="C25" s="26">
        <f>COUNTIF(Execution!B:B, "Functional/ Integration")</f>
        <v>15</v>
      </c>
      <c r="D25" s="12">
        <f>COUNTIFS(Execution!B:B, "Functional/ Integration",Execution!I:I, "Pass")</f>
        <v>13</v>
      </c>
      <c r="E25" s="12">
        <f>COUNTIFS(Execution!B:B, "Functional/ Integration",Execution!I:I, "Fail")</f>
        <v>0</v>
      </c>
      <c r="F25" s="12">
        <f>COUNTIFS(Execution!B:B, "Functional/ Integration",Execution!I:I, "On Hold")</f>
        <v>0</v>
      </c>
      <c r="G25" s="12">
        <f>COUNTIFS(Execution!B:B, "Functional/ Integration",Execution!I:I, "Blocked")</f>
        <v>2</v>
      </c>
      <c r="H25" s="13">
        <f>COUNTIFS(Execution!B:B, "Functional/ Integration",Execution!I:I, "N/A")</f>
        <v>0</v>
      </c>
      <c r="I25" s="24"/>
      <c r="J25" s="27" t="s">
        <v>151</v>
      </c>
      <c r="K25" s="26">
        <f>COUNTIF(Execution!G:G, "Medium") + COUNTIF(Execution_Performance!G:G, "Medium")</f>
        <v>10</v>
      </c>
      <c r="L25" s="12">
        <f>COUNTIFS(Execution!G:G, "Medium",Execution!I:I, "Pass") + COUNTIFS(Execution_Performance!G:G, "Medium",Execution_Performance!I:I, "Pass")</f>
        <v>6</v>
      </c>
      <c r="M25" s="12">
        <f>COUNTIFS(Execution!G:G, "Medium",Execution!I:I, "Fail") + COUNTIFS(Execution_Performance!G:G, "Medium",Execution_Performance!I:I, "Fail")</f>
        <v>0</v>
      </c>
      <c r="N25" s="12">
        <f>COUNTIFS(Execution!G:G, "Medium",Execution!I:I, "On Hold") + COUNTIFS(Execution_Performance!G:G, "Medium",Execution_Performance!I:I, "On Hold")</f>
        <v>2</v>
      </c>
      <c r="O25" s="12">
        <f>COUNTIFS(Execution!G:G, "Medium",Execution!I:I, "Blocked") + COUNTIFS(Execution_Performance!G:G, "Medium",Execution_Performance!I:I, "Blocked")</f>
        <v>2</v>
      </c>
      <c r="P25" s="13">
        <f>COUNTIFS(Execution!G:G, "Medium",Execution!I:I, "N/A") + COUNTIFS(Execution_Performance!G:G, "Medium",Execution_Performance!I:I, "N/A")</f>
        <v>0</v>
      </c>
    </row>
    <row r="26" spans="2:16" x14ac:dyDescent="0.35">
      <c r="B26" s="27" t="s">
        <v>104</v>
      </c>
      <c r="C26" s="26">
        <f>COUNTIF(Execution!B:B, "UI/UX")</f>
        <v>3</v>
      </c>
      <c r="D26" s="12">
        <f>COUNTIFS(Execution!B:B, "UI/UX",Execution!I:I, "Pass")</f>
        <v>2</v>
      </c>
      <c r="E26" s="12">
        <f>COUNTIFS(Execution!B:B, "UI/UX",Execution!I:I, "Fail")</f>
        <v>1</v>
      </c>
      <c r="F26" s="12">
        <f>COUNTIFS(Execution!B:B, "UI/UX",Execution!I:I, "On Hold")</f>
        <v>0</v>
      </c>
      <c r="G26" s="12">
        <f>COUNTIFS(Execution!B:B, "UI/UX",Execution!I:I, "Blocked")</f>
        <v>0</v>
      </c>
      <c r="H26" s="13">
        <f>COUNTIFS(Execution!B:B, "UI/UX",Execution!I:I, "N/A")</f>
        <v>0</v>
      </c>
      <c r="I26" s="24"/>
      <c r="J26" s="27" t="s">
        <v>230</v>
      </c>
      <c r="K26" s="26">
        <f>COUNTIF(Execution!G:G, "Low") + COUNTIF(Execution_Performance!G:G, "Low")</f>
        <v>1</v>
      </c>
      <c r="L26" s="12">
        <f>COUNTIFS(Execution!G:G, "Low",Execution!I:I, "Pass") + COUNTIFS(Execution_Performance!G:G, "Low",Execution_Performance!I:I, "Pass")</f>
        <v>1</v>
      </c>
      <c r="M26" s="12">
        <f>COUNTIFS(Execution!G:G, "Low",Execution!I:I, "Fail") + COUNTIFS(Execution_Performance!G:G, "Low",Execution_Performance!I:I, "Fail")</f>
        <v>0</v>
      </c>
      <c r="N26" s="12">
        <f>COUNTIFS(Execution!G:G, "Low",Execution!I:I, "On Hold") + COUNTIFS(Execution_Performance!G:G, "Low",Execution_Performance!I:I, "On Hold")</f>
        <v>0</v>
      </c>
      <c r="O26" s="12">
        <f>COUNTIFS(Execution!G:G, "Low",Execution!I:I, "Blocked") + COUNTIFS(Execution_Performance!G:G, "Low",Execution_Performance!I:I, "Blocked")</f>
        <v>0</v>
      </c>
      <c r="P26" s="13">
        <f>COUNTIFS(Execution!G:G, "Low",Execution!I:I, "N/A") + COUNTIFS(Execution_Performance!G:G, "Low",Execution_Performance!I:I, "N/A")</f>
        <v>0</v>
      </c>
    </row>
    <row r="27" spans="2:16" ht="15" thickBot="1" x14ac:dyDescent="0.4">
      <c r="B27" s="27" t="s">
        <v>169</v>
      </c>
      <c r="C27" s="26">
        <f>COUNTIF(Execution_Performance!B:B, "Performance")</f>
        <v>8</v>
      </c>
      <c r="D27" s="12">
        <f>COUNTIFS(Execution_Performance!B:B, "Performance",Execution_Performance!I:I, "Pass" )</f>
        <v>8</v>
      </c>
      <c r="E27" s="12">
        <f>COUNTIFS(Execution_Performance!B:B, "Performance",Execution_Performance!I:I, "Fail" )</f>
        <v>0</v>
      </c>
      <c r="F27" s="12">
        <f>COUNTIFS(Execution_Performance!B:B, "Performance",Execution_Performance!I:I, "On Hold" )</f>
        <v>0</v>
      </c>
      <c r="G27" s="12">
        <f>COUNTIFS(Execution_Performance!B:B, "Performance",Execution_Performance!I:I, "Blocked" )</f>
        <v>0</v>
      </c>
      <c r="H27" s="13">
        <f>COUNTIFS(Execution_Performance!B:B, "Performance",Execution_Performance!I:I, "N/A" )</f>
        <v>0</v>
      </c>
      <c r="I27" s="24"/>
      <c r="J27" s="17" t="s">
        <v>419</v>
      </c>
      <c r="K27" s="18">
        <f>SUM(K23:K26)</f>
        <v>72</v>
      </c>
      <c r="L27" s="18">
        <f t="shared" ref="L27:P27" si="0">SUM(L23:L26)</f>
        <v>52</v>
      </c>
      <c r="M27" s="18">
        <f t="shared" si="0"/>
        <v>3</v>
      </c>
      <c r="N27" s="18">
        <f t="shared" si="0"/>
        <v>9</v>
      </c>
      <c r="O27" s="18">
        <f t="shared" si="0"/>
        <v>7</v>
      </c>
      <c r="P27" s="19">
        <f t="shared" si="0"/>
        <v>1</v>
      </c>
    </row>
    <row r="28" spans="2:16" x14ac:dyDescent="0.35">
      <c r="B28" s="27" t="s">
        <v>103</v>
      </c>
      <c r="C28" s="26">
        <f>COUNTIF(Execution!B:B, "Accessibility")</f>
        <v>9</v>
      </c>
      <c r="D28" s="12">
        <f>COUNTIFS(Execution!B:B, "Accessibility",Execution!I:I, "Pass")</f>
        <v>8</v>
      </c>
      <c r="E28" s="12">
        <f>COUNTIFS(Execution!B:B, "Accessibility",Execution!I:I, "Fail")</f>
        <v>1</v>
      </c>
      <c r="F28" s="12">
        <f>COUNTIFS(Execution!B:B, "Accessibility",Execution!I:I, "On Hold")</f>
        <v>0</v>
      </c>
      <c r="G28" s="12">
        <f>COUNTIFS(Execution!B:B, "Accessibility",Execution!I:I, "Blocked")</f>
        <v>0</v>
      </c>
      <c r="H28" s="13">
        <f>COUNTIFS(Execution!B:B, "Accessibility",Execution!I:I, "N/A")</f>
        <v>0</v>
      </c>
      <c r="I28" s="24"/>
    </row>
    <row r="29" spans="2:16" x14ac:dyDescent="0.35">
      <c r="B29" s="27" t="s">
        <v>170</v>
      </c>
      <c r="C29" s="26">
        <f>COUNTIF(Execution!B:B, "Security")</f>
        <v>3</v>
      </c>
      <c r="D29" s="12">
        <f>COUNTIFS(Execution!B:B, "Security",Execution!I:I, "Pass")</f>
        <v>1</v>
      </c>
      <c r="E29" s="12">
        <f>COUNTIFS(Execution!B:B, "Security",Execution!I:I, "Fail")</f>
        <v>0</v>
      </c>
      <c r="F29" s="12">
        <f>COUNTIFS(Execution!B:B, "Security",Execution!I:I, "On Hold")</f>
        <v>0</v>
      </c>
      <c r="G29" s="12">
        <f>COUNTIFS(Execution!B:B, "Security",Execution!I:I, "Blocked")</f>
        <v>1</v>
      </c>
      <c r="H29" s="13">
        <f>COUNTIFS(Execution!B:B, "Security",Execution!I:I, "N/A")</f>
        <v>1</v>
      </c>
      <c r="I29" s="24"/>
    </row>
    <row r="30" spans="2:16" x14ac:dyDescent="0.35">
      <c r="B30" s="27" t="s">
        <v>171</v>
      </c>
      <c r="C30" s="26">
        <f>COUNTIF(Execution!B:B, "Compatibility")</f>
        <v>3</v>
      </c>
      <c r="D30" s="12">
        <f>COUNTIFS(Execution!B:B, "Compatibility",Execution!I:I, "Pass")</f>
        <v>3</v>
      </c>
      <c r="E30" s="12">
        <f>COUNTIFS(Execution!B:B, "Compatibility",Execution!I:I, "Fail")</f>
        <v>0</v>
      </c>
      <c r="F30" s="12">
        <f>COUNTIFS(Execution!B:B, "Compatibility",Execution!I:I, "On Hold")</f>
        <v>0</v>
      </c>
      <c r="G30" s="12">
        <f>COUNTIFS(Execution!B:B, "Compatibility",Execution!I:I, "Blocked")</f>
        <v>0</v>
      </c>
      <c r="H30" s="13">
        <f>COUNTIFS(Execution!B:B, "Compatibility",Execution!I:I, "N/A")</f>
        <v>0</v>
      </c>
      <c r="I30" s="24"/>
    </row>
    <row r="31" spans="2:16" ht="15" thickBot="1" x14ac:dyDescent="0.4">
      <c r="B31" s="17" t="s">
        <v>419</v>
      </c>
      <c r="C31" s="18">
        <f>SUM(C23:C30)</f>
        <v>72</v>
      </c>
      <c r="D31" s="18">
        <f t="shared" ref="D31:H31" si="1">SUM(D23:D30)</f>
        <v>52</v>
      </c>
      <c r="E31" s="18">
        <f t="shared" si="1"/>
        <v>3</v>
      </c>
      <c r="F31" s="18">
        <f t="shared" si="1"/>
        <v>9</v>
      </c>
      <c r="G31" s="18">
        <f t="shared" si="1"/>
        <v>7</v>
      </c>
      <c r="H31" s="18">
        <f t="shared" si="1"/>
        <v>1</v>
      </c>
      <c r="I31" s="24"/>
    </row>
  </sheetData>
  <mergeCells count="11">
    <mergeCell ref="J21:P21"/>
    <mergeCell ref="J1:L4"/>
    <mergeCell ref="D3:I3"/>
    <mergeCell ref="B1:C1"/>
    <mergeCell ref="B2:C2"/>
    <mergeCell ref="B4:C4"/>
    <mergeCell ref="D1:I1"/>
    <mergeCell ref="D2:I2"/>
    <mergeCell ref="D4:I4"/>
    <mergeCell ref="B7:G7"/>
    <mergeCell ref="B21:H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558A-2E0C-494C-81E4-90A2DC5BB955}">
  <dimension ref="A1:J163"/>
  <sheetViews>
    <sheetView zoomScale="90" zoomScaleNormal="90" workbookViewId="0">
      <selection activeCell="E3" sqref="E3"/>
    </sheetView>
  </sheetViews>
  <sheetFormatPr defaultRowHeight="14.5" x14ac:dyDescent="0.35"/>
  <cols>
    <col min="1" max="1" width="15.08984375" style="2" customWidth="1"/>
    <col min="2" max="2" width="15.08984375" style="3" customWidth="1"/>
    <col min="3" max="3" width="29" style="2" customWidth="1"/>
    <col min="4" max="4" width="21.453125" style="2" customWidth="1"/>
    <col min="5" max="5" width="36.1796875" style="2" customWidth="1"/>
    <col min="6" max="6" width="34" style="2" customWidth="1"/>
    <col min="7" max="7" width="13" style="2" customWidth="1"/>
    <col min="8" max="8" width="30.453125" style="2" customWidth="1"/>
    <col min="9" max="9" width="13" style="2" customWidth="1"/>
    <col min="10" max="10" width="42.81640625" style="4" customWidth="1"/>
    <col min="11" max="16384" width="8.7265625" style="2"/>
  </cols>
  <sheetData>
    <row r="1" spans="1:10" s="31" customFormat="1" x14ac:dyDescent="0.35">
      <c r="A1" s="31" t="s">
        <v>0</v>
      </c>
      <c r="B1" s="31" t="s">
        <v>100</v>
      </c>
      <c r="C1" s="31" t="s">
        <v>1</v>
      </c>
      <c r="D1" s="31" t="s">
        <v>2</v>
      </c>
      <c r="E1" s="31" t="s">
        <v>3</v>
      </c>
      <c r="F1" s="31" t="s">
        <v>4</v>
      </c>
      <c r="G1" s="31" t="s">
        <v>101</v>
      </c>
      <c r="H1" s="31" t="s">
        <v>235</v>
      </c>
      <c r="I1" s="31" t="s">
        <v>236</v>
      </c>
      <c r="J1" s="31" t="s">
        <v>231</v>
      </c>
    </row>
    <row r="2" spans="1:10" ht="58" x14ac:dyDescent="0.35">
      <c r="A2" s="4" t="s">
        <v>109</v>
      </c>
      <c r="B2" s="6" t="s">
        <v>19</v>
      </c>
      <c r="C2" s="4" t="s">
        <v>7</v>
      </c>
      <c r="D2" s="4" t="s">
        <v>8</v>
      </c>
      <c r="E2" s="4" t="s">
        <v>9</v>
      </c>
      <c r="F2" s="4" t="s">
        <v>52</v>
      </c>
      <c r="G2" s="6" t="s">
        <v>228</v>
      </c>
      <c r="H2" s="4" t="s">
        <v>369</v>
      </c>
      <c r="I2" s="6" t="s">
        <v>238</v>
      </c>
      <c r="J2" s="4" t="s">
        <v>227</v>
      </c>
    </row>
    <row r="3" spans="1:10" ht="101.5" x14ac:dyDescent="0.35">
      <c r="A3" s="4" t="s">
        <v>110</v>
      </c>
      <c r="B3" s="6" t="s">
        <v>19</v>
      </c>
      <c r="C3" s="4" t="s">
        <v>5</v>
      </c>
      <c r="D3" s="4" t="s">
        <v>10</v>
      </c>
      <c r="E3" s="4" t="s">
        <v>34</v>
      </c>
      <c r="F3" s="4" t="s">
        <v>35</v>
      </c>
      <c r="G3" s="6" t="s">
        <v>228</v>
      </c>
      <c r="H3" s="4" t="s">
        <v>370</v>
      </c>
      <c r="I3" s="6" t="s">
        <v>238</v>
      </c>
    </row>
    <row r="4" spans="1:10" ht="58" x14ac:dyDescent="0.35">
      <c r="A4" s="4" t="s">
        <v>111</v>
      </c>
      <c r="B4" s="6" t="s">
        <v>19</v>
      </c>
      <c r="C4" s="4" t="s">
        <v>348</v>
      </c>
      <c r="D4" s="4" t="s">
        <v>10</v>
      </c>
      <c r="E4" s="4" t="s">
        <v>11</v>
      </c>
      <c r="F4" s="4" t="s">
        <v>189</v>
      </c>
      <c r="G4" s="6" t="s">
        <v>228</v>
      </c>
      <c r="H4" s="4" t="s">
        <v>371</v>
      </c>
      <c r="I4" s="6" t="s">
        <v>238</v>
      </c>
      <c r="J4" s="4" t="s">
        <v>227</v>
      </c>
    </row>
    <row r="5" spans="1:10" ht="58" x14ac:dyDescent="0.35">
      <c r="A5" s="4" t="s">
        <v>112</v>
      </c>
      <c r="B5" s="6" t="s">
        <v>19</v>
      </c>
      <c r="C5" s="4" t="s">
        <v>78</v>
      </c>
      <c r="D5" s="4" t="s">
        <v>10</v>
      </c>
      <c r="E5" s="4" t="s">
        <v>79</v>
      </c>
      <c r="F5" s="4" t="s">
        <v>188</v>
      </c>
      <c r="G5" s="6" t="s">
        <v>229</v>
      </c>
      <c r="H5" s="4" t="s">
        <v>371</v>
      </c>
      <c r="I5" s="6" t="s">
        <v>238</v>
      </c>
      <c r="J5" s="4" t="s">
        <v>227</v>
      </c>
    </row>
    <row r="6" spans="1:10" ht="101.5" x14ac:dyDescent="0.35">
      <c r="A6" s="4" t="s">
        <v>113</v>
      </c>
      <c r="B6" s="6" t="s">
        <v>19</v>
      </c>
      <c r="C6" s="4" t="s">
        <v>80</v>
      </c>
      <c r="D6" s="4" t="s">
        <v>10</v>
      </c>
      <c r="E6" s="4" t="s">
        <v>97</v>
      </c>
      <c r="F6" s="4" t="s">
        <v>190</v>
      </c>
      <c r="G6" s="6" t="s">
        <v>229</v>
      </c>
      <c r="H6" s="4" t="s">
        <v>428</v>
      </c>
      <c r="I6" s="6" t="s">
        <v>355</v>
      </c>
      <c r="J6" s="4" t="s">
        <v>354</v>
      </c>
    </row>
    <row r="7" spans="1:10" ht="87" x14ac:dyDescent="0.35">
      <c r="A7" s="4" t="s">
        <v>114</v>
      </c>
      <c r="B7" s="6" t="s">
        <v>19</v>
      </c>
      <c r="C7" s="4" t="s">
        <v>81</v>
      </c>
      <c r="D7" s="4" t="s">
        <v>10</v>
      </c>
      <c r="E7" s="4" t="s">
        <v>82</v>
      </c>
      <c r="F7" s="4" t="s">
        <v>187</v>
      </c>
      <c r="G7" s="6" t="s">
        <v>151</v>
      </c>
      <c r="H7" s="4" t="s">
        <v>368</v>
      </c>
      <c r="I7" s="6" t="s">
        <v>239</v>
      </c>
      <c r="J7" s="4" t="s">
        <v>376</v>
      </c>
    </row>
    <row r="8" spans="1:10" ht="58" x14ac:dyDescent="0.35">
      <c r="A8" s="4" t="s">
        <v>115</v>
      </c>
      <c r="B8" s="6" t="s">
        <v>19</v>
      </c>
      <c r="C8" s="4" t="s">
        <v>349</v>
      </c>
      <c r="D8" s="4" t="s">
        <v>10</v>
      </c>
      <c r="E8" s="4" t="s">
        <v>12</v>
      </c>
      <c r="F8" s="4" t="s">
        <v>183</v>
      </c>
      <c r="G8" s="6" t="s">
        <v>229</v>
      </c>
      <c r="H8" s="4" t="s">
        <v>371</v>
      </c>
      <c r="I8" s="6" t="s">
        <v>238</v>
      </c>
      <c r="J8" s="4" t="s">
        <v>227</v>
      </c>
    </row>
    <row r="9" spans="1:10" ht="58" x14ac:dyDescent="0.35">
      <c r="A9" s="4" t="s">
        <v>116</v>
      </c>
      <c r="B9" s="6" t="s">
        <v>19</v>
      </c>
      <c r="C9" s="4" t="s">
        <v>350</v>
      </c>
      <c r="D9" s="4" t="s">
        <v>10</v>
      </c>
      <c r="E9" s="4" t="s">
        <v>13</v>
      </c>
      <c r="F9" s="4" t="s">
        <v>182</v>
      </c>
      <c r="G9" s="6" t="s">
        <v>229</v>
      </c>
      <c r="H9" s="4" t="s">
        <v>371</v>
      </c>
      <c r="I9" s="6" t="s">
        <v>238</v>
      </c>
      <c r="J9" s="4" t="s">
        <v>227</v>
      </c>
    </row>
    <row r="10" spans="1:10" ht="72.5" x14ac:dyDescent="0.35">
      <c r="A10" s="4" t="s">
        <v>117</v>
      </c>
      <c r="B10" s="6" t="s">
        <v>19</v>
      </c>
      <c r="C10" s="4" t="s">
        <v>351</v>
      </c>
      <c r="D10" s="4" t="s">
        <v>10</v>
      </c>
      <c r="E10" s="4" t="s">
        <v>16</v>
      </c>
      <c r="F10" s="4" t="s">
        <v>184</v>
      </c>
      <c r="G10" s="6" t="s">
        <v>229</v>
      </c>
      <c r="H10" s="4" t="s">
        <v>372</v>
      </c>
      <c r="I10" s="6" t="s">
        <v>355</v>
      </c>
      <c r="J10" s="4" t="s">
        <v>356</v>
      </c>
    </row>
    <row r="11" spans="1:10" ht="72.5" x14ac:dyDescent="0.35">
      <c r="A11" s="4" t="s">
        <v>118</v>
      </c>
      <c r="B11" s="6" t="s">
        <v>19</v>
      </c>
      <c r="C11" s="4" t="s">
        <v>352</v>
      </c>
      <c r="D11" s="4" t="s">
        <v>10</v>
      </c>
      <c r="E11" s="4" t="s">
        <v>14</v>
      </c>
      <c r="F11" s="4" t="s">
        <v>185</v>
      </c>
      <c r="G11" s="6" t="s">
        <v>229</v>
      </c>
      <c r="H11" s="4" t="s">
        <v>372</v>
      </c>
      <c r="I11" s="6" t="s">
        <v>355</v>
      </c>
      <c r="J11" s="4" t="s">
        <v>356</v>
      </c>
    </row>
    <row r="12" spans="1:10" ht="72.5" x14ac:dyDescent="0.35">
      <c r="A12" s="4" t="s">
        <v>119</v>
      </c>
      <c r="B12" s="6" t="s">
        <v>19</v>
      </c>
      <c r="C12" s="4" t="s">
        <v>353</v>
      </c>
      <c r="D12" s="4" t="s">
        <v>10</v>
      </c>
      <c r="E12" s="4" t="s">
        <v>15</v>
      </c>
      <c r="F12" s="4" t="s">
        <v>186</v>
      </c>
      <c r="G12" s="6" t="s">
        <v>151</v>
      </c>
      <c r="H12" s="4" t="s">
        <v>372</v>
      </c>
      <c r="I12" s="6" t="s">
        <v>355</v>
      </c>
      <c r="J12" s="4" t="s">
        <v>356</v>
      </c>
    </row>
    <row r="13" spans="1:10" ht="72.5" x14ac:dyDescent="0.35">
      <c r="A13" s="4" t="s">
        <v>120</v>
      </c>
      <c r="B13" s="6" t="s">
        <v>19</v>
      </c>
      <c r="C13" s="4" t="s">
        <v>28</v>
      </c>
      <c r="D13" s="4" t="s">
        <v>10</v>
      </c>
      <c r="E13" s="4" t="s">
        <v>20</v>
      </c>
      <c r="F13" s="4" t="s">
        <v>36</v>
      </c>
      <c r="G13" s="6" t="s">
        <v>228</v>
      </c>
      <c r="H13" s="4" t="s">
        <v>373</v>
      </c>
      <c r="I13" s="6" t="s">
        <v>355</v>
      </c>
      <c r="J13" s="4" t="s">
        <v>356</v>
      </c>
    </row>
    <row r="14" spans="1:10" ht="72.5" x14ac:dyDescent="0.35">
      <c r="A14" s="4" t="s">
        <v>121</v>
      </c>
      <c r="B14" s="6" t="s">
        <v>98</v>
      </c>
      <c r="C14" s="4" t="s">
        <v>21</v>
      </c>
      <c r="D14" s="4" t="s">
        <v>10</v>
      </c>
      <c r="E14" s="4" t="s">
        <v>22</v>
      </c>
      <c r="F14" s="4" t="s">
        <v>23</v>
      </c>
      <c r="G14" s="6" t="s">
        <v>228</v>
      </c>
      <c r="H14" s="4" t="s">
        <v>374</v>
      </c>
      <c r="I14" s="6" t="s">
        <v>239</v>
      </c>
      <c r="J14" s="4" t="s">
        <v>376</v>
      </c>
    </row>
    <row r="15" spans="1:10" ht="72.5" x14ac:dyDescent="0.35">
      <c r="A15" s="4" t="s">
        <v>122</v>
      </c>
      <c r="B15" s="6" t="s">
        <v>19</v>
      </c>
      <c r="C15" s="4" t="s">
        <v>24</v>
      </c>
      <c r="D15" s="4" t="s">
        <v>10</v>
      </c>
      <c r="E15" s="4" t="s">
        <v>25</v>
      </c>
      <c r="F15" s="4" t="s">
        <v>26</v>
      </c>
      <c r="G15" s="6" t="s">
        <v>229</v>
      </c>
      <c r="H15" s="4" t="s">
        <v>374</v>
      </c>
      <c r="I15" s="6" t="s">
        <v>239</v>
      </c>
      <c r="J15" s="4" t="s">
        <v>376</v>
      </c>
    </row>
    <row r="16" spans="1:10" ht="72.5" x14ac:dyDescent="0.35">
      <c r="A16" s="4" t="s">
        <v>123</v>
      </c>
      <c r="B16" s="6" t="s">
        <v>98</v>
      </c>
      <c r="C16" s="4" t="s">
        <v>27</v>
      </c>
      <c r="D16" s="4" t="s">
        <v>10</v>
      </c>
      <c r="E16" s="4" t="s">
        <v>29</v>
      </c>
      <c r="F16" s="4" t="s">
        <v>30</v>
      </c>
      <c r="G16" s="6" t="s">
        <v>228</v>
      </c>
      <c r="H16" s="4" t="s">
        <v>374</v>
      </c>
      <c r="I16" s="6" t="s">
        <v>239</v>
      </c>
      <c r="J16" s="4" t="s">
        <v>376</v>
      </c>
    </row>
    <row r="17" spans="1:10" ht="87" x14ac:dyDescent="0.35">
      <c r="A17" s="4" t="s">
        <v>124</v>
      </c>
      <c r="B17" s="6" t="s">
        <v>19</v>
      </c>
      <c r="C17" s="4" t="s">
        <v>31</v>
      </c>
      <c r="D17" s="4" t="s">
        <v>10</v>
      </c>
      <c r="E17" s="4" t="s">
        <v>32</v>
      </c>
      <c r="F17" s="4" t="s">
        <v>33</v>
      </c>
      <c r="G17" s="6" t="s">
        <v>229</v>
      </c>
      <c r="H17" s="4" t="s">
        <v>374</v>
      </c>
      <c r="I17" s="6" t="s">
        <v>355</v>
      </c>
      <c r="J17" s="4" t="s">
        <v>356</v>
      </c>
    </row>
    <row r="18" spans="1:10" ht="72.5" x14ac:dyDescent="0.35">
      <c r="A18" s="4" t="s">
        <v>125</v>
      </c>
      <c r="B18" s="6" t="s">
        <v>19</v>
      </c>
      <c r="C18" s="4" t="s">
        <v>37</v>
      </c>
      <c r="D18" s="4" t="s">
        <v>10</v>
      </c>
      <c r="E18" s="4" t="s">
        <v>18</v>
      </c>
      <c r="F18" s="4" t="s">
        <v>17</v>
      </c>
      <c r="G18" s="6" t="s">
        <v>228</v>
      </c>
      <c r="H18" s="4" t="s">
        <v>375</v>
      </c>
      <c r="I18" s="6" t="s">
        <v>355</v>
      </c>
      <c r="J18" s="4" t="s">
        <v>356</v>
      </c>
    </row>
    <row r="19" spans="1:10" ht="72.5" x14ac:dyDescent="0.35">
      <c r="A19" s="4" t="s">
        <v>126</v>
      </c>
      <c r="B19" s="6" t="s">
        <v>19</v>
      </c>
      <c r="C19" s="4" t="s">
        <v>41</v>
      </c>
      <c r="D19" s="4" t="s">
        <v>10</v>
      </c>
      <c r="E19" s="4" t="s">
        <v>42</v>
      </c>
      <c r="F19" s="4" t="s">
        <v>43</v>
      </c>
      <c r="G19" s="6" t="s">
        <v>228</v>
      </c>
      <c r="H19" s="4" t="s">
        <v>375</v>
      </c>
      <c r="I19" s="6" t="s">
        <v>239</v>
      </c>
      <c r="J19" s="4" t="s">
        <v>376</v>
      </c>
    </row>
    <row r="20" spans="1:10" ht="72.5" x14ac:dyDescent="0.35">
      <c r="A20" s="4" t="s">
        <v>127</v>
      </c>
      <c r="B20" s="6" t="s">
        <v>19</v>
      </c>
      <c r="C20" s="4" t="s">
        <v>44</v>
      </c>
      <c r="D20" s="4" t="s">
        <v>10</v>
      </c>
      <c r="E20" s="4" t="s">
        <v>45</v>
      </c>
      <c r="F20" s="4" t="s">
        <v>47</v>
      </c>
      <c r="G20" s="6" t="s">
        <v>229</v>
      </c>
      <c r="H20" s="4" t="s">
        <v>375</v>
      </c>
      <c r="I20" s="6" t="s">
        <v>239</v>
      </c>
      <c r="J20" s="4" t="s">
        <v>376</v>
      </c>
    </row>
    <row r="21" spans="1:10" ht="72.5" x14ac:dyDescent="0.35">
      <c r="A21" s="4" t="s">
        <v>128</v>
      </c>
      <c r="B21" s="6" t="s">
        <v>19</v>
      </c>
      <c r="C21" s="4" t="s">
        <v>38</v>
      </c>
      <c r="D21" s="4" t="s">
        <v>10</v>
      </c>
      <c r="E21" s="4" t="s">
        <v>39</v>
      </c>
      <c r="F21" s="4" t="s">
        <v>40</v>
      </c>
      <c r="G21" s="6" t="s">
        <v>229</v>
      </c>
      <c r="H21" s="4" t="s">
        <v>375</v>
      </c>
      <c r="I21" s="6" t="s">
        <v>355</v>
      </c>
      <c r="J21" s="4" t="s">
        <v>356</v>
      </c>
    </row>
    <row r="22" spans="1:10" ht="58" x14ac:dyDescent="0.35">
      <c r="A22" s="4" t="s">
        <v>129</v>
      </c>
      <c r="B22" s="6" t="s">
        <v>19</v>
      </c>
      <c r="C22" s="4" t="s">
        <v>49</v>
      </c>
      <c r="D22" s="4" t="s">
        <v>10</v>
      </c>
      <c r="E22" s="4" t="s">
        <v>46</v>
      </c>
      <c r="F22" s="4" t="s">
        <v>377</v>
      </c>
      <c r="G22" s="6" t="s">
        <v>229</v>
      </c>
      <c r="H22" s="4" t="s">
        <v>378</v>
      </c>
      <c r="I22" s="6" t="s">
        <v>238</v>
      </c>
      <c r="J22" s="4" t="s">
        <v>227</v>
      </c>
    </row>
    <row r="23" spans="1:10" ht="58" x14ac:dyDescent="0.35">
      <c r="A23" s="4" t="s">
        <v>130</v>
      </c>
      <c r="B23" s="6" t="s">
        <v>98</v>
      </c>
      <c r="C23" s="4" t="s">
        <v>50</v>
      </c>
      <c r="D23" s="4" t="s">
        <v>10</v>
      </c>
      <c r="E23" s="4" t="s">
        <v>48</v>
      </c>
      <c r="F23" s="4" t="s">
        <v>53</v>
      </c>
      <c r="G23" s="6" t="s">
        <v>229</v>
      </c>
      <c r="H23" s="4" t="s">
        <v>379</v>
      </c>
      <c r="I23" s="6" t="s">
        <v>238</v>
      </c>
    </row>
    <row r="24" spans="1:10" ht="72.5" x14ac:dyDescent="0.35">
      <c r="A24" s="4" t="s">
        <v>131</v>
      </c>
      <c r="B24" s="6" t="s">
        <v>19</v>
      </c>
      <c r="C24" s="4" t="s">
        <v>51</v>
      </c>
      <c r="D24" s="4" t="s">
        <v>10</v>
      </c>
      <c r="E24" s="4" t="s">
        <v>85</v>
      </c>
      <c r="F24" s="4" t="s">
        <v>240</v>
      </c>
      <c r="G24" s="6" t="s">
        <v>151</v>
      </c>
      <c r="H24" s="4" t="s">
        <v>374</v>
      </c>
      <c r="I24" s="6" t="s">
        <v>355</v>
      </c>
      <c r="J24" s="4" t="s">
        <v>356</v>
      </c>
    </row>
    <row r="25" spans="1:10" ht="29" x14ac:dyDescent="0.35">
      <c r="A25" s="4" t="s">
        <v>132</v>
      </c>
      <c r="B25" s="6" t="s">
        <v>98</v>
      </c>
      <c r="C25" s="4" t="s">
        <v>67</v>
      </c>
      <c r="D25" s="4" t="s">
        <v>10</v>
      </c>
      <c r="E25" s="4" t="s">
        <v>86</v>
      </c>
      <c r="F25" s="4" t="s">
        <v>54</v>
      </c>
      <c r="G25" s="6" t="s">
        <v>229</v>
      </c>
      <c r="H25" s="4" t="s">
        <v>379</v>
      </c>
      <c r="I25" s="6" t="s">
        <v>238</v>
      </c>
    </row>
    <row r="26" spans="1:10" ht="58" x14ac:dyDescent="0.35">
      <c r="A26" s="4" t="s">
        <v>133</v>
      </c>
      <c r="B26" s="6" t="s">
        <v>98</v>
      </c>
      <c r="C26" s="4" t="s">
        <v>68</v>
      </c>
      <c r="D26" s="4" t="s">
        <v>10</v>
      </c>
      <c r="E26" s="4" t="s">
        <v>87</v>
      </c>
      <c r="F26" s="4" t="s">
        <v>53</v>
      </c>
      <c r="G26" s="6" t="s">
        <v>229</v>
      </c>
      <c r="H26" s="4" t="s">
        <v>379</v>
      </c>
      <c r="I26" s="6" t="s">
        <v>238</v>
      </c>
    </row>
    <row r="27" spans="1:10" ht="116" x14ac:dyDescent="0.35">
      <c r="A27" s="4" t="s">
        <v>134</v>
      </c>
      <c r="B27" s="6" t="s">
        <v>19</v>
      </c>
      <c r="C27" s="4" t="s">
        <v>69</v>
      </c>
      <c r="D27" s="4" t="s">
        <v>10</v>
      </c>
      <c r="E27" s="4" t="s">
        <v>70</v>
      </c>
      <c r="F27" s="4" t="s">
        <v>232</v>
      </c>
      <c r="G27" s="6" t="s">
        <v>229</v>
      </c>
      <c r="H27" s="4" t="s">
        <v>380</v>
      </c>
      <c r="I27" s="6" t="s">
        <v>238</v>
      </c>
    </row>
    <row r="28" spans="1:10" ht="29" x14ac:dyDescent="0.35">
      <c r="A28" s="4" t="s">
        <v>135</v>
      </c>
      <c r="B28" s="6" t="s">
        <v>98</v>
      </c>
      <c r="C28" s="5" t="s">
        <v>55</v>
      </c>
      <c r="D28" s="4" t="s">
        <v>10</v>
      </c>
      <c r="E28" s="5" t="s">
        <v>56</v>
      </c>
      <c r="F28" s="4" t="s">
        <v>54</v>
      </c>
      <c r="G28" s="6" t="s">
        <v>229</v>
      </c>
      <c r="H28" s="4" t="s">
        <v>379</v>
      </c>
      <c r="I28" s="6" t="s">
        <v>238</v>
      </c>
    </row>
    <row r="29" spans="1:10" ht="58" x14ac:dyDescent="0.35">
      <c r="A29" s="4" t="s">
        <v>136</v>
      </c>
      <c r="B29" s="6" t="s">
        <v>98</v>
      </c>
      <c r="C29" s="5" t="s">
        <v>57</v>
      </c>
      <c r="D29" s="4" t="s">
        <v>10</v>
      </c>
      <c r="E29" s="5" t="s">
        <v>58</v>
      </c>
      <c r="F29" s="4" t="s">
        <v>53</v>
      </c>
      <c r="G29" s="6" t="s">
        <v>229</v>
      </c>
      <c r="H29" s="4" t="s">
        <v>379</v>
      </c>
      <c r="I29" s="6" t="s">
        <v>238</v>
      </c>
    </row>
    <row r="30" spans="1:10" ht="29" x14ac:dyDescent="0.35">
      <c r="A30" s="4" t="s">
        <v>137</v>
      </c>
      <c r="B30" s="6" t="s">
        <v>98</v>
      </c>
      <c r="C30" s="5" t="s">
        <v>59</v>
      </c>
      <c r="D30" s="4" t="s">
        <v>10</v>
      </c>
      <c r="E30" s="5" t="s">
        <v>60</v>
      </c>
      <c r="F30" s="4" t="s">
        <v>73</v>
      </c>
      <c r="G30" s="6" t="s">
        <v>229</v>
      </c>
      <c r="H30" s="4" t="s">
        <v>379</v>
      </c>
      <c r="I30" s="6" t="s">
        <v>238</v>
      </c>
    </row>
    <row r="31" spans="1:10" ht="29" x14ac:dyDescent="0.35">
      <c r="A31" s="4" t="s">
        <v>138</v>
      </c>
      <c r="B31" s="6" t="s">
        <v>98</v>
      </c>
      <c r="C31" s="5" t="s">
        <v>61</v>
      </c>
      <c r="D31" s="4" t="s">
        <v>10</v>
      </c>
      <c r="E31" s="5" t="s">
        <v>62</v>
      </c>
      <c r="F31" s="4" t="s">
        <v>74</v>
      </c>
      <c r="G31" s="6" t="s">
        <v>229</v>
      </c>
      <c r="H31" s="4" t="s">
        <v>379</v>
      </c>
      <c r="I31" s="6" t="s">
        <v>238</v>
      </c>
    </row>
    <row r="32" spans="1:10" ht="29" x14ac:dyDescent="0.35">
      <c r="A32" s="4" t="s">
        <v>139</v>
      </c>
      <c r="B32" s="6" t="s">
        <v>98</v>
      </c>
      <c r="C32" s="5" t="s">
        <v>71</v>
      </c>
      <c r="D32" s="4" t="s">
        <v>10</v>
      </c>
      <c r="E32" s="5" t="s">
        <v>72</v>
      </c>
      <c r="F32" s="4" t="s">
        <v>75</v>
      </c>
      <c r="G32" s="6" t="s">
        <v>229</v>
      </c>
      <c r="H32" s="4" t="s">
        <v>379</v>
      </c>
      <c r="I32" s="6" t="s">
        <v>238</v>
      </c>
    </row>
    <row r="33" spans="1:9" ht="29" x14ac:dyDescent="0.35">
      <c r="A33" s="4" t="s">
        <v>140</v>
      </c>
      <c r="B33" s="6" t="s">
        <v>98</v>
      </c>
      <c r="C33" s="5" t="s">
        <v>63</v>
      </c>
      <c r="D33" s="4" t="s">
        <v>10</v>
      </c>
      <c r="E33" s="5" t="s">
        <v>64</v>
      </c>
      <c r="F33" s="4" t="s">
        <v>76</v>
      </c>
      <c r="G33" s="6" t="s">
        <v>229</v>
      </c>
      <c r="H33" s="4" t="s">
        <v>379</v>
      </c>
      <c r="I33" s="6" t="s">
        <v>238</v>
      </c>
    </row>
    <row r="34" spans="1:9" ht="29" x14ac:dyDescent="0.35">
      <c r="A34" s="4" t="s">
        <v>141</v>
      </c>
      <c r="B34" s="6" t="s">
        <v>98</v>
      </c>
      <c r="C34" s="5" t="s">
        <v>65</v>
      </c>
      <c r="D34" s="4" t="s">
        <v>10</v>
      </c>
      <c r="E34" s="5" t="s">
        <v>66</v>
      </c>
      <c r="F34" s="4" t="s">
        <v>77</v>
      </c>
      <c r="G34" s="6" t="s">
        <v>229</v>
      </c>
      <c r="H34" s="4" t="s">
        <v>379</v>
      </c>
      <c r="I34" s="6" t="s">
        <v>238</v>
      </c>
    </row>
    <row r="35" spans="1:9" ht="29" x14ac:dyDescent="0.35">
      <c r="A35" s="4" t="s">
        <v>142</v>
      </c>
      <c r="B35" s="6" t="s">
        <v>19</v>
      </c>
      <c r="C35" s="4" t="s">
        <v>83</v>
      </c>
      <c r="D35" s="4" t="s">
        <v>10</v>
      </c>
      <c r="E35" s="4" t="s">
        <v>84</v>
      </c>
      <c r="F35" s="4" t="s">
        <v>96</v>
      </c>
      <c r="G35" s="6" t="s">
        <v>151</v>
      </c>
      <c r="H35" s="4" t="s">
        <v>381</v>
      </c>
      <c r="I35" s="6" t="s">
        <v>238</v>
      </c>
    </row>
    <row r="36" spans="1:9" ht="29" x14ac:dyDescent="0.35">
      <c r="A36" s="4" t="s">
        <v>143</v>
      </c>
      <c r="B36" s="6" t="s">
        <v>19</v>
      </c>
      <c r="C36" s="4" t="s">
        <v>307</v>
      </c>
      <c r="D36" s="4" t="s">
        <v>309</v>
      </c>
      <c r="E36" s="4" t="s">
        <v>308</v>
      </c>
      <c r="F36" s="4" t="s">
        <v>313</v>
      </c>
      <c r="G36" s="6" t="s">
        <v>228</v>
      </c>
      <c r="H36" s="4" t="s">
        <v>382</v>
      </c>
      <c r="I36" s="6" t="s">
        <v>238</v>
      </c>
    </row>
    <row r="37" spans="1:9" ht="29" x14ac:dyDescent="0.35">
      <c r="A37" s="4" t="s">
        <v>144</v>
      </c>
      <c r="B37" s="6" t="s">
        <v>19</v>
      </c>
      <c r="C37" s="4" t="s">
        <v>310</v>
      </c>
      <c r="D37" s="4" t="s">
        <v>309</v>
      </c>
      <c r="E37" s="4" t="s">
        <v>324</v>
      </c>
      <c r="F37" s="4" t="s">
        <v>313</v>
      </c>
      <c r="G37" s="6" t="s">
        <v>229</v>
      </c>
      <c r="H37" s="4" t="s">
        <v>382</v>
      </c>
      <c r="I37" s="6" t="s">
        <v>238</v>
      </c>
    </row>
    <row r="38" spans="1:9" ht="43.5" x14ac:dyDescent="0.35">
      <c r="A38" s="4" t="s">
        <v>145</v>
      </c>
      <c r="B38" s="6" t="s">
        <v>19</v>
      </c>
      <c r="C38" s="4" t="s">
        <v>311</v>
      </c>
      <c r="D38" s="4" t="s">
        <v>312</v>
      </c>
      <c r="E38" s="4" t="s">
        <v>323</v>
      </c>
      <c r="F38" s="4" t="s">
        <v>314</v>
      </c>
      <c r="G38" s="6" t="s">
        <v>228</v>
      </c>
      <c r="H38" s="4" t="s">
        <v>383</v>
      </c>
      <c r="I38" s="6" t="s">
        <v>238</v>
      </c>
    </row>
    <row r="39" spans="1:9" ht="29" x14ac:dyDescent="0.35">
      <c r="A39" s="4" t="s">
        <v>146</v>
      </c>
      <c r="B39" s="6" t="s">
        <v>98</v>
      </c>
      <c r="C39" s="4" t="s">
        <v>315</v>
      </c>
      <c r="D39" s="4" t="s">
        <v>319</v>
      </c>
      <c r="E39" s="4" t="s">
        <v>326</v>
      </c>
      <c r="F39" s="4" t="s">
        <v>316</v>
      </c>
      <c r="G39" s="6" t="s">
        <v>229</v>
      </c>
      <c r="H39" s="4" t="s">
        <v>384</v>
      </c>
      <c r="I39" s="6" t="s">
        <v>238</v>
      </c>
    </row>
    <row r="40" spans="1:9" ht="72.5" x14ac:dyDescent="0.35">
      <c r="A40" s="4" t="s">
        <v>147</v>
      </c>
      <c r="B40" s="6" t="s">
        <v>98</v>
      </c>
      <c r="C40" s="4" t="s">
        <v>317</v>
      </c>
      <c r="D40" s="4" t="s">
        <v>318</v>
      </c>
      <c r="E40" s="4" t="s">
        <v>325</v>
      </c>
      <c r="F40" s="4" t="s">
        <v>320</v>
      </c>
      <c r="G40" s="6" t="s">
        <v>229</v>
      </c>
      <c r="H40" s="4" t="s">
        <v>385</v>
      </c>
      <c r="I40" s="6" t="s">
        <v>238</v>
      </c>
    </row>
    <row r="41" spans="1:9" ht="43.5" x14ac:dyDescent="0.35">
      <c r="A41" s="4" t="s">
        <v>210</v>
      </c>
      <c r="B41" s="6" t="s">
        <v>98</v>
      </c>
      <c r="C41" s="4" t="s">
        <v>321</v>
      </c>
      <c r="D41" s="4" t="s">
        <v>322</v>
      </c>
      <c r="E41" s="4" t="s">
        <v>327</v>
      </c>
      <c r="F41" s="4" t="s">
        <v>328</v>
      </c>
      <c r="G41" s="6" t="s">
        <v>229</v>
      </c>
      <c r="H41" s="4" t="s">
        <v>386</v>
      </c>
      <c r="I41" s="6" t="s">
        <v>238</v>
      </c>
    </row>
    <row r="42" spans="1:9" ht="43.5" x14ac:dyDescent="0.35">
      <c r="A42" s="4" t="s">
        <v>211</v>
      </c>
      <c r="B42" s="6" t="s">
        <v>104</v>
      </c>
      <c r="C42" s="4" t="s">
        <v>88</v>
      </c>
      <c r="D42" s="4" t="s">
        <v>6</v>
      </c>
      <c r="E42" s="4" t="s">
        <v>89</v>
      </c>
      <c r="F42" s="4" t="s">
        <v>90</v>
      </c>
      <c r="G42" s="6" t="s">
        <v>228</v>
      </c>
      <c r="H42" s="4" t="s">
        <v>387</v>
      </c>
      <c r="I42" s="6" t="s">
        <v>237</v>
      </c>
    </row>
    <row r="43" spans="1:9" ht="43.5" x14ac:dyDescent="0.35">
      <c r="A43" s="4" t="s">
        <v>212</v>
      </c>
      <c r="B43" s="6" t="s">
        <v>104</v>
      </c>
      <c r="C43" s="4" t="s">
        <v>233</v>
      </c>
      <c r="D43" s="4" t="s">
        <v>6</v>
      </c>
      <c r="E43" s="4" t="s">
        <v>91</v>
      </c>
      <c r="F43" s="4" t="s">
        <v>388</v>
      </c>
      <c r="G43" s="6" t="s">
        <v>230</v>
      </c>
      <c r="H43" s="4" t="s">
        <v>92</v>
      </c>
      <c r="I43" s="6" t="s">
        <v>238</v>
      </c>
    </row>
    <row r="44" spans="1:9" ht="43.5" x14ac:dyDescent="0.35">
      <c r="A44" s="4" t="s">
        <v>213</v>
      </c>
      <c r="B44" s="6" t="s">
        <v>104</v>
      </c>
      <c r="C44" s="4" t="s">
        <v>93</v>
      </c>
      <c r="D44" s="4" t="s">
        <v>6</v>
      </c>
      <c r="E44" s="4" t="s">
        <v>94</v>
      </c>
      <c r="F44" s="4" t="s">
        <v>95</v>
      </c>
      <c r="G44" s="6" t="s">
        <v>151</v>
      </c>
      <c r="H44" s="4" t="s">
        <v>389</v>
      </c>
      <c r="I44" s="6" t="s">
        <v>238</v>
      </c>
    </row>
    <row r="45" spans="1:9" ht="72.5" x14ac:dyDescent="0.35">
      <c r="A45" s="4" t="s">
        <v>214</v>
      </c>
      <c r="B45" s="6" t="s">
        <v>103</v>
      </c>
      <c r="C45" s="4" t="s">
        <v>99</v>
      </c>
      <c r="D45" s="4" t="s">
        <v>107</v>
      </c>
      <c r="E45" s="4" t="s">
        <v>102</v>
      </c>
      <c r="F45" s="4" t="s">
        <v>390</v>
      </c>
      <c r="G45" s="6" t="s">
        <v>229</v>
      </c>
      <c r="H45" s="4" t="s">
        <v>391</v>
      </c>
      <c r="I45" s="6" t="s">
        <v>238</v>
      </c>
    </row>
    <row r="46" spans="1:9" ht="43.5" x14ac:dyDescent="0.35">
      <c r="A46" s="4" t="s">
        <v>215</v>
      </c>
      <c r="B46" s="6" t="s">
        <v>103</v>
      </c>
      <c r="C46" s="4" t="s">
        <v>105</v>
      </c>
      <c r="D46" s="4" t="s">
        <v>6</v>
      </c>
      <c r="E46" s="4" t="s">
        <v>106</v>
      </c>
      <c r="F46" s="4" t="s">
        <v>108</v>
      </c>
      <c r="G46" s="6" t="s">
        <v>151</v>
      </c>
      <c r="H46" s="4" t="s">
        <v>392</v>
      </c>
      <c r="I46" s="6" t="s">
        <v>238</v>
      </c>
    </row>
    <row r="47" spans="1:9" ht="43.5" x14ac:dyDescent="0.35">
      <c r="A47" s="4" t="s">
        <v>216</v>
      </c>
      <c r="B47" s="6" t="s">
        <v>103</v>
      </c>
      <c r="C47" s="4" t="s">
        <v>174</v>
      </c>
      <c r="D47" s="4" t="s">
        <v>6</v>
      </c>
      <c r="E47" s="4" t="s">
        <v>175</v>
      </c>
      <c r="F47" s="4" t="s">
        <v>176</v>
      </c>
      <c r="G47" s="6" t="s">
        <v>229</v>
      </c>
      <c r="H47" s="4" t="s">
        <v>393</v>
      </c>
      <c r="I47" s="6" t="s">
        <v>238</v>
      </c>
    </row>
    <row r="48" spans="1:9" ht="43.5" x14ac:dyDescent="0.35">
      <c r="A48" s="4" t="s">
        <v>217</v>
      </c>
      <c r="B48" s="6" t="s">
        <v>103</v>
      </c>
      <c r="C48" s="4" t="s">
        <v>234</v>
      </c>
      <c r="D48" s="4" t="s">
        <v>6</v>
      </c>
      <c r="E48" s="4" t="s">
        <v>180</v>
      </c>
      <c r="F48" s="4" t="s">
        <v>181</v>
      </c>
      <c r="G48" s="6" t="s">
        <v>229</v>
      </c>
      <c r="H48" s="4" t="s">
        <v>394</v>
      </c>
      <c r="I48" s="6" t="s">
        <v>237</v>
      </c>
    </row>
    <row r="49" spans="1:10" ht="58" x14ac:dyDescent="0.35">
      <c r="A49" s="4" t="s">
        <v>218</v>
      </c>
      <c r="B49" s="6" t="s">
        <v>103</v>
      </c>
      <c r="C49" s="4" t="s">
        <v>332</v>
      </c>
      <c r="D49" s="4" t="s">
        <v>6</v>
      </c>
      <c r="E49" s="4" t="s">
        <v>335</v>
      </c>
      <c r="F49" s="4" t="s">
        <v>336</v>
      </c>
      <c r="G49" s="6" t="s">
        <v>228</v>
      </c>
      <c r="H49" s="4" t="s">
        <v>395</v>
      </c>
      <c r="I49" s="6" t="s">
        <v>238</v>
      </c>
    </row>
    <row r="50" spans="1:10" ht="58" x14ac:dyDescent="0.35">
      <c r="A50" s="4" t="s">
        <v>219</v>
      </c>
      <c r="B50" s="6" t="s">
        <v>103</v>
      </c>
      <c r="C50" s="4" t="s">
        <v>333</v>
      </c>
      <c r="D50" s="4" t="s">
        <v>6</v>
      </c>
      <c r="E50" s="4" t="s">
        <v>334</v>
      </c>
      <c r="F50" s="4" t="s">
        <v>337</v>
      </c>
      <c r="G50" s="6" t="s">
        <v>228</v>
      </c>
      <c r="H50" s="4" t="s">
        <v>418</v>
      </c>
      <c r="I50" s="6" t="s">
        <v>238</v>
      </c>
    </row>
    <row r="51" spans="1:10" ht="43.5" x14ac:dyDescent="0.35">
      <c r="A51" s="4" t="s">
        <v>220</v>
      </c>
      <c r="B51" s="6" t="s">
        <v>103</v>
      </c>
      <c r="C51" s="4" t="s">
        <v>177</v>
      </c>
      <c r="D51" s="4" t="s">
        <v>6</v>
      </c>
      <c r="E51" s="4" t="s">
        <v>178</v>
      </c>
      <c r="F51" s="4" t="s">
        <v>179</v>
      </c>
      <c r="G51" s="6" t="s">
        <v>229</v>
      </c>
      <c r="H51" s="4" t="s">
        <v>396</v>
      </c>
      <c r="I51" s="6" t="s">
        <v>238</v>
      </c>
    </row>
    <row r="52" spans="1:10" ht="58" x14ac:dyDescent="0.35">
      <c r="A52" s="4" t="s">
        <v>221</v>
      </c>
      <c r="B52" s="6" t="s">
        <v>103</v>
      </c>
      <c r="C52" s="4" t="s">
        <v>338</v>
      </c>
      <c r="D52" s="4" t="s">
        <v>6</v>
      </c>
      <c r="E52" s="4" t="s">
        <v>339</v>
      </c>
      <c r="F52" s="4" t="s">
        <v>343</v>
      </c>
      <c r="G52" s="6" t="s">
        <v>228</v>
      </c>
      <c r="H52" s="4" t="s">
        <v>397</v>
      </c>
      <c r="I52" s="6" t="s">
        <v>238</v>
      </c>
    </row>
    <row r="53" spans="1:10" ht="43.5" x14ac:dyDescent="0.35">
      <c r="A53" s="4" t="s">
        <v>222</v>
      </c>
      <c r="B53" s="6" t="s">
        <v>103</v>
      </c>
      <c r="C53" s="4" t="s">
        <v>340</v>
      </c>
      <c r="D53" s="4" t="s">
        <v>6</v>
      </c>
      <c r="E53" s="4" t="s">
        <v>341</v>
      </c>
      <c r="F53" s="4" t="s">
        <v>342</v>
      </c>
      <c r="G53" s="6" t="s">
        <v>228</v>
      </c>
      <c r="H53" s="4" t="s">
        <v>398</v>
      </c>
      <c r="I53" s="6" t="s">
        <v>238</v>
      </c>
    </row>
    <row r="54" spans="1:10" ht="29" x14ac:dyDescent="0.35">
      <c r="A54" s="4" t="s">
        <v>223</v>
      </c>
      <c r="B54" s="6" t="s">
        <v>168</v>
      </c>
      <c r="C54" s="5" t="s">
        <v>165</v>
      </c>
      <c r="D54" s="4" t="s">
        <v>166</v>
      </c>
      <c r="E54" s="4" t="s">
        <v>167</v>
      </c>
      <c r="F54" s="4" t="s">
        <v>399</v>
      </c>
      <c r="G54" s="6" t="s">
        <v>228</v>
      </c>
      <c r="H54" s="4" t="s">
        <v>400</v>
      </c>
      <c r="I54" s="6" t="s">
        <v>238</v>
      </c>
    </row>
    <row r="55" spans="1:10" ht="43.5" x14ac:dyDescent="0.35">
      <c r="A55" s="4" t="s">
        <v>224</v>
      </c>
      <c r="B55" s="6" t="s">
        <v>168</v>
      </c>
      <c r="C55" s="5" t="s">
        <v>194</v>
      </c>
      <c r="D55" s="4" t="s">
        <v>204</v>
      </c>
      <c r="E55" s="4" t="s">
        <v>195</v>
      </c>
      <c r="F55" s="4" t="s">
        <v>196</v>
      </c>
      <c r="G55" s="6" t="s">
        <v>228</v>
      </c>
      <c r="H55" s="4" t="s">
        <v>401</v>
      </c>
      <c r="I55" s="6" t="s">
        <v>238</v>
      </c>
    </row>
    <row r="56" spans="1:10" ht="145" x14ac:dyDescent="0.35">
      <c r="A56" s="4" t="s">
        <v>225</v>
      </c>
      <c r="B56" s="6" t="s">
        <v>168</v>
      </c>
      <c r="C56" s="4" t="s">
        <v>197</v>
      </c>
      <c r="D56" s="4" t="s">
        <v>205</v>
      </c>
      <c r="E56" s="4" t="s">
        <v>361</v>
      </c>
      <c r="F56" s="4" t="s">
        <v>208</v>
      </c>
      <c r="G56" s="6" t="s">
        <v>228</v>
      </c>
      <c r="H56" s="4" t="s">
        <v>357</v>
      </c>
      <c r="I56" s="6" t="s">
        <v>237</v>
      </c>
      <c r="J56" s="4" t="s">
        <v>427</v>
      </c>
    </row>
    <row r="57" spans="1:10" ht="43.5" x14ac:dyDescent="0.35">
      <c r="A57" s="4" t="s">
        <v>226</v>
      </c>
      <c r="B57" s="6" t="s">
        <v>168</v>
      </c>
      <c r="C57" s="4" t="s">
        <v>198</v>
      </c>
      <c r="D57" s="4" t="s">
        <v>209</v>
      </c>
      <c r="E57" s="4" t="s">
        <v>199</v>
      </c>
      <c r="F57" s="4" t="s">
        <v>402</v>
      </c>
      <c r="G57" s="6" t="s">
        <v>229</v>
      </c>
      <c r="H57" s="4" t="s">
        <v>403</v>
      </c>
      <c r="I57" s="6" t="s">
        <v>238</v>
      </c>
    </row>
    <row r="58" spans="1:10" ht="72.5" x14ac:dyDescent="0.35">
      <c r="A58" s="4" t="s">
        <v>329</v>
      </c>
      <c r="B58" s="6" t="s">
        <v>168</v>
      </c>
      <c r="C58" s="4" t="s">
        <v>358</v>
      </c>
      <c r="D58" s="4" t="s">
        <v>359</v>
      </c>
      <c r="E58" s="4" t="s">
        <v>362</v>
      </c>
      <c r="F58" s="4" t="s">
        <v>360</v>
      </c>
      <c r="G58" s="6" t="s">
        <v>228</v>
      </c>
      <c r="H58" s="4" t="s">
        <v>404</v>
      </c>
      <c r="I58" s="6" t="s">
        <v>238</v>
      </c>
    </row>
    <row r="59" spans="1:10" ht="116" x14ac:dyDescent="0.35">
      <c r="A59" s="4" t="s">
        <v>330</v>
      </c>
      <c r="B59" s="6" t="s">
        <v>168</v>
      </c>
      <c r="C59" s="4" t="s">
        <v>172</v>
      </c>
      <c r="D59" s="4" t="s">
        <v>206</v>
      </c>
      <c r="E59" s="1" t="s">
        <v>207</v>
      </c>
      <c r="F59" s="4" t="s">
        <v>173</v>
      </c>
      <c r="G59" s="6" t="s">
        <v>228</v>
      </c>
      <c r="H59" s="4" t="s">
        <v>405</v>
      </c>
      <c r="I59" s="6" t="s">
        <v>238</v>
      </c>
    </row>
    <row r="60" spans="1:10" ht="58" x14ac:dyDescent="0.35">
      <c r="A60" s="4" t="s">
        <v>331</v>
      </c>
      <c r="B60" s="6" t="s">
        <v>170</v>
      </c>
      <c r="C60" s="2" t="s">
        <v>152</v>
      </c>
      <c r="D60" s="4" t="s">
        <v>200</v>
      </c>
      <c r="E60" s="4" t="s">
        <v>154</v>
      </c>
      <c r="F60" s="4" t="s">
        <v>153</v>
      </c>
      <c r="G60" s="6" t="s">
        <v>228</v>
      </c>
      <c r="H60" s="4" t="s">
        <v>363</v>
      </c>
      <c r="I60" s="6" t="s">
        <v>364</v>
      </c>
      <c r="J60" s="4" t="s">
        <v>365</v>
      </c>
    </row>
    <row r="61" spans="1:10" ht="116" x14ac:dyDescent="0.35">
      <c r="A61" s="4" t="s">
        <v>344</v>
      </c>
      <c r="B61" s="6" t="s">
        <v>170</v>
      </c>
      <c r="C61" s="4" t="s">
        <v>193</v>
      </c>
      <c r="D61" s="4" t="s">
        <v>200</v>
      </c>
      <c r="E61" s="4" t="s">
        <v>191</v>
      </c>
      <c r="F61" s="4" t="s">
        <v>192</v>
      </c>
      <c r="G61" s="6" t="s">
        <v>151</v>
      </c>
      <c r="H61" s="4" t="s">
        <v>366</v>
      </c>
      <c r="I61" s="6" t="s">
        <v>239</v>
      </c>
      <c r="J61" s="4" t="s">
        <v>367</v>
      </c>
    </row>
    <row r="62" spans="1:10" ht="101.5" x14ac:dyDescent="0.35">
      <c r="A62" s="4" t="s">
        <v>345</v>
      </c>
      <c r="B62" s="6" t="s">
        <v>170</v>
      </c>
      <c r="C62" s="4" t="s">
        <v>201</v>
      </c>
      <c r="D62" s="4" t="s">
        <v>200</v>
      </c>
      <c r="E62" s="4" t="s">
        <v>202</v>
      </c>
      <c r="F62" s="4" t="s">
        <v>203</v>
      </c>
      <c r="G62" s="6" t="s">
        <v>229</v>
      </c>
      <c r="H62" s="4" t="s">
        <v>416</v>
      </c>
      <c r="I62" s="6" t="s">
        <v>238</v>
      </c>
      <c r="J62" s="4" t="s">
        <v>417</v>
      </c>
    </row>
    <row r="63" spans="1:10" x14ac:dyDescent="0.35">
      <c r="A63" s="4" t="s">
        <v>346</v>
      </c>
      <c r="B63" s="6" t="s">
        <v>171</v>
      </c>
      <c r="C63" t="s">
        <v>155</v>
      </c>
      <c r="D63" s="4" t="s">
        <v>164</v>
      </c>
      <c r="E63" s="4" t="s">
        <v>156</v>
      </c>
      <c r="F63" s="4" t="s">
        <v>157</v>
      </c>
      <c r="G63" s="6" t="s">
        <v>228</v>
      </c>
      <c r="H63" s="4" t="s">
        <v>406</v>
      </c>
      <c r="I63" s="6" t="s">
        <v>238</v>
      </c>
    </row>
    <row r="64" spans="1:10" x14ac:dyDescent="0.35">
      <c r="A64" s="4" t="s">
        <v>347</v>
      </c>
      <c r="B64" s="6" t="s">
        <v>171</v>
      </c>
      <c r="C64" t="s">
        <v>158</v>
      </c>
      <c r="D64" s="4" t="s">
        <v>162</v>
      </c>
      <c r="E64" t="s">
        <v>159</v>
      </c>
      <c r="F64" t="s">
        <v>157</v>
      </c>
      <c r="G64" s="6" t="s">
        <v>229</v>
      </c>
      <c r="H64" s="4" t="s">
        <v>406</v>
      </c>
      <c r="I64" s="6" t="s">
        <v>238</v>
      </c>
    </row>
    <row r="65" spans="1:9" x14ac:dyDescent="0.35">
      <c r="A65" s="4" t="s">
        <v>407</v>
      </c>
      <c r="B65" s="6" t="s">
        <v>171</v>
      </c>
      <c r="C65" t="s">
        <v>161</v>
      </c>
      <c r="D65" s="4" t="s">
        <v>163</v>
      </c>
      <c r="E65" s="4" t="s">
        <v>160</v>
      </c>
      <c r="F65" s="4" t="s">
        <v>157</v>
      </c>
      <c r="G65" s="6" t="s">
        <v>229</v>
      </c>
      <c r="H65" s="4" t="s">
        <v>406</v>
      </c>
      <c r="I65" s="6" t="s">
        <v>238</v>
      </c>
    </row>
    <row r="66" spans="1:9" x14ac:dyDescent="0.35">
      <c r="A66" s="4"/>
      <c r="B66" s="6"/>
      <c r="C66" s="4"/>
      <c r="D66" s="4"/>
      <c r="E66" s="4"/>
      <c r="F66" s="4"/>
    </row>
    <row r="67" spans="1:9" x14ac:dyDescent="0.35">
      <c r="A67" s="4"/>
      <c r="B67" s="6"/>
      <c r="C67" s="4"/>
      <c r="D67" s="4"/>
      <c r="E67" s="4"/>
      <c r="F67" s="4"/>
    </row>
    <row r="68" spans="1:9" x14ac:dyDescent="0.35">
      <c r="A68" s="4"/>
      <c r="B68" s="6"/>
      <c r="C68" s="4"/>
      <c r="D68" s="4"/>
      <c r="E68" s="4"/>
      <c r="F68" s="4"/>
    </row>
    <row r="69" spans="1:9" x14ac:dyDescent="0.35">
      <c r="A69" s="4"/>
      <c r="B69" s="6"/>
      <c r="C69" s="4"/>
      <c r="D69" s="4"/>
      <c r="E69" s="4"/>
      <c r="F69" s="4"/>
    </row>
    <row r="70" spans="1:9" x14ac:dyDescent="0.35">
      <c r="A70" s="4"/>
      <c r="B70" s="6"/>
      <c r="C70" s="4"/>
      <c r="D70" s="4"/>
      <c r="E70" s="4"/>
      <c r="F70" s="4"/>
    </row>
    <row r="71" spans="1:9" x14ac:dyDescent="0.35">
      <c r="A71" s="4"/>
      <c r="B71" s="6"/>
      <c r="C71" s="4"/>
      <c r="D71" s="4"/>
      <c r="E71" s="4"/>
      <c r="F71" s="4"/>
    </row>
    <row r="72" spans="1:9" x14ac:dyDescent="0.35">
      <c r="A72" s="4"/>
      <c r="B72" s="6"/>
      <c r="C72" s="4"/>
      <c r="D72" s="4"/>
      <c r="E72" s="4"/>
      <c r="F72" s="4"/>
    </row>
    <row r="73" spans="1:9" x14ac:dyDescent="0.35">
      <c r="A73" s="4"/>
      <c r="B73" s="6"/>
      <c r="C73" s="4"/>
      <c r="D73" s="4"/>
      <c r="E73" s="4"/>
      <c r="F73" s="4"/>
    </row>
    <row r="74" spans="1:9" x14ac:dyDescent="0.35">
      <c r="A74" s="4"/>
      <c r="B74" s="6"/>
      <c r="C74" s="4"/>
      <c r="D74" s="4"/>
      <c r="E74" s="4"/>
      <c r="F74" s="4"/>
    </row>
    <row r="75" spans="1:9" x14ac:dyDescent="0.35">
      <c r="A75" s="4"/>
      <c r="B75" s="6"/>
      <c r="C75" s="5"/>
      <c r="D75" s="4"/>
      <c r="E75" s="5"/>
      <c r="F75" s="4"/>
    </row>
    <row r="76" spans="1:9" x14ac:dyDescent="0.35">
      <c r="A76" s="4"/>
      <c r="B76" s="6"/>
      <c r="C76" s="5"/>
      <c r="D76" s="4"/>
      <c r="E76" s="5"/>
      <c r="F76" s="4"/>
    </row>
    <row r="77" spans="1:9" x14ac:dyDescent="0.35">
      <c r="A77" s="4"/>
      <c r="B77" s="6"/>
      <c r="C77" s="5"/>
      <c r="D77" s="4"/>
      <c r="E77" s="5"/>
      <c r="F77" s="4"/>
    </row>
    <row r="78" spans="1:9" x14ac:dyDescent="0.35">
      <c r="A78" s="4"/>
      <c r="B78" s="6"/>
      <c r="C78" s="5"/>
      <c r="D78" s="4"/>
      <c r="E78" s="5"/>
      <c r="F78" s="4"/>
    </row>
    <row r="79" spans="1:9" x14ac:dyDescent="0.35">
      <c r="A79" s="4"/>
      <c r="B79" s="6"/>
      <c r="C79" s="5"/>
      <c r="D79" s="4"/>
      <c r="E79" s="5"/>
      <c r="F79" s="4"/>
    </row>
    <row r="80" spans="1:9" x14ac:dyDescent="0.35">
      <c r="A80" s="4"/>
      <c r="B80" s="6"/>
      <c r="C80" s="5"/>
      <c r="D80" s="4"/>
      <c r="E80" s="5"/>
      <c r="F80" s="4"/>
    </row>
    <row r="81" spans="1:6" x14ac:dyDescent="0.35">
      <c r="A81" s="4"/>
      <c r="B81" s="6"/>
      <c r="C81" s="5"/>
      <c r="D81" s="4"/>
      <c r="E81" s="5"/>
      <c r="F81" s="4"/>
    </row>
    <row r="82" spans="1:6" x14ac:dyDescent="0.35">
      <c r="A82" s="4"/>
      <c r="B82" s="6"/>
      <c r="C82" s="5"/>
      <c r="D82" s="4"/>
      <c r="E82" s="5"/>
      <c r="F82" s="4"/>
    </row>
    <row r="83" spans="1:6" x14ac:dyDescent="0.35">
      <c r="A83" s="4"/>
      <c r="B83" s="6"/>
      <c r="C83" s="5"/>
      <c r="D83" s="4"/>
      <c r="E83" s="5"/>
      <c r="F83" s="4"/>
    </row>
    <row r="84" spans="1:6" x14ac:dyDescent="0.35">
      <c r="A84" s="4"/>
      <c r="B84" s="6"/>
      <c r="C84" s="5"/>
      <c r="D84" s="4"/>
      <c r="E84" s="5"/>
      <c r="F84" s="4"/>
    </row>
    <row r="85" spans="1:6" x14ac:dyDescent="0.35">
      <c r="A85" s="4"/>
      <c r="B85" s="6"/>
      <c r="C85" s="5"/>
      <c r="D85" s="4"/>
      <c r="E85" s="5"/>
      <c r="F85" s="4"/>
    </row>
    <row r="86" spans="1:6" x14ac:dyDescent="0.35">
      <c r="A86" s="4"/>
      <c r="B86" s="6"/>
      <c r="C86" s="5"/>
      <c r="D86" s="4"/>
      <c r="E86" s="5"/>
      <c r="F86" s="4"/>
    </row>
    <row r="87" spans="1:6" x14ac:dyDescent="0.35">
      <c r="A87" s="4"/>
      <c r="B87" s="6"/>
      <c r="C87" s="5"/>
      <c r="D87" s="4"/>
      <c r="E87" s="5"/>
      <c r="F87" s="4"/>
    </row>
    <row r="88" spans="1:6" x14ac:dyDescent="0.35">
      <c r="A88" s="4"/>
      <c r="B88" s="6"/>
      <c r="C88" s="5"/>
      <c r="D88" s="4"/>
      <c r="E88" s="5"/>
      <c r="F88" s="4"/>
    </row>
    <row r="89" spans="1:6" x14ac:dyDescent="0.35">
      <c r="A89" s="4"/>
      <c r="B89" s="6"/>
      <c r="C89" s="5"/>
      <c r="D89" s="4"/>
      <c r="E89" s="5"/>
      <c r="F89" s="4"/>
    </row>
    <row r="90" spans="1:6" x14ac:dyDescent="0.35">
      <c r="A90" s="4"/>
      <c r="B90" s="6"/>
      <c r="C90" s="5"/>
      <c r="D90" s="4"/>
      <c r="E90" s="5"/>
      <c r="F90" s="4"/>
    </row>
    <row r="91" spans="1:6" x14ac:dyDescent="0.35">
      <c r="A91" s="4"/>
      <c r="B91" s="6"/>
      <c r="C91" s="5"/>
      <c r="D91" s="4"/>
      <c r="E91" s="5"/>
      <c r="F91" s="4"/>
    </row>
    <row r="92" spans="1:6" x14ac:dyDescent="0.35">
      <c r="A92" s="4"/>
      <c r="B92" s="6"/>
      <c r="C92" s="5"/>
      <c r="D92" s="4"/>
      <c r="E92" s="5"/>
      <c r="F92" s="4"/>
    </row>
    <row r="93" spans="1:6" x14ac:dyDescent="0.35">
      <c r="A93" s="4"/>
      <c r="B93" s="6"/>
      <c r="C93" s="5"/>
      <c r="D93" s="4"/>
      <c r="E93" s="5"/>
      <c r="F93" s="4"/>
    </row>
    <row r="94" spans="1:6" x14ac:dyDescent="0.35">
      <c r="A94" s="4"/>
      <c r="B94" s="6"/>
      <c r="C94" s="5"/>
      <c r="D94" s="4"/>
      <c r="E94" s="5"/>
      <c r="F94" s="4"/>
    </row>
    <row r="95" spans="1:6" x14ac:dyDescent="0.35">
      <c r="A95" s="4"/>
      <c r="B95" s="6"/>
      <c r="C95" s="5"/>
      <c r="D95" s="4"/>
      <c r="E95" s="5"/>
      <c r="F95" s="4"/>
    </row>
    <row r="96" spans="1:6" x14ac:dyDescent="0.35">
      <c r="A96" s="4"/>
      <c r="B96" s="6"/>
      <c r="C96" s="5"/>
      <c r="D96" s="4"/>
      <c r="E96" s="5"/>
      <c r="F96" s="4"/>
    </row>
    <row r="97" spans="1:6" x14ac:dyDescent="0.35">
      <c r="A97" s="4"/>
      <c r="B97" s="6"/>
      <c r="C97" s="5"/>
      <c r="D97" s="4"/>
      <c r="E97" s="5"/>
      <c r="F97" s="4"/>
    </row>
    <row r="98" spans="1:6" x14ac:dyDescent="0.35">
      <c r="A98" s="4"/>
      <c r="B98" s="6"/>
      <c r="C98" s="5"/>
      <c r="D98" s="4"/>
      <c r="E98" s="5"/>
      <c r="F98" s="4"/>
    </row>
    <row r="99" spans="1:6" x14ac:dyDescent="0.35">
      <c r="A99" s="4"/>
      <c r="B99" s="6"/>
      <c r="C99" s="5"/>
      <c r="D99" s="4"/>
      <c r="E99" s="5"/>
      <c r="F99" s="4"/>
    </row>
    <row r="100" spans="1:6" x14ac:dyDescent="0.35">
      <c r="A100" s="4"/>
      <c r="B100" s="6"/>
      <c r="C100" s="5"/>
      <c r="D100" s="4"/>
      <c r="E100" s="5"/>
      <c r="F100" s="4"/>
    </row>
    <row r="101" spans="1:6" x14ac:dyDescent="0.35">
      <c r="A101" s="4"/>
      <c r="B101" s="6"/>
      <c r="C101" s="5"/>
      <c r="D101" s="4"/>
      <c r="E101" s="5"/>
      <c r="F101" s="4"/>
    </row>
    <row r="102" spans="1:6" x14ac:dyDescent="0.35">
      <c r="A102" s="4"/>
      <c r="B102" s="6"/>
      <c r="C102" s="5"/>
      <c r="D102" s="4"/>
      <c r="E102" s="5"/>
      <c r="F102" s="4"/>
    </row>
    <row r="103" spans="1:6" x14ac:dyDescent="0.35">
      <c r="A103" s="4"/>
      <c r="B103" s="6"/>
      <c r="C103" s="5"/>
      <c r="D103" s="4"/>
      <c r="E103" s="5"/>
      <c r="F103" s="4"/>
    </row>
    <row r="104" spans="1:6" x14ac:dyDescent="0.35">
      <c r="A104" s="4"/>
      <c r="B104" s="6"/>
      <c r="C104" s="5"/>
      <c r="D104" s="4"/>
      <c r="E104" s="5"/>
      <c r="F104" s="4"/>
    </row>
    <row r="105" spans="1:6" x14ac:dyDescent="0.35">
      <c r="A105" s="4"/>
      <c r="B105" s="6"/>
      <c r="C105" s="5"/>
      <c r="D105" s="4"/>
      <c r="E105" s="5"/>
      <c r="F105" s="4"/>
    </row>
    <row r="106" spans="1:6" x14ac:dyDescent="0.35">
      <c r="A106" s="4"/>
      <c r="B106" s="6"/>
      <c r="C106" s="5"/>
      <c r="D106" s="4"/>
      <c r="E106" s="5"/>
      <c r="F106" s="4"/>
    </row>
    <row r="107" spans="1:6" x14ac:dyDescent="0.35">
      <c r="A107" s="4"/>
      <c r="B107" s="6"/>
      <c r="C107" s="5"/>
      <c r="D107" s="4"/>
      <c r="E107" s="5"/>
      <c r="F107" s="4"/>
    </row>
    <row r="108" spans="1:6" x14ac:dyDescent="0.35">
      <c r="A108" s="4"/>
      <c r="B108" s="6"/>
      <c r="C108" s="5"/>
      <c r="D108" s="4"/>
      <c r="E108" s="5"/>
      <c r="F108" s="4"/>
    </row>
    <row r="109" spans="1:6" x14ac:dyDescent="0.35">
      <c r="A109" s="4"/>
      <c r="B109" s="6"/>
      <c r="C109" s="5"/>
      <c r="D109" s="4"/>
      <c r="E109" s="5"/>
      <c r="F109" s="4"/>
    </row>
    <row r="110" spans="1:6" x14ac:dyDescent="0.35">
      <c r="A110" s="4"/>
      <c r="B110" s="6"/>
      <c r="C110" s="5"/>
      <c r="D110" s="4"/>
      <c r="E110" s="5"/>
      <c r="F110" s="4"/>
    </row>
    <row r="111" spans="1:6" x14ac:dyDescent="0.35">
      <c r="A111" s="4"/>
      <c r="B111" s="6"/>
      <c r="C111" s="5"/>
      <c r="D111" s="4"/>
      <c r="E111" s="5"/>
      <c r="F111" s="4"/>
    </row>
    <row r="112" spans="1:6" x14ac:dyDescent="0.35">
      <c r="A112" s="4"/>
      <c r="B112" s="6"/>
      <c r="C112" s="5"/>
      <c r="D112" s="4"/>
      <c r="E112" s="5"/>
      <c r="F112" s="4"/>
    </row>
    <row r="113" spans="1:6" x14ac:dyDescent="0.35">
      <c r="A113" s="4"/>
      <c r="B113" s="6"/>
      <c r="C113" s="5"/>
      <c r="D113" s="4"/>
      <c r="E113" s="5"/>
      <c r="F113" s="4"/>
    </row>
    <row r="114" spans="1:6" x14ac:dyDescent="0.35">
      <c r="A114" s="4"/>
      <c r="B114" s="6"/>
      <c r="C114" s="5"/>
      <c r="D114" s="4"/>
      <c r="E114" s="5"/>
      <c r="F114" s="4"/>
    </row>
    <row r="115" spans="1:6" x14ac:dyDescent="0.35">
      <c r="A115" s="4"/>
      <c r="B115" s="6"/>
      <c r="C115" s="5"/>
      <c r="D115" s="4"/>
      <c r="E115" s="5"/>
      <c r="F115" s="4"/>
    </row>
    <row r="116" spans="1:6" x14ac:dyDescent="0.35">
      <c r="A116" s="4"/>
      <c r="B116" s="6"/>
      <c r="C116" s="5"/>
      <c r="D116" s="4"/>
      <c r="E116" s="5"/>
      <c r="F116" s="4"/>
    </row>
    <row r="117" spans="1:6" x14ac:dyDescent="0.35">
      <c r="A117" s="4"/>
      <c r="B117" s="6"/>
      <c r="C117" s="5"/>
      <c r="D117" s="4"/>
      <c r="E117" s="5"/>
      <c r="F117" s="4"/>
    </row>
    <row r="118" spans="1:6" x14ac:dyDescent="0.35">
      <c r="A118" s="4"/>
      <c r="B118" s="6"/>
      <c r="C118" s="5"/>
      <c r="D118" s="4"/>
      <c r="E118" s="5"/>
      <c r="F118" s="4"/>
    </row>
    <row r="119" spans="1:6" x14ac:dyDescent="0.35">
      <c r="A119" s="4"/>
      <c r="B119" s="6"/>
      <c r="C119" s="5"/>
      <c r="D119" s="4"/>
      <c r="E119" s="5"/>
      <c r="F119" s="4"/>
    </row>
    <row r="120" spans="1:6" x14ac:dyDescent="0.35">
      <c r="A120" s="4"/>
      <c r="B120" s="6"/>
      <c r="C120" s="5"/>
      <c r="D120" s="4"/>
      <c r="E120" s="5"/>
      <c r="F120" s="4"/>
    </row>
    <row r="121" spans="1:6" x14ac:dyDescent="0.35">
      <c r="A121" s="4"/>
      <c r="B121" s="6"/>
      <c r="C121" s="5"/>
      <c r="D121" s="4"/>
      <c r="E121" s="5"/>
      <c r="F121" s="4"/>
    </row>
    <row r="122" spans="1:6" x14ac:dyDescent="0.35">
      <c r="A122" s="4"/>
      <c r="B122" s="6"/>
      <c r="C122" s="5"/>
      <c r="D122" s="4"/>
      <c r="E122" s="5"/>
      <c r="F122" s="4"/>
    </row>
    <row r="123" spans="1:6" x14ac:dyDescent="0.35">
      <c r="A123" s="4"/>
      <c r="B123" s="6"/>
      <c r="C123" s="5"/>
      <c r="D123" s="4"/>
      <c r="E123" s="5"/>
      <c r="F123" s="4"/>
    </row>
    <row r="124" spans="1:6" x14ac:dyDescent="0.35">
      <c r="A124" s="4"/>
      <c r="B124" s="6"/>
      <c r="C124" s="5"/>
      <c r="D124" s="4"/>
      <c r="E124" s="5"/>
      <c r="F124" s="4"/>
    </row>
    <row r="125" spans="1:6" x14ac:dyDescent="0.35">
      <c r="A125" s="4"/>
      <c r="B125" s="6"/>
      <c r="C125" s="5"/>
      <c r="D125" s="4"/>
      <c r="E125" s="5"/>
      <c r="F125" s="4"/>
    </row>
    <row r="126" spans="1:6" x14ac:dyDescent="0.35">
      <c r="A126" s="4"/>
      <c r="B126" s="6"/>
      <c r="C126" s="5"/>
      <c r="D126" s="4"/>
      <c r="E126" s="5"/>
      <c r="F126" s="4"/>
    </row>
    <row r="127" spans="1:6" x14ac:dyDescent="0.35">
      <c r="A127" s="4"/>
      <c r="B127" s="6"/>
      <c r="C127" s="5"/>
      <c r="D127" s="4"/>
      <c r="E127" s="5"/>
      <c r="F127" s="4"/>
    </row>
    <row r="128" spans="1:6" x14ac:dyDescent="0.35">
      <c r="A128" s="4"/>
      <c r="B128" s="6"/>
      <c r="C128" s="5"/>
      <c r="D128" s="4"/>
      <c r="E128" s="5"/>
      <c r="F128" s="4"/>
    </row>
    <row r="129" spans="1:6" x14ac:dyDescent="0.35">
      <c r="A129" s="4"/>
      <c r="B129" s="6"/>
      <c r="C129" s="5"/>
      <c r="D129" s="4"/>
      <c r="E129" s="5"/>
      <c r="F129" s="4"/>
    </row>
    <row r="130" spans="1:6" x14ac:dyDescent="0.35">
      <c r="A130" s="4"/>
      <c r="B130" s="6"/>
      <c r="C130" s="5"/>
      <c r="D130" s="4"/>
      <c r="E130" s="5"/>
      <c r="F130" s="4"/>
    </row>
    <row r="131" spans="1:6" x14ac:dyDescent="0.35">
      <c r="A131" s="4"/>
      <c r="B131" s="6"/>
      <c r="C131" s="5"/>
      <c r="D131" s="4"/>
      <c r="E131" s="5"/>
      <c r="F131" s="4"/>
    </row>
    <row r="132" spans="1:6" x14ac:dyDescent="0.35">
      <c r="A132" s="4"/>
      <c r="B132" s="6"/>
      <c r="C132" s="5"/>
      <c r="D132" s="4"/>
      <c r="E132" s="5"/>
      <c r="F132" s="4"/>
    </row>
    <row r="133" spans="1:6" x14ac:dyDescent="0.35">
      <c r="A133" s="4"/>
      <c r="B133" s="6"/>
      <c r="C133" s="5"/>
      <c r="D133" s="4"/>
      <c r="E133" s="5"/>
      <c r="F133" s="4"/>
    </row>
    <row r="134" spans="1:6" x14ac:dyDescent="0.35">
      <c r="A134" s="4"/>
      <c r="B134" s="6"/>
      <c r="C134" s="5"/>
      <c r="D134" s="4"/>
      <c r="E134" s="5"/>
      <c r="F134" s="4"/>
    </row>
    <row r="135" spans="1:6" x14ac:dyDescent="0.35">
      <c r="A135" s="4"/>
      <c r="B135" s="6"/>
      <c r="C135" s="5"/>
      <c r="D135" s="4"/>
      <c r="E135" s="5"/>
      <c r="F135" s="4"/>
    </row>
    <row r="136" spans="1:6" x14ac:dyDescent="0.35">
      <c r="A136" s="4"/>
      <c r="B136" s="6"/>
      <c r="C136" s="5"/>
      <c r="D136" s="4"/>
      <c r="E136" s="5"/>
      <c r="F136" s="4"/>
    </row>
    <row r="137" spans="1:6" x14ac:dyDescent="0.35">
      <c r="A137" s="4"/>
      <c r="B137" s="6"/>
      <c r="C137" s="5"/>
      <c r="D137" s="4"/>
      <c r="E137" s="5"/>
      <c r="F137" s="4"/>
    </row>
    <row r="138" spans="1:6" x14ac:dyDescent="0.35">
      <c r="A138" s="4"/>
      <c r="B138" s="6"/>
      <c r="C138" s="5"/>
      <c r="D138" s="4"/>
      <c r="E138" s="5"/>
      <c r="F138" s="4"/>
    </row>
    <row r="139" spans="1:6" x14ac:dyDescent="0.35">
      <c r="A139" s="4"/>
      <c r="B139" s="6"/>
      <c r="C139" s="5"/>
      <c r="D139" s="4"/>
      <c r="E139" s="5"/>
      <c r="F139" s="4"/>
    </row>
    <row r="140" spans="1:6" x14ac:dyDescent="0.35">
      <c r="A140" s="4"/>
      <c r="B140" s="6"/>
      <c r="C140" s="5"/>
      <c r="D140" s="4"/>
      <c r="E140" s="5"/>
      <c r="F140" s="4"/>
    </row>
    <row r="141" spans="1:6" x14ac:dyDescent="0.35">
      <c r="A141" s="4"/>
      <c r="B141" s="6"/>
      <c r="C141" s="5"/>
      <c r="D141" s="4"/>
      <c r="E141" s="5"/>
      <c r="F141" s="4"/>
    </row>
    <row r="142" spans="1:6" x14ac:dyDescent="0.35">
      <c r="A142" s="4"/>
      <c r="B142" s="6"/>
      <c r="C142" s="5"/>
      <c r="D142" s="4"/>
      <c r="E142" s="5"/>
      <c r="F142" s="4"/>
    </row>
    <row r="143" spans="1:6" x14ac:dyDescent="0.35">
      <c r="A143" s="4"/>
      <c r="B143" s="6"/>
      <c r="C143" s="5"/>
      <c r="D143" s="4"/>
      <c r="E143" s="5"/>
      <c r="F143" s="4"/>
    </row>
    <row r="144" spans="1:6" x14ac:dyDescent="0.35">
      <c r="A144" s="4"/>
      <c r="B144" s="6"/>
      <c r="C144" s="5"/>
      <c r="D144" s="4"/>
      <c r="E144" s="5"/>
      <c r="F144" s="4"/>
    </row>
    <row r="145" spans="1:6" x14ac:dyDescent="0.35">
      <c r="A145" s="4"/>
      <c r="B145" s="6"/>
      <c r="C145" s="5"/>
      <c r="D145" s="4"/>
      <c r="E145" s="5"/>
      <c r="F145" s="4"/>
    </row>
    <row r="146" spans="1:6" x14ac:dyDescent="0.35">
      <c r="A146" s="4"/>
      <c r="B146" s="6"/>
      <c r="C146" s="5"/>
      <c r="D146" s="4"/>
      <c r="E146" s="5"/>
      <c r="F146" s="4"/>
    </row>
    <row r="147" spans="1:6" x14ac:dyDescent="0.35">
      <c r="A147" s="4"/>
      <c r="B147" s="6"/>
      <c r="C147" s="5"/>
      <c r="D147" s="4"/>
      <c r="E147" s="5"/>
      <c r="F147" s="4"/>
    </row>
    <row r="148" spans="1:6" x14ac:dyDescent="0.35">
      <c r="A148" s="4"/>
      <c r="B148" s="6"/>
      <c r="C148" s="5"/>
      <c r="D148" s="4"/>
      <c r="E148" s="5"/>
      <c r="F148" s="4"/>
    </row>
    <row r="149" spans="1:6" x14ac:dyDescent="0.35">
      <c r="A149" s="4"/>
      <c r="B149" s="6"/>
      <c r="C149" s="5"/>
      <c r="D149" s="4"/>
      <c r="E149" s="5"/>
      <c r="F149" s="4"/>
    </row>
    <row r="150" spans="1:6" x14ac:dyDescent="0.35">
      <c r="A150" s="4"/>
      <c r="B150" s="6"/>
      <c r="C150" s="5"/>
      <c r="D150" s="4"/>
      <c r="E150" s="5"/>
      <c r="F150" s="4"/>
    </row>
    <row r="151" spans="1:6" x14ac:dyDescent="0.35">
      <c r="A151" s="4"/>
      <c r="B151" s="6"/>
      <c r="C151" s="5"/>
      <c r="D151" s="4"/>
      <c r="E151" s="5"/>
      <c r="F151" s="4"/>
    </row>
    <row r="152" spans="1:6" x14ac:dyDescent="0.35">
      <c r="A152" s="4"/>
      <c r="B152" s="6"/>
      <c r="C152" s="5"/>
      <c r="D152" s="4"/>
      <c r="E152" s="5"/>
      <c r="F152" s="4"/>
    </row>
    <row r="153" spans="1:6" x14ac:dyDescent="0.35">
      <c r="A153" s="4"/>
      <c r="B153" s="6"/>
      <c r="C153" s="5"/>
      <c r="D153" s="4"/>
      <c r="E153" s="5"/>
      <c r="F153" s="4"/>
    </row>
    <row r="154" spans="1:6" x14ac:dyDescent="0.35">
      <c r="A154" s="4"/>
      <c r="B154" s="6"/>
      <c r="C154" s="5"/>
      <c r="D154" s="4"/>
      <c r="E154" s="5"/>
      <c r="F154" s="4"/>
    </row>
    <row r="155" spans="1:6" x14ac:dyDescent="0.35">
      <c r="A155" s="4"/>
      <c r="B155" s="6"/>
      <c r="C155" s="5"/>
      <c r="D155" s="4"/>
      <c r="E155" s="5"/>
      <c r="F155" s="4"/>
    </row>
    <row r="156" spans="1:6" x14ac:dyDescent="0.35">
      <c r="A156" s="4"/>
      <c r="B156" s="6"/>
      <c r="C156" s="5"/>
      <c r="D156" s="4"/>
      <c r="E156" s="5"/>
      <c r="F156" s="4"/>
    </row>
    <row r="157" spans="1:6" x14ac:dyDescent="0.35">
      <c r="A157" s="4"/>
      <c r="B157" s="6"/>
      <c r="C157" s="5"/>
      <c r="D157" s="4"/>
      <c r="E157" s="5"/>
      <c r="F157" s="4"/>
    </row>
    <row r="158" spans="1:6" x14ac:dyDescent="0.35">
      <c r="A158" s="4"/>
      <c r="B158" s="6"/>
      <c r="C158" s="5"/>
      <c r="D158" s="4"/>
      <c r="E158" s="5"/>
      <c r="F158" s="4"/>
    </row>
    <row r="159" spans="1:6" x14ac:dyDescent="0.35">
      <c r="A159" s="4"/>
      <c r="B159" s="6"/>
      <c r="C159" s="5"/>
      <c r="D159" s="4"/>
      <c r="E159" s="5"/>
      <c r="F159" s="4"/>
    </row>
    <row r="160" spans="1:6" x14ac:dyDescent="0.35">
      <c r="A160" s="4"/>
      <c r="B160" s="6"/>
      <c r="C160" s="5"/>
      <c r="D160" s="4"/>
      <c r="E160" s="5"/>
      <c r="F160" s="4"/>
    </row>
    <row r="161" spans="1:6" x14ac:dyDescent="0.35">
      <c r="A161" s="4"/>
      <c r="B161" s="6"/>
      <c r="C161" s="5"/>
      <c r="D161" s="4"/>
      <c r="E161" s="5"/>
      <c r="F161" s="4"/>
    </row>
    <row r="162" spans="1:6" x14ac:dyDescent="0.35">
      <c r="A162" s="4"/>
      <c r="B162" s="6"/>
      <c r="C162" s="5"/>
      <c r="D162" s="4"/>
      <c r="E162" s="5"/>
      <c r="F162" s="4"/>
    </row>
    <row r="163" spans="1:6" x14ac:dyDescent="0.35">
      <c r="A163" s="4"/>
      <c r="B163" s="6"/>
      <c r="C163" s="5"/>
      <c r="D163" s="4"/>
      <c r="E163" s="5"/>
      <c r="F163"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4B51-E99B-424F-8A78-47E602EF05D1}">
  <dimension ref="A1:M107"/>
  <sheetViews>
    <sheetView zoomScale="90" zoomScaleNormal="90" workbookViewId="0">
      <selection activeCell="I8" sqref="I8"/>
    </sheetView>
  </sheetViews>
  <sheetFormatPr defaultRowHeight="14.5" x14ac:dyDescent="0.35"/>
  <cols>
    <col min="1" max="1" width="15.08984375" style="2" customWidth="1"/>
    <col min="2" max="2" width="15.08984375" style="3" customWidth="1"/>
    <col min="3" max="3" width="29" style="2" customWidth="1"/>
    <col min="4" max="4" width="33.453125" style="2" customWidth="1"/>
    <col min="5" max="5" width="20.26953125" style="2" customWidth="1"/>
    <col min="6" max="6" width="31.1796875" style="2" customWidth="1"/>
    <col min="7" max="7" width="13" style="2" customWidth="1"/>
    <col min="8" max="8" width="26.1796875" style="2" customWidth="1"/>
    <col min="9" max="9" width="11.453125" style="2" customWidth="1"/>
    <col min="10" max="10" width="15.6328125" style="4" customWidth="1"/>
    <col min="11" max="11" width="14.1796875" style="2" customWidth="1"/>
    <col min="12" max="12" width="8.7265625" style="2"/>
    <col min="13" max="13" width="58.81640625" style="2" customWidth="1"/>
    <col min="14" max="16384" width="8.7265625" style="2"/>
  </cols>
  <sheetData>
    <row r="1" spans="1:13" s="31" customFormat="1" ht="29" x14ac:dyDescent="0.35">
      <c r="A1" s="31" t="s">
        <v>0</v>
      </c>
      <c r="B1" s="31" t="s">
        <v>100</v>
      </c>
      <c r="C1" s="31" t="s">
        <v>1</v>
      </c>
      <c r="D1" s="31" t="s">
        <v>3</v>
      </c>
      <c r="E1" s="31" t="s">
        <v>242</v>
      </c>
      <c r="F1" s="31" t="s">
        <v>4</v>
      </c>
      <c r="G1" s="31" t="s">
        <v>101</v>
      </c>
      <c r="H1" s="31" t="s">
        <v>235</v>
      </c>
      <c r="I1" s="31" t="s">
        <v>236</v>
      </c>
      <c r="J1" s="31" t="s">
        <v>244</v>
      </c>
      <c r="K1" s="31" t="s">
        <v>245</v>
      </c>
      <c r="L1" s="31" t="s">
        <v>246</v>
      </c>
      <c r="M1" s="31" t="s">
        <v>256</v>
      </c>
    </row>
    <row r="2" spans="1:13" ht="29" x14ac:dyDescent="0.35">
      <c r="A2" s="4" t="s">
        <v>408</v>
      </c>
      <c r="B2" s="6" t="s">
        <v>169</v>
      </c>
      <c r="C2" s="4" t="s">
        <v>148</v>
      </c>
      <c r="D2" s="4" t="s">
        <v>150</v>
      </c>
      <c r="E2" s="4" t="s">
        <v>243</v>
      </c>
      <c r="F2" s="4" t="s">
        <v>149</v>
      </c>
      <c r="G2" s="6" t="s">
        <v>229</v>
      </c>
      <c r="H2" s="7" t="s">
        <v>241</v>
      </c>
      <c r="I2" s="6" t="s">
        <v>238</v>
      </c>
      <c r="J2" s="6">
        <v>25</v>
      </c>
      <c r="K2" s="6">
        <v>31</v>
      </c>
      <c r="L2" s="6">
        <v>0</v>
      </c>
      <c r="M2" s="7" t="s">
        <v>298</v>
      </c>
    </row>
    <row r="3" spans="1:13" ht="29" x14ac:dyDescent="0.35">
      <c r="A3" s="4" t="s">
        <v>409</v>
      </c>
      <c r="B3" s="6" t="s">
        <v>169</v>
      </c>
      <c r="C3" s="4" t="s">
        <v>247</v>
      </c>
      <c r="D3" s="4" t="s">
        <v>251</v>
      </c>
      <c r="E3" s="4" t="s">
        <v>243</v>
      </c>
      <c r="F3" s="4" t="s">
        <v>149</v>
      </c>
      <c r="G3" s="6" t="s">
        <v>151</v>
      </c>
      <c r="H3" s="7" t="s">
        <v>255</v>
      </c>
      <c r="I3" s="6" t="s">
        <v>238</v>
      </c>
      <c r="J3" s="6">
        <v>56</v>
      </c>
      <c r="K3" s="6">
        <v>66</v>
      </c>
      <c r="L3" s="6">
        <v>0</v>
      </c>
      <c r="M3" s="7"/>
    </row>
    <row r="4" spans="1:13" ht="29" x14ac:dyDescent="0.35">
      <c r="A4" s="4" t="s">
        <v>410</v>
      </c>
      <c r="B4" s="6" t="s">
        <v>169</v>
      </c>
      <c r="C4" s="4" t="s">
        <v>248</v>
      </c>
      <c r="D4" s="4" t="s">
        <v>252</v>
      </c>
      <c r="E4" s="4" t="s">
        <v>243</v>
      </c>
      <c r="F4" s="4" t="s">
        <v>149</v>
      </c>
      <c r="G4" s="6" t="s">
        <v>229</v>
      </c>
      <c r="H4" s="7" t="s">
        <v>255</v>
      </c>
      <c r="I4" s="6" t="s">
        <v>238</v>
      </c>
      <c r="J4" s="6">
        <v>56</v>
      </c>
      <c r="K4" s="6">
        <v>64</v>
      </c>
      <c r="L4" s="6">
        <v>0</v>
      </c>
      <c r="M4" s="7" t="s">
        <v>299</v>
      </c>
    </row>
    <row r="5" spans="1:13" ht="29" x14ac:dyDescent="0.35">
      <c r="A5" s="4" t="s">
        <v>411</v>
      </c>
      <c r="B5" s="6" t="s">
        <v>169</v>
      </c>
      <c r="C5" s="4" t="s">
        <v>249</v>
      </c>
      <c r="D5" s="4" t="s">
        <v>253</v>
      </c>
      <c r="E5" s="4" t="s">
        <v>243</v>
      </c>
      <c r="F5" s="4" t="s">
        <v>149</v>
      </c>
      <c r="G5" s="6" t="s">
        <v>229</v>
      </c>
      <c r="H5" s="7" t="s">
        <v>255</v>
      </c>
      <c r="I5" s="6" t="s">
        <v>238</v>
      </c>
      <c r="J5" s="6">
        <v>58</v>
      </c>
      <c r="K5" s="6">
        <v>64</v>
      </c>
      <c r="L5" s="6">
        <v>0</v>
      </c>
      <c r="M5" s="7" t="s">
        <v>299</v>
      </c>
    </row>
    <row r="6" spans="1:13" ht="29" x14ac:dyDescent="0.35">
      <c r="A6" s="4" t="s">
        <v>412</v>
      </c>
      <c r="B6" s="6" t="s">
        <v>169</v>
      </c>
      <c r="C6" s="4" t="s">
        <v>250</v>
      </c>
      <c r="D6" s="4" t="s">
        <v>254</v>
      </c>
      <c r="E6" s="4" t="s">
        <v>243</v>
      </c>
      <c r="F6" s="4" t="s">
        <v>149</v>
      </c>
      <c r="G6" s="6" t="s">
        <v>151</v>
      </c>
      <c r="H6" s="7" t="s">
        <v>255</v>
      </c>
      <c r="I6" s="6" t="s">
        <v>238</v>
      </c>
      <c r="J6" s="6">
        <v>56</v>
      </c>
      <c r="K6" s="6">
        <v>64</v>
      </c>
      <c r="L6" s="6">
        <v>0</v>
      </c>
      <c r="M6" s="7" t="s">
        <v>299</v>
      </c>
    </row>
    <row r="7" spans="1:13" ht="87" x14ac:dyDescent="0.35">
      <c r="A7" s="4" t="s">
        <v>413</v>
      </c>
      <c r="B7" s="6" t="s">
        <v>169</v>
      </c>
      <c r="C7" s="4" t="s">
        <v>289</v>
      </c>
      <c r="D7" s="4" t="s">
        <v>293</v>
      </c>
      <c r="E7" s="4" t="s">
        <v>288</v>
      </c>
      <c r="F7" s="4" t="s">
        <v>291</v>
      </c>
      <c r="G7" s="6" t="s">
        <v>229</v>
      </c>
      <c r="H7" s="7" t="s">
        <v>295</v>
      </c>
      <c r="I7" s="6" t="s">
        <v>238</v>
      </c>
      <c r="J7" s="6">
        <v>728</v>
      </c>
      <c r="K7" s="6">
        <v>951</v>
      </c>
      <c r="L7" s="6">
        <v>0</v>
      </c>
      <c r="M7" s="4" t="s">
        <v>297</v>
      </c>
    </row>
    <row r="8" spans="1:13" ht="87" x14ac:dyDescent="0.35">
      <c r="A8" s="4" t="s">
        <v>414</v>
      </c>
      <c r="B8" s="6" t="s">
        <v>169</v>
      </c>
      <c r="C8" s="4" t="s">
        <v>290</v>
      </c>
      <c r="D8" s="4" t="s">
        <v>294</v>
      </c>
      <c r="E8" s="4" t="s">
        <v>288</v>
      </c>
      <c r="F8" s="4" t="s">
        <v>292</v>
      </c>
      <c r="G8" s="6" t="s">
        <v>229</v>
      </c>
      <c r="H8" s="7" t="s">
        <v>295</v>
      </c>
      <c r="I8" s="6" t="s">
        <v>238</v>
      </c>
      <c r="J8" s="6">
        <v>219</v>
      </c>
      <c r="K8" s="6">
        <v>273</v>
      </c>
      <c r="L8" s="6">
        <v>0</v>
      </c>
      <c r="M8" s="4" t="s">
        <v>296</v>
      </c>
    </row>
    <row r="9" spans="1:13" ht="174" x14ac:dyDescent="0.35">
      <c r="A9" s="4" t="s">
        <v>415</v>
      </c>
      <c r="B9" s="6" t="s">
        <v>169</v>
      </c>
      <c r="C9" s="4" t="s">
        <v>302</v>
      </c>
      <c r="D9" s="4" t="s">
        <v>305</v>
      </c>
      <c r="E9" s="4" t="s">
        <v>304</v>
      </c>
      <c r="F9" s="4" t="s">
        <v>303</v>
      </c>
      <c r="G9" s="6" t="s">
        <v>151</v>
      </c>
      <c r="H9" s="7" t="s">
        <v>306</v>
      </c>
      <c r="I9" s="6" t="s">
        <v>238</v>
      </c>
      <c r="J9" s="6">
        <v>22</v>
      </c>
      <c r="K9" s="6">
        <v>32</v>
      </c>
      <c r="L9" s="6">
        <v>0</v>
      </c>
      <c r="M9" s="4"/>
    </row>
    <row r="10" spans="1:13" x14ac:dyDescent="0.35">
      <c r="A10" s="4"/>
      <c r="B10" s="6"/>
      <c r="C10" s="4"/>
      <c r="D10" s="4"/>
      <c r="E10" s="4"/>
      <c r="F10" s="4"/>
    </row>
    <row r="11" spans="1:13" x14ac:dyDescent="0.35">
      <c r="A11" s="4"/>
      <c r="B11" s="6"/>
      <c r="C11" s="4"/>
      <c r="D11" s="4"/>
      <c r="E11" s="4"/>
      <c r="F11" s="4"/>
    </row>
    <row r="12" spans="1:13" x14ac:dyDescent="0.35">
      <c r="A12" s="4"/>
      <c r="B12" s="6"/>
      <c r="C12" s="4"/>
      <c r="D12" s="4"/>
      <c r="E12" s="4"/>
      <c r="F12" s="4"/>
    </row>
    <row r="13" spans="1:13" x14ac:dyDescent="0.35">
      <c r="A13" s="4"/>
      <c r="B13" s="6"/>
      <c r="C13" s="4"/>
      <c r="D13" s="4"/>
      <c r="E13" s="4"/>
      <c r="F13" s="4"/>
    </row>
    <row r="14" spans="1:13" x14ac:dyDescent="0.35">
      <c r="A14" s="4"/>
      <c r="B14" s="6"/>
      <c r="C14" s="4"/>
      <c r="D14" s="4"/>
      <c r="E14" s="4"/>
      <c r="F14" s="4"/>
    </row>
    <row r="15" spans="1:13" x14ac:dyDescent="0.35">
      <c r="A15" s="4"/>
      <c r="B15" s="6"/>
      <c r="C15" s="4"/>
      <c r="D15" s="4"/>
      <c r="E15" s="4"/>
      <c r="F15" s="4"/>
    </row>
    <row r="16" spans="1:13" x14ac:dyDescent="0.35">
      <c r="A16" s="4"/>
      <c r="B16" s="6"/>
      <c r="C16" s="4"/>
      <c r="D16" s="4"/>
      <c r="E16" s="4"/>
      <c r="F16" s="4"/>
    </row>
    <row r="17" spans="1:6" x14ac:dyDescent="0.35">
      <c r="A17" s="4"/>
      <c r="B17" s="6"/>
      <c r="C17" s="4"/>
      <c r="D17" s="4"/>
      <c r="E17" s="4"/>
      <c r="F17" s="4"/>
    </row>
    <row r="18" spans="1:6" x14ac:dyDescent="0.35">
      <c r="A18" s="4"/>
      <c r="B18" s="6"/>
      <c r="C18" s="4"/>
      <c r="D18" s="4"/>
      <c r="E18" s="4"/>
      <c r="F18" s="4"/>
    </row>
    <row r="19" spans="1:6" x14ac:dyDescent="0.35">
      <c r="A19" s="4"/>
      <c r="B19" s="6"/>
      <c r="C19" s="5"/>
      <c r="D19" s="5"/>
      <c r="E19" s="5"/>
      <c r="F19" s="4"/>
    </row>
    <row r="20" spans="1:6" x14ac:dyDescent="0.35">
      <c r="A20" s="4"/>
      <c r="B20" s="6"/>
      <c r="C20" s="5"/>
      <c r="D20" s="5"/>
      <c r="E20" s="5"/>
      <c r="F20" s="4"/>
    </row>
    <row r="21" spans="1:6" x14ac:dyDescent="0.35">
      <c r="A21" s="4"/>
      <c r="B21" s="6"/>
      <c r="C21" s="5"/>
      <c r="D21" s="5"/>
      <c r="E21" s="5"/>
      <c r="F21" s="4"/>
    </row>
    <row r="22" spans="1:6" x14ac:dyDescent="0.35">
      <c r="A22" s="4"/>
      <c r="B22" s="6"/>
      <c r="C22" s="5"/>
      <c r="D22" s="5"/>
      <c r="E22" s="5"/>
      <c r="F22" s="4"/>
    </row>
    <row r="23" spans="1:6" x14ac:dyDescent="0.35">
      <c r="A23" s="4"/>
      <c r="B23" s="6"/>
      <c r="C23" s="5"/>
      <c r="D23" s="5"/>
      <c r="E23" s="5"/>
      <c r="F23" s="4"/>
    </row>
    <row r="24" spans="1:6" x14ac:dyDescent="0.35">
      <c r="A24" s="4"/>
      <c r="B24" s="6"/>
      <c r="C24" s="5"/>
      <c r="D24" s="5"/>
      <c r="E24" s="5"/>
      <c r="F24" s="4"/>
    </row>
    <row r="25" spans="1:6" x14ac:dyDescent="0.35">
      <c r="A25" s="4"/>
      <c r="B25" s="6"/>
      <c r="C25" s="5"/>
      <c r="D25" s="5"/>
      <c r="E25" s="5"/>
      <c r="F25" s="4"/>
    </row>
    <row r="26" spans="1:6" x14ac:dyDescent="0.35">
      <c r="A26" s="4"/>
      <c r="B26" s="6"/>
      <c r="C26" s="5"/>
      <c r="D26" s="5"/>
      <c r="E26" s="5"/>
      <c r="F26" s="4"/>
    </row>
    <row r="27" spans="1:6" x14ac:dyDescent="0.35">
      <c r="A27" s="4"/>
      <c r="B27" s="6"/>
      <c r="C27" s="5"/>
      <c r="D27" s="5"/>
      <c r="E27" s="5"/>
      <c r="F27" s="4"/>
    </row>
    <row r="28" spans="1:6" x14ac:dyDescent="0.35">
      <c r="A28" s="4"/>
      <c r="B28" s="6"/>
      <c r="C28" s="5"/>
      <c r="D28" s="5"/>
      <c r="E28" s="5"/>
      <c r="F28" s="4"/>
    </row>
    <row r="29" spans="1:6" x14ac:dyDescent="0.35">
      <c r="A29" s="4"/>
      <c r="B29" s="6"/>
      <c r="C29" s="5"/>
      <c r="D29" s="5"/>
      <c r="E29" s="5"/>
      <c r="F29" s="4"/>
    </row>
    <row r="30" spans="1:6" x14ac:dyDescent="0.35">
      <c r="A30" s="4"/>
      <c r="B30" s="6"/>
      <c r="C30" s="5"/>
      <c r="D30" s="5"/>
      <c r="E30" s="5"/>
      <c r="F30" s="4"/>
    </row>
    <row r="31" spans="1:6" x14ac:dyDescent="0.35">
      <c r="A31" s="4"/>
      <c r="B31" s="6"/>
      <c r="C31" s="5"/>
      <c r="D31" s="5"/>
      <c r="E31" s="5"/>
      <c r="F31" s="4"/>
    </row>
    <row r="32" spans="1:6" x14ac:dyDescent="0.35">
      <c r="A32" s="4"/>
      <c r="B32" s="6"/>
      <c r="C32" s="5"/>
      <c r="D32" s="5"/>
      <c r="E32" s="5"/>
      <c r="F32" s="4"/>
    </row>
    <row r="33" spans="1:6" x14ac:dyDescent="0.35">
      <c r="A33" s="4"/>
      <c r="B33" s="6"/>
      <c r="C33" s="5"/>
      <c r="D33" s="5"/>
      <c r="E33" s="5"/>
      <c r="F33" s="4"/>
    </row>
    <row r="34" spans="1:6" x14ac:dyDescent="0.35">
      <c r="A34" s="4"/>
      <c r="B34" s="6"/>
      <c r="C34" s="5"/>
      <c r="D34" s="5"/>
      <c r="E34" s="5"/>
      <c r="F34" s="4"/>
    </row>
    <row r="35" spans="1:6" x14ac:dyDescent="0.35">
      <c r="A35" s="4"/>
      <c r="B35" s="6"/>
      <c r="C35" s="5"/>
      <c r="D35" s="5"/>
      <c r="E35" s="5"/>
      <c r="F35" s="4"/>
    </row>
    <row r="36" spans="1:6" x14ac:dyDescent="0.35">
      <c r="A36" s="4"/>
      <c r="B36" s="6"/>
      <c r="C36" s="5"/>
      <c r="D36" s="5"/>
      <c r="E36" s="5"/>
      <c r="F36" s="4"/>
    </row>
    <row r="37" spans="1:6" x14ac:dyDescent="0.35">
      <c r="A37" s="4"/>
      <c r="B37" s="6"/>
      <c r="C37" s="5"/>
      <c r="D37" s="5"/>
      <c r="E37" s="5"/>
      <c r="F37" s="4"/>
    </row>
    <row r="38" spans="1:6" x14ac:dyDescent="0.35">
      <c r="A38" s="4"/>
      <c r="B38" s="6"/>
      <c r="C38" s="5"/>
      <c r="D38" s="5"/>
      <c r="E38" s="5"/>
      <c r="F38" s="4"/>
    </row>
    <row r="39" spans="1:6" x14ac:dyDescent="0.35">
      <c r="A39" s="4"/>
      <c r="B39" s="6"/>
      <c r="C39" s="5"/>
      <c r="D39" s="5"/>
      <c r="E39" s="5"/>
      <c r="F39" s="4"/>
    </row>
    <row r="40" spans="1:6" x14ac:dyDescent="0.35">
      <c r="A40" s="4"/>
      <c r="B40" s="6"/>
      <c r="C40" s="5"/>
      <c r="D40" s="5"/>
      <c r="E40" s="5"/>
      <c r="F40" s="4"/>
    </row>
    <row r="41" spans="1:6" x14ac:dyDescent="0.35">
      <c r="A41" s="4"/>
      <c r="B41" s="6"/>
      <c r="C41" s="5"/>
      <c r="D41" s="5"/>
      <c r="E41" s="5"/>
      <c r="F41" s="4"/>
    </row>
    <row r="42" spans="1:6" x14ac:dyDescent="0.35">
      <c r="A42" s="4"/>
      <c r="B42" s="6"/>
      <c r="C42" s="5"/>
      <c r="D42" s="5"/>
      <c r="E42" s="5"/>
      <c r="F42" s="4"/>
    </row>
    <row r="43" spans="1:6" x14ac:dyDescent="0.35">
      <c r="A43" s="4"/>
      <c r="B43" s="6"/>
      <c r="C43" s="5"/>
      <c r="D43" s="5"/>
      <c r="E43" s="5"/>
      <c r="F43" s="4"/>
    </row>
    <row r="44" spans="1:6" x14ac:dyDescent="0.35">
      <c r="A44" s="4"/>
      <c r="B44" s="6"/>
      <c r="C44" s="5"/>
      <c r="D44" s="5"/>
      <c r="E44" s="5"/>
      <c r="F44" s="4"/>
    </row>
    <row r="45" spans="1:6" x14ac:dyDescent="0.35">
      <c r="A45" s="4"/>
      <c r="B45" s="6"/>
      <c r="C45" s="5"/>
      <c r="D45" s="5"/>
      <c r="E45" s="5"/>
      <c r="F45" s="4"/>
    </row>
    <row r="46" spans="1:6" x14ac:dyDescent="0.35">
      <c r="A46" s="4"/>
      <c r="B46" s="6"/>
      <c r="C46" s="5"/>
      <c r="D46" s="5"/>
      <c r="E46" s="5"/>
      <c r="F46" s="4"/>
    </row>
    <row r="47" spans="1:6" x14ac:dyDescent="0.35">
      <c r="A47" s="4"/>
      <c r="B47" s="6"/>
      <c r="C47" s="5"/>
      <c r="D47" s="5"/>
      <c r="E47" s="5"/>
      <c r="F47" s="4"/>
    </row>
    <row r="48" spans="1:6" x14ac:dyDescent="0.35">
      <c r="A48" s="4"/>
      <c r="B48" s="6"/>
      <c r="C48" s="5"/>
      <c r="D48" s="5"/>
      <c r="E48" s="5"/>
      <c r="F48" s="4"/>
    </row>
    <row r="49" spans="1:6" x14ac:dyDescent="0.35">
      <c r="A49" s="4"/>
      <c r="B49" s="6"/>
      <c r="C49" s="5"/>
      <c r="D49" s="5"/>
      <c r="E49" s="5"/>
      <c r="F49" s="4"/>
    </row>
    <row r="50" spans="1:6" x14ac:dyDescent="0.35">
      <c r="A50" s="4"/>
      <c r="B50" s="6"/>
      <c r="C50" s="5"/>
      <c r="D50" s="5"/>
      <c r="E50" s="5"/>
      <c r="F50" s="4"/>
    </row>
    <row r="51" spans="1:6" x14ac:dyDescent="0.35">
      <c r="A51" s="4"/>
      <c r="B51" s="6"/>
      <c r="C51" s="5"/>
      <c r="D51" s="5"/>
      <c r="E51" s="5"/>
      <c r="F51" s="4"/>
    </row>
    <row r="52" spans="1:6" x14ac:dyDescent="0.35">
      <c r="A52" s="4"/>
      <c r="B52" s="6"/>
      <c r="C52" s="5"/>
      <c r="D52" s="5"/>
      <c r="E52" s="5"/>
      <c r="F52" s="4"/>
    </row>
    <row r="53" spans="1:6" x14ac:dyDescent="0.35">
      <c r="A53" s="4"/>
      <c r="B53" s="6"/>
      <c r="C53" s="5"/>
      <c r="D53" s="5"/>
      <c r="E53" s="5"/>
      <c r="F53" s="4"/>
    </row>
    <row r="54" spans="1:6" x14ac:dyDescent="0.35">
      <c r="A54" s="4"/>
      <c r="B54" s="6"/>
      <c r="C54" s="5"/>
      <c r="D54" s="5"/>
      <c r="E54" s="5"/>
      <c r="F54" s="4"/>
    </row>
    <row r="55" spans="1:6" x14ac:dyDescent="0.35">
      <c r="A55" s="4"/>
      <c r="B55" s="6"/>
      <c r="C55" s="5"/>
      <c r="D55" s="5"/>
      <c r="E55" s="5"/>
      <c r="F55" s="4"/>
    </row>
    <row r="56" spans="1:6" x14ac:dyDescent="0.35">
      <c r="A56" s="4"/>
      <c r="B56" s="6"/>
      <c r="C56" s="5"/>
      <c r="D56" s="5"/>
      <c r="E56" s="5"/>
      <c r="F56" s="4"/>
    </row>
    <row r="57" spans="1:6" x14ac:dyDescent="0.35">
      <c r="A57" s="4"/>
      <c r="B57" s="6"/>
      <c r="C57" s="5"/>
      <c r="D57" s="5"/>
      <c r="E57" s="5"/>
      <c r="F57" s="4"/>
    </row>
    <row r="58" spans="1:6" x14ac:dyDescent="0.35">
      <c r="A58" s="4"/>
      <c r="B58" s="6"/>
      <c r="C58" s="5"/>
      <c r="D58" s="5"/>
      <c r="E58" s="5"/>
      <c r="F58" s="4"/>
    </row>
    <row r="59" spans="1:6" x14ac:dyDescent="0.35">
      <c r="A59" s="4"/>
      <c r="B59" s="6"/>
      <c r="C59" s="5"/>
      <c r="D59" s="5"/>
      <c r="E59" s="5"/>
      <c r="F59" s="4"/>
    </row>
    <row r="60" spans="1:6" x14ac:dyDescent="0.35">
      <c r="A60" s="4"/>
      <c r="B60" s="6"/>
      <c r="C60" s="5"/>
      <c r="D60" s="5"/>
      <c r="E60" s="5"/>
      <c r="F60" s="4"/>
    </row>
    <row r="61" spans="1:6" x14ac:dyDescent="0.35">
      <c r="A61" s="4"/>
      <c r="B61" s="6"/>
      <c r="C61" s="5"/>
      <c r="D61" s="5"/>
      <c r="E61" s="5"/>
      <c r="F61" s="4"/>
    </row>
    <row r="62" spans="1:6" x14ac:dyDescent="0.35">
      <c r="A62" s="4"/>
      <c r="B62" s="6"/>
      <c r="C62" s="5"/>
      <c r="D62" s="5"/>
      <c r="E62" s="5"/>
      <c r="F62" s="4"/>
    </row>
    <row r="63" spans="1:6" x14ac:dyDescent="0.35">
      <c r="A63" s="4"/>
      <c r="B63" s="6"/>
      <c r="C63" s="5"/>
      <c r="D63" s="5"/>
      <c r="E63" s="5"/>
      <c r="F63" s="4"/>
    </row>
    <row r="64" spans="1:6" x14ac:dyDescent="0.35">
      <c r="A64" s="4"/>
      <c r="B64" s="6"/>
      <c r="C64" s="5"/>
      <c r="D64" s="5"/>
      <c r="E64" s="5"/>
      <c r="F64" s="4"/>
    </row>
    <row r="65" spans="1:6" x14ac:dyDescent="0.35">
      <c r="A65" s="4"/>
      <c r="B65" s="6"/>
      <c r="C65" s="5"/>
      <c r="D65" s="5"/>
      <c r="E65" s="5"/>
      <c r="F65" s="4"/>
    </row>
    <row r="66" spans="1:6" x14ac:dyDescent="0.35">
      <c r="A66" s="4"/>
      <c r="B66" s="6"/>
      <c r="C66" s="5"/>
      <c r="D66" s="5"/>
      <c r="E66" s="5"/>
      <c r="F66" s="4"/>
    </row>
    <row r="67" spans="1:6" x14ac:dyDescent="0.35">
      <c r="A67" s="4"/>
      <c r="B67" s="6"/>
      <c r="C67" s="5"/>
      <c r="D67" s="5"/>
      <c r="E67" s="5"/>
      <c r="F67" s="4"/>
    </row>
    <row r="68" spans="1:6" x14ac:dyDescent="0.35">
      <c r="A68" s="4"/>
      <c r="B68" s="6"/>
      <c r="C68" s="5"/>
      <c r="D68" s="5"/>
      <c r="E68" s="5"/>
      <c r="F68" s="4"/>
    </row>
    <row r="69" spans="1:6" x14ac:dyDescent="0.35">
      <c r="A69" s="4"/>
      <c r="B69" s="6"/>
      <c r="C69" s="5"/>
      <c r="D69" s="5"/>
      <c r="E69" s="5"/>
      <c r="F69" s="4"/>
    </row>
    <row r="70" spans="1:6" x14ac:dyDescent="0.35">
      <c r="A70" s="4"/>
      <c r="B70" s="6"/>
      <c r="C70" s="5"/>
      <c r="D70" s="5"/>
      <c r="E70" s="5"/>
      <c r="F70" s="4"/>
    </row>
    <row r="71" spans="1:6" x14ac:dyDescent="0.35">
      <c r="A71" s="4"/>
      <c r="B71" s="6"/>
      <c r="C71" s="5"/>
      <c r="D71" s="5"/>
      <c r="E71" s="5"/>
      <c r="F71" s="4"/>
    </row>
    <row r="72" spans="1:6" x14ac:dyDescent="0.35">
      <c r="A72" s="4"/>
      <c r="B72" s="6"/>
      <c r="C72" s="5"/>
      <c r="D72" s="5"/>
      <c r="E72" s="5"/>
      <c r="F72" s="4"/>
    </row>
    <row r="73" spans="1:6" x14ac:dyDescent="0.35">
      <c r="A73" s="4"/>
      <c r="B73" s="6"/>
      <c r="C73" s="5"/>
      <c r="D73" s="5"/>
      <c r="E73" s="5"/>
      <c r="F73" s="4"/>
    </row>
    <row r="74" spans="1:6" x14ac:dyDescent="0.35">
      <c r="A74" s="4"/>
      <c r="B74" s="6"/>
      <c r="C74" s="5"/>
      <c r="D74" s="5"/>
      <c r="E74" s="5"/>
      <c r="F74" s="4"/>
    </row>
    <row r="75" spans="1:6" x14ac:dyDescent="0.35">
      <c r="A75" s="4"/>
      <c r="B75" s="6"/>
      <c r="C75" s="5"/>
      <c r="D75" s="5"/>
      <c r="E75" s="5"/>
      <c r="F75" s="4"/>
    </row>
    <row r="76" spans="1:6" x14ac:dyDescent="0.35">
      <c r="A76" s="4"/>
      <c r="B76" s="6"/>
      <c r="C76" s="5"/>
      <c r="D76" s="5"/>
      <c r="E76" s="5"/>
      <c r="F76" s="4"/>
    </row>
    <row r="77" spans="1:6" x14ac:dyDescent="0.35">
      <c r="A77" s="4"/>
      <c r="B77" s="6"/>
      <c r="C77" s="5"/>
      <c r="D77" s="5"/>
      <c r="E77" s="5"/>
      <c r="F77" s="4"/>
    </row>
    <row r="78" spans="1:6" x14ac:dyDescent="0.35">
      <c r="A78" s="4"/>
      <c r="B78" s="6"/>
      <c r="C78" s="5"/>
      <c r="D78" s="5"/>
      <c r="E78" s="5"/>
      <c r="F78" s="4"/>
    </row>
    <row r="79" spans="1:6" x14ac:dyDescent="0.35">
      <c r="A79" s="4"/>
      <c r="B79" s="6"/>
      <c r="C79" s="5"/>
      <c r="D79" s="5"/>
      <c r="E79" s="5"/>
      <c r="F79" s="4"/>
    </row>
    <row r="80" spans="1:6" x14ac:dyDescent="0.35">
      <c r="A80" s="4"/>
      <c r="B80" s="6"/>
      <c r="C80" s="5"/>
      <c r="D80" s="5"/>
      <c r="E80" s="5"/>
      <c r="F80" s="4"/>
    </row>
    <row r="81" spans="1:6" x14ac:dyDescent="0.35">
      <c r="A81" s="4"/>
      <c r="B81" s="6"/>
      <c r="C81" s="5"/>
      <c r="D81" s="5"/>
      <c r="E81" s="5"/>
      <c r="F81" s="4"/>
    </row>
    <row r="82" spans="1:6" x14ac:dyDescent="0.35">
      <c r="A82" s="4"/>
      <c r="B82" s="6"/>
      <c r="C82" s="5"/>
      <c r="D82" s="5"/>
      <c r="E82" s="5"/>
      <c r="F82" s="4"/>
    </row>
    <row r="83" spans="1:6" x14ac:dyDescent="0.35">
      <c r="A83" s="4"/>
      <c r="B83" s="6"/>
      <c r="C83" s="5"/>
      <c r="D83" s="5"/>
      <c r="E83" s="5"/>
      <c r="F83" s="4"/>
    </row>
    <row r="84" spans="1:6" x14ac:dyDescent="0.35">
      <c r="A84" s="4"/>
      <c r="B84" s="6"/>
      <c r="C84" s="5"/>
      <c r="D84" s="5"/>
      <c r="E84" s="5"/>
      <c r="F84" s="4"/>
    </row>
    <row r="85" spans="1:6" x14ac:dyDescent="0.35">
      <c r="A85" s="4"/>
      <c r="B85" s="6"/>
      <c r="C85" s="5"/>
      <c r="D85" s="5"/>
      <c r="E85" s="5"/>
      <c r="F85" s="4"/>
    </row>
    <row r="86" spans="1:6" x14ac:dyDescent="0.35">
      <c r="A86" s="4"/>
      <c r="B86" s="6"/>
      <c r="C86" s="5"/>
      <c r="D86" s="5"/>
      <c r="E86" s="5"/>
      <c r="F86" s="4"/>
    </row>
    <row r="87" spans="1:6" x14ac:dyDescent="0.35">
      <c r="A87" s="4"/>
      <c r="B87" s="6"/>
      <c r="C87" s="5"/>
      <c r="D87" s="5"/>
      <c r="E87" s="5"/>
      <c r="F87" s="4"/>
    </row>
    <row r="88" spans="1:6" x14ac:dyDescent="0.35">
      <c r="A88" s="4"/>
      <c r="B88" s="6"/>
      <c r="C88" s="5"/>
      <c r="D88" s="5"/>
      <c r="E88" s="5"/>
      <c r="F88" s="4"/>
    </row>
    <row r="89" spans="1:6" x14ac:dyDescent="0.35">
      <c r="A89" s="4"/>
      <c r="B89" s="6"/>
      <c r="C89" s="5"/>
      <c r="D89" s="5"/>
      <c r="E89" s="5"/>
      <c r="F89" s="4"/>
    </row>
    <row r="90" spans="1:6" x14ac:dyDescent="0.35">
      <c r="A90" s="4"/>
      <c r="B90" s="6"/>
      <c r="C90" s="5"/>
      <c r="D90" s="5"/>
      <c r="E90" s="5"/>
      <c r="F90" s="4"/>
    </row>
    <row r="91" spans="1:6" x14ac:dyDescent="0.35">
      <c r="A91" s="4"/>
      <c r="B91" s="6"/>
      <c r="C91" s="5"/>
      <c r="D91" s="5"/>
      <c r="E91" s="5"/>
      <c r="F91" s="4"/>
    </row>
    <row r="92" spans="1:6" x14ac:dyDescent="0.35">
      <c r="A92" s="4"/>
      <c r="B92" s="6"/>
      <c r="C92" s="5"/>
      <c r="D92" s="5"/>
      <c r="E92" s="5"/>
      <c r="F92" s="4"/>
    </row>
    <row r="93" spans="1:6" x14ac:dyDescent="0.35">
      <c r="A93" s="4"/>
      <c r="B93" s="6"/>
      <c r="C93" s="5"/>
      <c r="D93" s="5"/>
      <c r="E93" s="5"/>
      <c r="F93" s="4"/>
    </row>
    <row r="94" spans="1:6" x14ac:dyDescent="0.35">
      <c r="A94" s="4"/>
      <c r="B94" s="6"/>
      <c r="C94" s="5"/>
      <c r="D94" s="5"/>
      <c r="E94" s="5"/>
      <c r="F94" s="4"/>
    </row>
    <row r="95" spans="1:6" x14ac:dyDescent="0.35">
      <c r="A95" s="4"/>
      <c r="B95" s="6"/>
      <c r="C95" s="5"/>
      <c r="D95" s="5"/>
      <c r="E95" s="5"/>
      <c r="F95" s="4"/>
    </row>
    <row r="96" spans="1:6" x14ac:dyDescent="0.35">
      <c r="A96" s="4"/>
      <c r="B96" s="6"/>
      <c r="C96" s="5"/>
      <c r="D96" s="5"/>
      <c r="E96" s="5"/>
      <c r="F96" s="4"/>
    </row>
    <row r="97" spans="1:6" x14ac:dyDescent="0.35">
      <c r="A97" s="4"/>
      <c r="B97" s="6"/>
      <c r="C97" s="5"/>
      <c r="D97" s="5"/>
      <c r="E97" s="5"/>
      <c r="F97" s="4"/>
    </row>
    <row r="98" spans="1:6" x14ac:dyDescent="0.35">
      <c r="A98" s="4"/>
      <c r="B98" s="6"/>
      <c r="C98" s="5"/>
      <c r="D98" s="5"/>
      <c r="E98" s="5"/>
      <c r="F98" s="4"/>
    </row>
    <row r="99" spans="1:6" x14ac:dyDescent="0.35">
      <c r="A99" s="4"/>
      <c r="B99" s="6"/>
      <c r="C99" s="5"/>
      <c r="D99" s="5"/>
      <c r="E99" s="5"/>
      <c r="F99" s="4"/>
    </row>
    <row r="100" spans="1:6" x14ac:dyDescent="0.35">
      <c r="A100" s="4"/>
      <c r="B100" s="6"/>
      <c r="C100" s="5"/>
      <c r="D100" s="5"/>
      <c r="E100" s="5"/>
      <c r="F100" s="4"/>
    </row>
    <row r="101" spans="1:6" x14ac:dyDescent="0.35">
      <c r="A101" s="4"/>
      <c r="B101" s="6"/>
      <c r="C101" s="5"/>
      <c r="D101" s="5"/>
      <c r="E101" s="5"/>
      <c r="F101" s="4"/>
    </row>
    <row r="102" spans="1:6" x14ac:dyDescent="0.35">
      <c r="A102" s="4"/>
      <c r="B102" s="6"/>
      <c r="C102" s="5"/>
      <c r="D102" s="5"/>
      <c r="E102" s="5"/>
      <c r="F102" s="4"/>
    </row>
    <row r="103" spans="1:6" x14ac:dyDescent="0.35">
      <c r="A103" s="4"/>
      <c r="B103" s="6"/>
      <c r="C103" s="5"/>
      <c r="D103" s="5"/>
      <c r="E103" s="5"/>
      <c r="F103" s="4"/>
    </row>
    <row r="104" spans="1:6" x14ac:dyDescent="0.35">
      <c r="A104" s="4"/>
      <c r="B104" s="6"/>
      <c r="C104" s="5"/>
      <c r="D104" s="5"/>
      <c r="E104" s="5"/>
      <c r="F104" s="4"/>
    </row>
    <row r="105" spans="1:6" x14ac:dyDescent="0.35">
      <c r="A105" s="4"/>
      <c r="B105" s="6"/>
      <c r="C105" s="5"/>
      <c r="D105" s="5"/>
      <c r="E105" s="5"/>
      <c r="F105" s="4"/>
    </row>
    <row r="106" spans="1:6" x14ac:dyDescent="0.35">
      <c r="A106" s="4"/>
      <c r="B106" s="6"/>
      <c r="C106" s="5"/>
      <c r="D106" s="5"/>
      <c r="E106" s="5"/>
      <c r="F106" s="4"/>
    </row>
    <row r="107" spans="1:6" x14ac:dyDescent="0.35">
      <c r="A107" s="4"/>
      <c r="B107" s="6"/>
      <c r="C107" s="5"/>
      <c r="D107" s="5"/>
      <c r="E107" s="5"/>
      <c r="F107" s="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8870-7A16-45D9-B3E8-F5321AAA7E30}">
  <dimension ref="A1:H15"/>
  <sheetViews>
    <sheetView workbookViewId="0">
      <selection activeCell="L4" sqref="L4"/>
    </sheetView>
  </sheetViews>
  <sheetFormatPr defaultRowHeight="14.5" x14ac:dyDescent="0.35"/>
  <cols>
    <col min="1" max="1" width="13.08984375" customWidth="1"/>
    <col min="3" max="3" width="11.6328125" customWidth="1"/>
    <col min="4" max="4" width="11.90625" customWidth="1"/>
    <col min="5" max="5" width="12.08984375" customWidth="1"/>
    <col min="7" max="7" width="12.36328125" customWidth="1"/>
    <col min="8" max="8" width="19.6328125" customWidth="1"/>
  </cols>
  <sheetData>
    <row r="1" spans="1:8" ht="43.5" x14ac:dyDescent="0.35">
      <c r="A1" s="32" t="s">
        <v>257</v>
      </c>
      <c r="B1" s="32" t="s">
        <v>258</v>
      </c>
      <c r="C1" s="32" t="s">
        <v>259</v>
      </c>
      <c r="D1" s="32" t="s">
        <v>260</v>
      </c>
      <c r="E1" s="32" t="s">
        <v>300</v>
      </c>
      <c r="F1" s="32" t="s">
        <v>261</v>
      </c>
      <c r="G1" s="32" t="s">
        <v>301</v>
      </c>
      <c r="H1" s="32" t="s">
        <v>262</v>
      </c>
    </row>
    <row r="2" spans="1:8" x14ac:dyDescent="0.35">
      <c r="A2" s="10" t="s">
        <v>263</v>
      </c>
      <c r="B2" s="10">
        <v>10</v>
      </c>
      <c r="C2" s="10" t="s">
        <v>264</v>
      </c>
      <c r="D2" s="10" t="s">
        <v>265</v>
      </c>
      <c r="E2" s="10" t="s">
        <v>266</v>
      </c>
      <c r="F2" s="11">
        <v>0</v>
      </c>
      <c r="G2" s="10" t="s">
        <v>267</v>
      </c>
      <c r="H2" s="10" t="s">
        <v>238</v>
      </c>
    </row>
    <row r="3" spans="1:8" x14ac:dyDescent="0.35">
      <c r="A3" s="10" t="s">
        <v>268</v>
      </c>
      <c r="B3" s="10">
        <v>50</v>
      </c>
      <c r="C3" s="10" t="s">
        <v>269</v>
      </c>
      <c r="D3" s="10" t="s">
        <v>270</v>
      </c>
      <c r="E3" s="10" t="s">
        <v>271</v>
      </c>
      <c r="F3" s="11">
        <v>0</v>
      </c>
      <c r="G3" s="10" t="s">
        <v>272</v>
      </c>
      <c r="H3" s="10" t="s">
        <v>238</v>
      </c>
    </row>
    <row r="4" spans="1:8" ht="29" x14ac:dyDescent="0.35">
      <c r="A4" s="10" t="s">
        <v>273</v>
      </c>
      <c r="B4" s="10">
        <v>100</v>
      </c>
      <c r="C4" s="10" t="s">
        <v>274</v>
      </c>
      <c r="D4" s="10" t="s">
        <v>275</v>
      </c>
      <c r="E4" s="10" t="s">
        <v>276</v>
      </c>
      <c r="F4" s="11">
        <v>0</v>
      </c>
      <c r="G4" s="10" t="s">
        <v>277</v>
      </c>
      <c r="H4" s="10" t="s">
        <v>278</v>
      </c>
    </row>
    <row r="6" spans="1:8" ht="17.5" x14ac:dyDescent="0.35">
      <c r="A6" s="8" t="s">
        <v>279</v>
      </c>
    </row>
    <row r="7" spans="1:8" x14ac:dyDescent="0.35">
      <c r="A7" s="9" t="s">
        <v>280</v>
      </c>
    </row>
    <row r="8" spans="1:8" x14ac:dyDescent="0.35">
      <c r="A8" s="9" t="s">
        <v>281</v>
      </c>
    </row>
    <row r="9" spans="1:8" x14ac:dyDescent="0.35">
      <c r="A9" s="9" t="s">
        <v>282</v>
      </c>
    </row>
    <row r="11" spans="1:8" ht="17.5" x14ac:dyDescent="0.35">
      <c r="A11" s="8" t="s">
        <v>283</v>
      </c>
    </row>
    <row r="12" spans="1:8" x14ac:dyDescent="0.35">
      <c r="A12" s="9" t="s">
        <v>284</v>
      </c>
    </row>
    <row r="13" spans="1:8" x14ac:dyDescent="0.35">
      <c r="A13" s="9" t="s">
        <v>285</v>
      </c>
    </row>
    <row r="14" spans="1:8" x14ac:dyDescent="0.35">
      <c r="A14" s="9" t="s">
        <v>286</v>
      </c>
    </row>
    <row r="15" spans="1:8" x14ac:dyDescent="0.35">
      <c r="A15" s="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Execution</vt:lpstr>
      <vt:lpstr>Execution_Performance</vt:lpstr>
      <vt:lpstr>Results - Stress Load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prasikha priyadarshini</dc:creator>
  <cp:lastModifiedBy>prasikha priyadarshini</cp:lastModifiedBy>
  <dcterms:created xsi:type="dcterms:W3CDTF">2025-09-09T14:05:57Z</dcterms:created>
  <dcterms:modified xsi:type="dcterms:W3CDTF">2025-09-20T23:29:49Z</dcterms:modified>
</cp:coreProperties>
</file>