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wapn\Downloads\UC-MSBANA\Spring Sem\Optimization\Project Guide\Project\"/>
    </mc:Choice>
  </mc:AlternateContent>
  <bookViews>
    <workbookView xWindow="0" yWindow="0" windowWidth="23040" windowHeight="9084" tabRatio="500" activeTab="4"/>
  </bookViews>
  <sheets>
    <sheet name="Part A-LP" sheetId="1" r:id="rId1"/>
    <sheet name="Part B-PortfolioOptimization" sheetId="12" r:id="rId2"/>
    <sheet name="Part C-RiskLover" sheetId="14" r:id="rId3"/>
    <sheet name="Part C-RiskAverse" sheetId="2" r:id="rId4"/>
    <sheet name="Yahoo" sheetId="3" r:id="rId5"/>
    <sheet name="GE" sheetId="4" r:id="rId6"/>
    <sheet name="Microsoft" sheetId="5" r:id="rId7"/>
    <sheet name="BOA" sheetId="6" r:id="rId8"/>
    <sheet name="JPMC" sheetId="7" r:id="rId9"/>
    <sheet name="CISCO" sheetId="8" r:id="rId10"/>
    <sheet name="Intel" sheetId="9" r:id="rId11"/>
    <sheet name="Pfizer" sheetId="10" r:id="rId12"/>
    <sheet name="raw1" sheetId="11" r:id="rId13"/>
  </sheets>
  <definedNames>
    <definedName name="_xlnm._FilterDatabase" localSheetId="1" hidden="1">'Part B-PortfolioOptimization'!$A$2:$R$2</definedName>
    <definedName name="COV">'Part B-PortfolioOptimization'!$AD$3:$AK$9</definedName>
    <definedName name="COVA">'Part B-PortfolioOptimization'!$AD$3:$AK$10</definedName>
    <definedName name="ER">'Part B-PortfolioOptimization'!$T$3:$AA$26</definedName>
    <definedName name="ExcessReturn">'Part B-PortfolioOptimization'!$U$3:$AA$26</definedName>
    <definedName name="Mean">'Part B-PortfolioOptimization'!$AD$13:$AD$20</definedName>
    <definedName name="Ones">'Part B-PortfolioOptimization'!$AF$13:$AF$20</definedName>
    <definedName name="solver_adj" localSheetId="0" hidden="1">'Part A-LP'!$B$21:$B$28</definedName>
    <definedName name="solver_adj" localSheetId="1" hidden="1">'Part B-PortfolioOptimization'!$AE$13:$AE$20</definedName>
    <definedName name="solver_adj" localSheetId="3" hidden="1">'Part C-RiskAverse'!$B$17:$B$24</definedName>
    <definedName name="solver_adj" localSheetId="2" hidden="1">'Part C-RiskLover'!$B$17:$B$24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hs1" localSheetId="0" hidden="1">'Part A-LP'!$B$21:$B$28</definedName>
    <definedName name="solver_lhs1" localSheetId="1" hidden="1">'Part B-PortfolioOptimization'!$AG$13</definedName>
    <definedName name="solver_lhs1" localSheetId="3" hidden="1">'Part C-RiskAverse'!$B$17</definedName>
    <definedName name="solver_lhs1" localSheetId="2" hidden="1">'Part C-RiskLover'!$B$17:$B$23</definedName>
    <definedName name="solver_lhs2" localSheetId="0" hidden="1">'Part A-LP'!$B$21:$B$28</definedName>
    <definedName name="solver_lhs2" localSheetId="1" hidden="1">'Part B-PortfolioOptimization'!$AH$13</definedName>
    <definedName name="solver_lhs2" localSheetId="3" hidden="1">'Part C-RiskAverse'!$B$17:$B$24</definedName>
    <definedName name="solver_lhs2" localSheetId="2" hidden="1">'Part C-RiskLover'!$B$17:$B$23</definedName>
    <definedName name="solver_lhs3" localSheetId="0" hidden="1">'Part A-LP'!$B$21:$B$28</definedName>
    <definedName name="solver_lhs3" localSheetId="3" hidden="1">'Part C-RiskAverse'!$B$18:$B$19</definedName>
    <definedName name="solver_lhs3" localSheetId="2" hidden="1">'Part C-RiskLover'!$B$17:$B$24</definedName>
    <definedName name="solver_lhs4" localSheetId="0" hidden="1">'Part A-LP'!$H$30</definedName>
    <definedName name="solver_lhs4" localSheetId="3" hidden="1">'Part C-RiskAverse'!$B$18:$B$19</definedName>
    <definedName name="solver_lhs4" localSheetId="2" hidden="1">'Part C-RiskLover'!$B$24</definedName>
    <definedName name="solver_lhs5" localSheetId="0" hidden="1">'Part A-LP'!$H$30</definedName>
    <definedName name="solver_lhs5" localSheetId="3" hidden="1">'Part C-RiskAverse'!$B$20</definedName>
    <definedName name="solver_lhs5" localSheetId="2" hidden="1">'Part C-RiskLover'!$H$26</definedName>
    <definedName name="solver_lhs6" localSheetId="3" hidden="1">'Part C-RiskAverse'!$B$21:$B$24</definedName>
    <definedName name="solver_lhs7" localSheetId="3" hidden="1">'Part C-RiskAverse'!$B$21:$B$24</definedName>
    <definedName name="solver_lhs8" localSheetId="3" hidden="1">'Part C-RiskAverse'!$H$26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0" hidden="1">4</definedName>
    <definedName name="solver_num" localSheetId="1" hidden="1">1</definedName>
    <definedName name="solver_num" localSheetId="3" hidden="1">8</definedName>
    <definedName name="solver_num" localSheetId="2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0" hidden="1">'Part A-LP'!$B$20</definedName>
    <definedName name="solver_opt" localSheetId="1" hidden="1">'Part B-PortfolioOptimization'!$AJ$13</definedName>
    <definedName name="solver_opt" localSheetId="3" hidden="1">'Part C-RiskAverse'!$B$16</definedName>
    <definedName name="solver_opt" localSheetId="2" hidden="1">'Part C-RiskLover'!$B$16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el1" localSheetId="0" hidden="1">1</definedName>
    <definedName name="solver_rel1" localSheetId="1" hidden="1">2</definedName>
    <definedName name="solver_rel1" localSheetId="3" hidden="1">2</definedName>
    <definedName name="solver_rel1" localSheetId="2" hidden="1">1</definedName>
    <definedName name="solver_rel2" localSheetId="0" hidden="1">4</definedName>
    <definedName name="solver_rel2" localSheetId="1" hidden="1">2</definedName>
    <definedName name="solver_rel2" localSheetId="3" hidden="1">4</definedName>
    <definedName name="solver_rel2" localSheetId="2" hidden="1">3</definedName>
    <definedName name="solver_rel3" localSheetId="0" hidden="1">3</definedName>
    <definedName name="solver_rel3" localSheetId="3" hidden="1">1</definedName>
    <definedName name="solver_rel3" localSheetId="2" hidden="1">4</definedName>
    <definedName name="solver_rel4" localSheetId="0" hidden="1">3</definedName>
    <definedName name="solver_rel4" localSheetId="3" hidden="1">3</definedName>
    <definedName name="solver_rel4" localSheetId="2" hidden="1">2</definedName>
    <definedName name="solver_rel5" localSheetId="0" hidden="1">3</definedName>
    <definedName name="solver_rel5" localSheetId="3" hidden="1">2</definedName>
    <definedName name="solver_rel5" localSheetId="2" hidden="1">3</definedName>
    <definedName name="solver_rel6" localSheetId="3" hidden="1">1</definedName>
    <definedName name="solver_rel7" localSheetId="3" hidden="1">3</definedName>
    <definedName name="solver_rel8" localSheetId="3" hidden="1">3</definedName>
    <definedName name="solver_rhs1" localSheetId="0" hidden="1">150</definedName>
    <definedName name="solver_rhs1" localSheetId="1" hidden="1">1</definedName>
    <definedName name="solver_rhs1" localSheetId="3" hidden="1">150</definedName>
    <definedName name="solver_rhs1" localSheetId="2" hidden="1">150</definedName>
    <definedName name="solver_rhs2" localSheetId="0" hidden="1">integer</definedName>
    <definedName name="solver_rhs2" localSheetId="1" hidden="1">0.005</definedName>
    <definedName name="solver_rhs2" localSheetId="3" hidden="1">integer</definedName>
    <definedName name="solver_rhs2" localSheetId="2" hidden="1">0</definedName>
    <definedName name="solver_rhs3" localSheetId="0" hidden="1">0</definedName>
    <definedName name="solver_rhs3" localSheetId="3" hidden="1">150</definedName>
    <definedName name="solver_rhs3" localSheetId="2" hidden="1">integer</definedName>
    <definedName name="solver_rhs4" localSheetId="0" hidden="1">'Part A-LP'!$I$30</definedName>
    <definedName name="solver_rhs4" localSheetId="3" hidden="1">0</definedName>
    <definedName name="solver_rhs4" localSheetId="2" hidden="1">0</definedName>
    <definedName name="solver_rhs5" localSheetId="0" hidden="1">'Part A-LP'!$I$30</definedName>
    <definedName name="solver_rhs5" localSheetId="3" hidden="1">150</definedName>
    <definedName name="solver_rhs5" localSheetId="2" hidden="1">'Part C-RiskLover'!$B$14</definedName>
    <definedName name="solver_rhs6" localSheetId="3" hidden="1">150</definedName>
    <definedName name="solver_rhs7" localSheetId="3" hidden="1">0</definedName>
    <definedName name="solver_rhs8" localSheetId="3" hidden="1">'Part C-RiskAverse'!$B$14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3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2" hidden="1">3</definedName>
    <definedName name="Weights">'Part B-PortfolioOptimization'!$AE$13:$AE$20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2" l="1"/>
  <c r="D17" i="14"/>
  <c r="E17" i="14"/>
  <c r="F17" i="14"/>
  <c r="G17" i="14"/>
  <c r="H17" i="14"/>
  <c r="D18" i="14"/>
  <c r="E18" i="14"/>
  <c r="F18" i="14"/>
  <c r="G18" i="14"/>
  <c r="H18" i="14"/>
  <c r="D19" i="14"/>
  <c r="E19" i="14"/>
  <c r="F19" i="14"/>
  <c r="G19" i="14"/>
  <c r="H19" i="14"/>
  <c r="D20" i="14"/>
  <c r="E20" i="14"/>
  <c r="F20" i="14"/>
  <c r="G20" i="14"/>
  <c r="H20" i="14"/>
  <c r="D21" i="14"/>
  <c r="E21" i="14"/>
  <c r="F21" i="14"/>
  <c r="G21" i="14"/>
  <c r="H21" i="14"/>
  <c r="D22" i="14"/>
  <c r="E22" i="14"/>
  <c r="F22" i="14"/>
  <c r="G22" i="14"/>
  <c r="H22" i="14"/>
  <c r="D23" i="14"/>
  <c r="E23" i="14"/>
  <c r="F23" i="14"/>
  <c r="G23" i="14"/>
  <c r="H23" i="14"/>
  <c r="D24" i="14"/>
  <c r="E24" i="14"/>
  <c r="F24" i="14"/>
  <c r="G24" i="14"/>
  <c r="H24" i="14"/>
  <c r="H26" i="14"/>
  <c r="C24" i="14"/>
  <c r="C23" i="14"/>
  <c r="C22" i="14"/>
  <c r="C21" i="14"/>
  <c r="C20" i="14"/>
  <c r="C19" i="14"/>
  <c r="C18" i="14"/>
  <c r="C17" i="14"/>
  <c r="B16" i="14"/>
  <c r="F11" i="14"/>
  <c r="E11" i="14"/>
  <c r="D11" i="14"/>
  <c r="C29" i="2"/>
  <c r="C17" i="2"/>
  <c r="C18" i="2"/>
  <c r="C19" i="2"/>
  <c r="C20" i="2"/>
  <c r="C21" i="2"/>
  <c r="C22" i="2"/>
  <c r="C23" i="2"/>
  <c r="C24" i="2"/>
  <c r="B16" i="2"/>
  <c r="F35" i="1"/>
  <c r="D29" i="1"/>
  <c r="C29" i="1"/>
  <c r="F36" i="1"/>
  <c r="E36" i="1"/>
  <c r="E35" i="1"/>
  <c r="B29" i="1"/>
  <c r="F34" i="1"/>
  <c r="F33" i="1"/>
  <c r="E33" i="1"/>
  <c r="E14" i="1"/>
  <c r="F14" i="1"/>
  <c r="D14" i="1"/>
  <c r="C14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1" i="1"/>
  <c r="E21" i="1"/>
  <c r="F21" i="1"/>
  <c r="G21" i="1"/>
  <c r="D18" i="2"/>
  <c r="E18" i="2"/>
  <c r="F18" i="2"/>
  <c r="G18" i="2"/>
  <c r="D19" i="2"/>
  <c r="E19" i="2"/>
  <c r="F19" i="2"/>
  <c r="G19" i="2"/>
  <c r="D20" i="2"/>
  <c r="E20" i="2"/>
  <c r="F20" i="2"/>
  <c r="G20" i="2"/>
  <c r="D21" i="2"/>
  <c r="E21" i="2"/>
  <c r="F21" i="2"/>
  <c r="G21" i="2"/>
  <c r="D22" i="2"/>
  <c r="E22" i="2"/>
  <c r="F22" i="2"/>
  <c r="G22" i="2"/>
  <c r="D23" i="2"/>
  <c r="E23" i="2"/>
  <c r="F23" i="2"/>
  <c r="G23" i="2"/>
  <c r="D24" i="2"/>
  <c r="E24" i="2"/>
  <c r="F24" i="2"/>
  <c r="G24" i="2"/>
  <c r="D17" i="2"/>
  <c r="E17" i="2"/>
  <c r="F17" i="2"/>
  <c r="G17" i="2"/>
  <c r="AH13" i="12" a="1"/>
  <c r="AH13" i="12"/>
  <c r="AD3" i="12" a="1"/>
  <c r="AD3" i="12"/>
  <c r="AE3" i="12"/>
  <c r="AF3" i="12"/>
  <c r="AG3" i="12"/>
  <c r="AH3" i="12"/>
  <c r="AI3" i="12"/>
  <c r="AJ3" i="12"/>
  <c r="AK3" i="12"/>
  <c r="AD4" i="12"/>
  <c r="AE4" i="12"/>
  <c r="AF4" i="12"/>
  <c r="AG4" i="12"/>
  <c r="AH4" i="12"/>
  <c r="AI4" i="12"/>
  <c r="AJ4" i="12"/>
  <c r="AK4" i="12"/>
  <c r="AD5" i="12"/>
  <c r="AE5" i="12"/>
  <c r="AF5" i="12"/>
  <c r="AG5" i="12"/>
  <c r="AH5" i="12"/>
  <c r="AI5" i="12"/>
  <c r="AJ5" i="12"/>
  <c r="AK5" i="12"/>
  <c r="AD6" i="12"/>
  <c r="AE6" i="12"/>
  <c r="AF6" i="12"/>
  <c r="AG6" i="12"/>
  <c r="AH6" i="12"/>
  <c r="AI6" i="12"/>
  <c r="AJ6" i="12"/>
  <c r="AK6" i="12"/>
  <c r="AD7" i="12"/>
  <c r="AE7" i="12"/>
  <c r="AF7" i="12"/>
  <c r="AG7" i="12"/>
  <c r="AH7" i="12"/>
  <c r="AI7" i="12"/>
  <c r="AJ7" i="12"/>
  <c r="AK7" i="12"/>
  <c r="AD8" i="12"/>
  <c r="AE8" i="12"/>
  <c r="AF8" i="12"/>
  <c r="AG8" i="12"/>
  <c r="AH8" i="12"/>
  <c r="AI8" i="12"/>
  <c r="AJ8" i="12"/>
  <c r="AK8" i="12"/>
  <c r="AD9" i="12"/>
  <c r="AE9" i="12"/>
  <c r="AF9" i="12"/>
  <c r="AG9" i="12"/>
  <c r="AH9" i="12"/>
  <c r="AI9" i="12"/>
  <c r="AJ9" i="12"/>
  <c r="AK9" i="12"/>
  <c r="AD10" i="12"/>
  <c r="AE10" i="12"/>
  <c r="AF10" i="12"/>
  <c r="AG10" i="12"/>
  <c r="AH10" i="12"/>
  <c r="AI10" i="12"/>
  <c r="AJ10" i="12"/>
  <c r="AK10" i="12"/>
  <c r="AG13" i="12" a="1"/>
  <c r="AG13" i="12"/>
  <c r="AD20" i="12"/>
  <c r="AD19" i="12"/>
  <c r="AD18" i="12"/>
  <c r="AD17" i="12"/>
  <c r="AD16" i="12"/>
  <c r="AD15" i="12"/>
  <c r="AD14" i="12"/>
  <c r="AD13" i="12"/>
  <c r="U4" i="12"/>
  <c r="V4" i="12"/>
  <c r="W4" i="12"/>
  <c r="X4" i="12"/>
  <c r="Y4" i="12"/>
  <c r="Z4" i="12"/>
  <c r="AA4" i="12"/>
  <c r="U5" i="12"/>
  <c r="V5" i="12"/>
  <c r="W5" i="12"/>
  <c r="X5" i="12"/>
  <c r="Y5" i="12"/>
  <c r="Z5" i="12"/>
  <c r="AA5" i="12"/>
  <c r="U6" i="12"/>
  <c r="V6" i="12"/>
  <c r="W6" i="12"/>
  <c r="X6" i="12"/>
  <c r="Y6" i="12"/>
  <c r="Z6" i="12"/>
  <c r="AA6" i="12"/>
  <c r="U7" i="12"/>
  <c r="V7" i="12"/>
  <c r="W7" i="12"/>
  <c r="X7" i="12"/>
  <c r="Y7" i="12"/>
  <c r="Z7" i="12"/>
  <c r="AA7" i="12"/>
  <c r="U8" i="12"/>
  <c r="V8" i="12"/>
  <c r="W8" i="12"/>
  <c r="X8" i="12"/>
  <c r="Y8" i="12"/>
  <c r="Z8" i="12"/>
  <c r="AA8" i="12"/>
  <c r="U9" i="12"/>
  <c r="V9" i="12"/>
  <c r="W9" i="12"/>
  <c r="X9" i="12"/>
  <c r="Y9" i="12"/>
  <c r="Z9" i="12"/>
  <c r="AA9" i="12"/>
  <c r="U10" i="12"/>
  <c r="V10" i="12"/>
  <c r="W10" i="12"/>
  <c r="X10" i="12"/>
  <c r="Y10" i="12"/>
  <c r="Z10" i="12"/>
  <c r="AA10" i="12"/>
  <c r="U11" i="12"/>
  <c r="V11" i="12"/>
  <c r="W11" i="12"/>
  <c r="X11" i="12"/>
  <c r="Y11" i="12"/>
  <c r="Z11" i="12"/>
  <c r="AA11" i="12"/>
  <c r="U12" i="12"/>
  <c r="V12" i="12"/>
  <c r="W12" i="12"/>
  <c r="X12" i="12"/>
  <c r="Y12" i="12"/>
  <c r="Z12" i="12"/>
  <c r="AA12" i="12"/>
  <c r="U13" i="12"/>
  <c r="V13" i="12"/>
  <c r="W13" i="12"/>
  <c r="X13" i="12"/>
  <c r="Y13" i="12"/>
  <c r="Z13" i="12"/>
  <c r="AA13" i="12"/>
  <c r="U14" i="12"/>
  <c r="V14" i="12"/>
  <c r="W14" i="12"/>
  <c r="X14" i="12"/>
  <c r="Y14" i="12"/>
  <c r="Z14" i="12"/>
  <c r="AA14" i="12"/>
  <c r="U15" i="12"/>
  <c r="V15" i="12"/>
  <c r="W15" i="12"/>
  <c r="X15" i="12"/>
  <c r="Y15" i="12"/>
  <c r="Z15" i="12"/>
  <c r="AA15" i="12"/>
  <c r="U16" i="12"/>
  <c r="V16" i="12"/>
  <c r="W16" i="12"/>
  <c r="X16" i="12"/>
  <c r="Y16" i="12"/>
  <c r="Z16" i="12"/>
  <c r="AA16" i="12"/>
  <c r="U17" i="12"/>
  <c r="V17" i="12"/>
  <c r="W17" i="12"/>
  <c r="X17" i="12"/>
  <c r="Y17" i="12"/>
  <c r="Z17" i="12"/>
  <c r="AA17" i="12"/>
  <c r="U18" i="12"/>
  <c r="V18" i="12"/>
  <c r="W18" i="12"/>
  <c r="X18" i="12"/>
  <c r="Y18" i="12"/>
  <c r="Z18" i="12"/>
  <c r="AA18" i="12"/>
  <c r="U19" i="12"/>
  <c r="V19" i="12"/>
  <c r="W19" i="12"/>
  <c r="X19" i="12"/>
  <c r="Y19" i="12"/>
  <c r="Z19" i="12"/>
  <c r="AA19" i="12"/>
  <c r="U20" i="12"/>
  <c r="V20" i="12"/>
  <c r="W20" i="12"/>
  <c r="X20" i="12"/>
  <c r="Y20" i="12"/>
  <c r="Z20" i="12"/>
  <c r="AA20" i="12"/>
  <c r="U21" i="12"/>
  <c r="V21" i="12"/>
  <c r="W21" i="12"/>
  <c r="X21" i="12"/>
  <c r="Y21" i="12"/>
  <c r="Z21" i="12"/>
  <c r="AA21" i="12"/>
  <c r="U22" i="12"/>
  <c r="V22" i="12"/>
  <c r="W22" i="12"/>
  <c r="X22" i="12"/>
  <c r="Y22" i="12"/>
  <c r="Z22" i="12"/>
  <c r="AA22" i="12"/>
  <c r="U23" i="12"/>
  <c r="V23" i="12"/>
  <c r="W23" i="12"/>
  <c r="X23" i="12"/>
  <c r="Y23" i="12"/>
  <c r="Z23" i="12"/>
  <c r="AA23" i="12"/>
  <c r="U24" i="12"/>
  <c r="V24" i="12"/>
  <c r="W24" i="12"/>
  <c r="X24" i="12"/>
  <c r="Y24" i="12"/>
  <c r="Z24" i="12"/>
  <c r="AA24" i="12"/>
  <c r="U25" i="12"/>
  <c r="V25" i="12"/>
  <c r="W25" i="12"/>
  <c r="X25" i="12"/>
  <c r="Y25" i="12"/>
  <c r="Z25" i="12"/>
  <c r="AA25" i="12"/>
  <c r="U26" i="12"/>
  <c r="V26" i="12"/>
  <c r="W26" i="12"/>
  <c r="X26" i="12"/>
  <c r="Y26" i="12"/>
  <c r="Z26" i="12"/>
  <c r="AA26" i="12"/>
  <c r="U3" i="12"/>
  <c r="V3" i="12"/>
  <c r="W3" i="12"/>
  <c r="X3" i="12"/>
  <c r="Y3" i="12"/>
  <c r="Z3" i="12"/>
  <c r="AA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8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8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8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8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8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8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8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8" i="12"/>
  <c r="M3" i="12"/>
  <c r="N3" i="12"/>
  <c r="O3" i="12"/>
  <c r="P3" i="12"/>
  <c r="Q3" i="12"/>
  <c r="R3" i="12"/>
  <c r="L3" i="12"/>
  <c r="K3" i="12"/>
  <c r="I2" i="12"/>
  <c r="H2" i="12"/>
  <c r="G2" i="12"/>
  <c r="F2" i="12"/>
  <c r="E2" i="12"/>
  <c r="D2" i="12"/>
  <c r="C2" i="12"/>
  <c r="B2" i="12"/>
  <c r="F11" i="2"/>
  <c r="E11" i="2"/>
  <c r="D11" i="2"/>
  <c r="H17" i="2"/>
  <c r="H18" i="2"/>
  <c r="H19" i="2"/>
  <c r="H20" i="2"/>
  <c r="H21" i="2"/>
  <c r="H22" i="2"/>
  <c r="H23" i="2"/>
  <c r="H24" i="2"/>
  <c r="H26" i="2"/>
  <c r="N10" i="11"/>
  <c r="N9" i="11"/>
  <c r="N8" i="11"/>
  <c r="N7" i="11"/>
  <c r="N6" i="11"/>
  <c r="N5" i="11"/>
  <c r="M10" i="11"/>
  <c r="M9" i="11"/>
  <c r="M8" i="11"/>
  <c r="M7" i="11"/>
  <c r="M6" i="11"/>
  <c r="M5" i="11"/>
  <c r="L10" i="11"/>
  <c r="L9" i="11"/>
  <c r="L8" i="11"/>
  <c r="L7" i="11"/>
  <c r="L6" i="11"/>
  <c r="L5" i="11"/>
  <c r="N4" i="11"/>
  <c r="M4" i="11"/>
  <c r="L4" i="11"/>
  <c r="N3" i="11"/>
  <c r="M3" i="11"/>
  <c r="L3" i="11"/>
  <c r="I1" i="11"/>
  <c r="H1" i="11"/>
  <c r="G1" i="11"/>
  <c r="F1" i="11"/>
  <c r="E1" i="11"/>
  <c r="D1" i="11"/>
  <c r="C1" i="11"/>
  <c r="B1" i="11"/>
  <c r="C27" i="1"/>
  <c r="C21" i="1"/>
  <c r="C22" i="1"/>
  <c r="C23" i="1"/>
  <c r="C24" i="1"/>
  <c r="C25" i="1"/>
  <c r="C26" i="1"/>
  <c r="C28" i="1"/>
  <c r="B20" i="1"/>
  <c r="H24" i="1"/>
  <c r="H25" i="1"/>
  <c r="H27" i="1"/>
  <c r="H21" i="1"/>
  <c r="H22" i="1"/>
  <c r="H23" i="1"/>
  <c r="H26" i="1"/>
  <c r="H28" i="1"/>
  <c r="H30" i="1"/>
  <c r="AI13" i="12" a="1"/>
  <c r="AI13" i="12"/>
  <c r="AJ13" i="12"/>
</calcChain>
</file>

<file path=xl/sharedStrings.xml><?xml version="1.0" encoding="utf-8"?>
<sst xmlns="http://schemas.openxmlformats.org/spreadsheetml/2006/main" count="303" uniqueCount="77">
  <si>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</si>
  <si>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</si>
  <si>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</si>
  <si>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</si>
  <si>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</si>
  <si>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</si>
  <si>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</si>
  <si>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</si>
  <si>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</si>
  <si>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</si>
  <si>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</si>
  <si>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</si>
  <si>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</si>
  <si>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</si>
  <si>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</si>
  <si>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</si>
  <si>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Transaction cost</t>
  </si>
  <si>
    <t>capital-gains tax</t>
  </si>
  <si>
    <t>cash generate</t>
  </si>
  <si>
    <t>estimated value next year</t>
  </si>
  <si>
    <t>Revenue generated</t>
  </si>
  <si>
    <t>transaction costs</t>
  </si>
  <si>
    <t>Capital gain tax cost</t>
  </si>
  <si>
    <t>Total costs</t>
  </si>
  <si>
    <t>cash generated</t>
  </si>
  <si>
    <t>Date</t>
  </si>
  <si>
    <t>Open</t>
  </si>
  <si>
    <t>High</t>
  </si>
  <si>
    <t>Low</t>
  </si>
  <si>
    <t>Close</t>
  </si>
  <si>
    <t>Volume</t>
  </si>
  <si>
    <t>Adj Close</t>
  </si>
  <si>
    <t>Maximium PV</t>
  </si>
  <si>
    <t>Average return</t>
  </si>
  <si>
    <t>Opening Stock Price</t>
  </si>
  <si>
    <t>Stock Return</t>
  </si>
  <si>
    <t>Excess Return</t>
  </si>
  <si>
    <t>Variance-Covariance Matrix</t>
  </si>
  <si>
    <t>Mean</t>
  </si>
  <si>
    <t>Weights</t>
  </si>
  <si>
    <t>Ones</t>
  </si>
  <si>
    <t>Constraint</t>
  </si>
  <si>
    <t>PF.Return</t>
  </si>
  <si>
    <t>PF.Variance</t>
  </si>
  <si>
    <t>PF.SD</t>
  </si>
  <si>
    <t>x1</t>
  </si>
  <si>
    <t>x2</t>
  </si>
  <si>
    <t>x3</t>
  </si>
  <si>
    <t>x4</t>
  </si>
  <si>
    <t>x5</t>
  </si>
  <si>
    <t>x6</t>
  </si>
  <si>
    <t>x7</t>
  </si>
  <si>
    <t>x8</t>
  </si>
  <si>
    <t>No. of Yahoo! Stocks to be sold</t>
  </si>
  <si>
    <t>No. of General Electric Stocks to be sold</t>
  </si>
  <si>
    <t>No. of Microsoft Stocks to be sold</t>
  </si>
  <si>
    <t>No. of Bank of America Stocks to be sold</t>
  </si>
  <si>
    <t>No. of JPMorgan Chase Stocks to be sold</t>
  </si>
  <si>
    <t>No. of Cisco Systems, Inc Stocks to be sold</t>
  </si>
  <si>
    <t>No. of Intel Stocks to be sold</t>
  </si>
  <si>
    <t>No. of Pfizer Stocks to be sold</t>
  </si>
  <si>
    <t>Portfolio Value</t>
  </si>
  <si>
    <t>Total Shares</t>
  </si>
  <si>
    <t>Remarks</t>
  </si>
  <si>
    <t>Year of Purchase</t>
  </si>
  <si>
    <t>Current Year</t>
  </si>
  <si>
    <t>Before selling</t>
  </si>
  <si>
    <t>After selling</t>
  </si>
  <si>
    <t>Next Year</t>
  </si>
  <si>
    <t>Estimated value</t>
  </si>
  <si>
    <t>Max Return</t>
  </si>
  <si>
    <t>Min Std. Dev</t>
  </si>
  <si>
    <t>Risk Lover</t>
  </si>
  <si>
    <t>Risk Averse</t>
  </si>
  <si>
    <t>Investor Type</t>
  </si>
  <si>
    <t>Risk (Std. dev of portfolio)</t>
  </si>
  <si>
    <t>Investor Type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</si>
</sst>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1" fillId="0" borderId="0" xfId="0" applyNumberFormat="1" applyFont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" fontId="0" fillId="0" borderId="0" xfId="0" applyNumberFormat="1"/>
    <xf numFmtId="0" fontId="0" fillId="0" borderId="9" xfId="0" applyBorder="1" applyAlignment="1"/>
    <xf numFmtId="0" fontId="0" fillId="0" borderId="12" xfId="0" applyBorder="1" applyAlignment="1"/>
    <xf numFmtId="0" fontId="2" fillId="0" borderId="0" xfId="0" applyFont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1" fillId="0" borderId="22" xfId="0" applyFont="1" applyBorder="1" applyAlignment="1">
      <alignment horizontal="left" vertical="center"/>
    </xf>
    <xf numFmtId="0" fontId="0" fillId="0" borderId="23" xfId="0" applyBorder="1"/>
    <xf numFmtId="0" fontId="1" fillId="0" borderId="24" xfId="0" applyFont="1" applyBorder="1" applyAlignment="1">
      <alignment horizontal="left" vertical="center"/>
    </xf>
    <xf numFmtId="0" fontId="0" fillId="0" borderId="25" xfId="0" applyBorder="1"/>
    <xf numFmtId="0" fontId="1" fillId="0" borderId="26" xfId="0" applyFont="1" applyBorder="1" applyAlignment="1">
      <alignment horizontal="left" vertical="center"/>
    </xf>
    <xf numFmtId="0" fontId="5" fillId="0" borderId="9" xfId="0" applyFont="1" applyBorder="1"/>
    <xf numFmtId="0" fontId="5" fillId="0" borderId="27" xfId="0" applyFont="1" applyBorder="1"/>
    <xf numFmtId="0" fontId="5" fillId="0" borderId="22" xfId="0" applyFont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31" xfId="0" applyFont="1" applyBorder="1"/>
    <xf numFmtId="0" fontId="5" fillId="0" borderId="32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3" borderId="23" xfId="0" applyFill="1" applyBorder="1"/>
    <xf numFmtId="0" fontId="1" fillId="3" borderId="24" xfId="0" applyFont="1" applyFill="1" applyBorder="1" applyAlignment="1">
      <alignment horizontal="left" vertical="center"/>
    </xf>
    <xf numFmtId="0" fontId="0" fillId="3" borderId="19" xfId="0" applyFill="1" applyBorder="1" applyAlignment="1"/>
    <xf numFmtId="0" fontId="0" fillId="3" borderId="25" xfId="0" applyFill="1" applyBorder="1"/>
    <xf numFmtId="0" fontId="1" fillId="3" borderId="26" xfId="0" applyFont="1" applyFill="1" applyBorder="1" applyAlignment="1">
      <alignment horizontal="left" vertical="center"/>
    </xf>
    <xf numFmtId="0" fontId="0" fillId="3" borderId="20" xfId="0" applyFill="1" applyBorder="1" applyAlignment="1"/>
    <xf numFmtId="165" fontId="5" fillId="0" borderId="17" xfId="0" applyNumberFormat="1" applyFont="1" applyBorder="1" applyAlignment="1"/>
    <xf numFmtId="0" fontId="3" fillId="2" borderId="16" xfId="0" applyFont="1" applyFill="1" applyBorder="1" applyAlignment="1"/>
    <xf numFmtId="0" fontId="0" fillId="0" borderId="33" xfId="0" applyFill="1" applyBorder="1" applyAlignment="1"/>
    <xf numFmtId="165" fontId="0" fillId="0" borderId="0" xfId="0" applyNumberFormat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34" xfId="0" applyBorder="1" applyAlignment="1"/>
    <xf numFmtId="0" fontId="0" fillId="0" borderId="26" xfId="0" applyBorder="1" applyAlignment="1"/>
    <xf numFmtId="0" fontId="5" fillId="0" borderId="9" xfId="0" applyFont="1" applyBorder="1" applyAlignment="1"/>
    <xf numFmtId="165" fontId="5" fillId="0" borderId="9" xfId="0" applyNumberFormat="1" applyFont="1" applyBorder="1" applyAlignment="1"/>
    <xf numFmtId="0" fontId="5" fillId="0" borderId="24" xfId="0" applyFont="1" applyBorder="1" applyAlignment="1"/>
    <xf numFmtId="0" fontId="5" fillId="0" borderId="34" xfId="0" applyFont="1" applyBorder="1" applyAlignment="1"/>
    <xf numFmtId="165" fontId="5" fillId="0" borderId="34" xfId="0" applyNumberFormat="1" applyFont="1" applyBorder="1" applyAlignment="1"/>
    <xf numFmtId="0" fontId="0" fillId="0" borderId="24" xfId="0" applyFont="1" applyBorder="1" applyAlignment="1"/>
    <xf numFmtId="0" fontId="0" fillId="0" borderId="26" xfId="0" applyFont="1" applyBorder="1" applyAlignment="1"/>
    <xf numFmtId="0" fontId="0" fillId="0" borderId="9" xfId="0" applyFill="1" applyBorder="1"/>
    <xf numFmtId="14" fontId="0" fillId="0" borderId="9" xfId="0" applyNumberFormat="1" applyFill="1" applyBorder="1"/>
    <xf numFmtId="2" fontId="0" fillId="0" borderId="9" xfId="0" applyNumberFormat="1" applyBorder="1"/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35" xfId="0" applyBorder="1"/>
    <xf numFmtId="9" fontId="0" fillId="0" borderId="0" xfId="0" applyNumberFormat="1" applyBorder="1"/>
    <xf numFmtId="0" fontId="5" fillId="0" borderId="21" xfId="0" applyFont="1" applyBorder="1"/>
    <xf numFmtId="0" fontId="3" fillId="2" borderId="25" xfId="0" applyFont="1" applyFill="1" applyBorder="1"/>
    <xf numFmtId="0" fontId="5" fillId="0" borderId="34" xfId="0" applyFont="1" applyBorder="1"/>
    <xf numFmtId="0" fontId="3" fillId="2" borderId="26" xfId="0" applyFont="1" applyFill="1" applyBorder="1"/>
    <xf numFmtId="0" fontId="3" fillId="2" borderId="10" xfId="0" applyFont="1" applyFill="1" applyBorder="1"/>
    <xf numFmtId="2" fontId="5" fillId="0" borderId="18" xfId="0" applyNumberFormat="1" applyFont="1" applyBorder="1"/>
    <xf numFmtId="2" fontId="0" fillId="0" borderId="20" xfId="0" applyNumberFormat="1" applyBorder="1"/>
    <xf numFmtId="2" fontId="4" fillId="0" borderId="20" xfId="0" applyNumberFormat="1" applyFont="1" applyFill="1" applyBorder="1"/>
    <xf numFmtId="0" fontId="3" fillId="2" borderId="20" xfId="0" applyFont="1" applyFill="1" applyBorder="1"/>
    <xf numFmtId="2" fontId="0" fillId="0" borderId="18" xfId="0" applyNumberFormat="1" applyBorder="1"/>
    <xf numFmtId="2" fontId="5" fillId="0" borderId="20" xfId="0" applyNumberFormat="1" applyFont="1" applyBorder="1"/>
    <xf numFmtId="2" fontId="0" fillId="0" borderId="19" xfId="0" applyNumberFormat="1" applyBorder="1"/>
    <xf numFmtId="2" fontId="5" fillId="0" borderId="19" xfId="0" applyNumberFormat="1" applyFont="1" applyBorder="1"/>
    <xf numFmtId="0" fontId="0" fillId="0" borderId="42" xfId="0" applyBorder="1"/>
    <xf numFmtId="0" fontId="3" fillId="0" borderId="28" xfId="0" applyFont="1" applyFill="1" applyBorder="1"/>
    <xf numFmtId="0" fontId="6" fillId="0" borderId="36" xfId="0" applyFont="1" applyBorder="1"/>
    <xf numFmtId="0" fontId="6" fillId="0" borderId="37" xfId="0" applyFont="1" applyFill="1" applyBorder="1"/>
    <xf numFmtId="0" fontId="7" fillId="0" borderId="36" xfId="0" applyFont="1" applyBorder="1"/>
    <xf numFmtId="0" fontId="7" fillId="0" borderId="38" xfId="0" applyFont="1" applyBorder="1"/>
    <xf numFmtId="0" fontId="7" fillId="0" borderId="37" xfId="0" applyFont="1" applyBorder="1"/>
    <xf numFmtId="0" fontId="3" fillId="2" borderId="10" xfId="0" applyFont="1" applyFill="1" applyBorder="1" applyAlignment="1"/>
    <xf numFmtId="0" fontId="0" fillId="0" borderId="26" xfId="0" applyBorder="1"/>
    <xf numFmtId="0" fontId="0" fillId="0" borderId="45" xfId="0" applyBorder="1"/>
    <xf numFmtId="0" fontId="3" fillId="2" borderId="17" xfId="0" applyFont="1" applyFill="1" applyBorder="1" applyAlignment="1"/>
    <xf numFmtId="165" fontId="5" fillId="0" borderId="46" xfId="0" applyNumberFormat="1" applyFont="1" applyBorder="1" applyAlignment="1"/>
    <xf numFmtId="0" fontId="3" fillId="2" borderId="18" xfId="0" applyFont="1" applyFill="1" applyBorder="1" applyAlignment="1"/>
    <xf numFmtId="0" fontId="3" fillId="2" borderId="20" xfId="0" applyFont="1" applyFill="1" applyBorder="1" applyAlignment="1"/>
    <xf numFmtId="0" fontId="0" fillId="0" borderId="44" xfId="0" applyBorder="1" applyAlignment="1"/>
    <xf numFmtId="0" fontId="0" fillId="0" borderId="45" xfId="0" applyBorder="1" applyAlignment="1"/>
    <xf numFmtId="0" fontId="7" fillId="0" borderId="21" xfId="0" applyFont="1" applyBorder="1" applyAlignment="1"/>
    <xf numFmtId="0" fontId="7" fillId="0" borderId="27" xfId="0" applyFont="1" applyBorder="1" applyAlignment="1"/>
    <xf numFmtId="0" fontId="7" fillId="0" borderId="22" xfId="0" applyFont="1" applyBorder="1" applyAlignment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0" fillId="0" borderId="29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0" fillId="0" borderId="50" xfId="0" applyBorder="1" applyAlignment="1"/>
    <xf numFmtId="165" fontId="5" fillId="0" borderId="39" xfId="0" applyNumberFormat="1" applyFont="1" applyBorder="1"/>
    <xf numFmtId="0" fontId="7" fillId="0" borderId="11" xfId="0" applyFont="1" applyBorder="1" applyAlignment="1"/>
    <xf numFmtId="0" fontId="7" fillId="0" borderId="9" xfId="0" applyFont="1" applyBorder="1" applyAlignment="1"/>
    <xf numFmtId="2" fontId="0" fillId="0" borderId="13" xfId="0" applyNumberFormat="1" applyBorder="1"/>
    <xf numFmtId="2" fontId="0" fillId="0" borderId="15" xfId="0" applyNumberFormat="1" applyBorder="1"/>
    <xf numFmtId="2" fontId="0" fillId="0" borderId="14" xfId="0" applyNumberFormat="1" applyBorder="1"/>
    <xf numFmtId="0" fontId="0" fillId="0" borderId="36" xfId="0" applyBorder="1"/>
    <xf numFmtId="0" fontId="0" fillId="3" borderId="38" xfId="0" applyFill="1" applyBorder="1"/>
    <xf numFmtId="0" fontId="0" fillId="0" borderId="38" xfId="0" applyBorder="1"/>
    <xf numFmtId="0" fontId="0" fillId="3" borderId="37" xfId="0" applyFill="1" applyBorder="1"/>
    <xf numFmtId="0" fontId="1" fillId="0" borderId="18" xfId="0" applyFont="1" applyFill="1" applyBorder="1" applyAlignment="1">
      <alignment horizontal="left" vertical="center"/>
    </xf>
    <xf numFmtId="0" fontId="0" fillId="3" borderId="19" xfId="0" applyFill="1" applyBorder="1"/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3" fillId="2" borderId="14" xfId="0" applyFont="1" applyFill="1" applyBorder="1" applyAlignment="1"/>
    <xf numFmtId="0" fontId="0" fillId="3" borderId="41" xfId="0" applyFill="1" applyBorder="1"/>
    <xf numFmtId="0" fontId="0" fillId="0" borderId="41" xfId="0" applyBorder="1" applyAlignment="1"/>
    <xf numFmtId="0" fontId="0" fillId="0" borderId="40" xfId="0" applyBorder="1" applyAlignment="1"/>
    <xf numFmtId="0" fontId="0" fillId="0" borderId="51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J3" sqref="J3:L10"/>
    </sheetView>
  </sheetViews>
  <sheetFormatPr defaultColWidth="26.296875" defaultRowHeight="15.6" x14ac:dyDescent="0.3"/>
  <cols>
    <col min="1" max="1" width="17.59765625" style="3" customWidth="1"/>
    <col min="2" max="2" width="17" style="3" customWidth="1"/>
    <col min="3" max="3" width="22.8984375" style="3" bestFit="1" customWidth="1"/>
    <col min="4" max="4" width="23.796875" style="3" customWidth="1"/>
    <col min="5" max="5" width="15.19921875" style="3" bestFit="1" customWidth="1"/>
    <col min="6" max="6" width="21.796875" style="3" customWidth="1"/>
    <col min="7" max="8" width="26.296875" style="3"/>
    <col min="9" max="9" width="5.8984375" style="3" bestFit="1" customWidth="1"/>
    <col min="10" max="10" width="2.796875" style="3" bestFit="1" customWidth="1"/>
    <col min="11" max="11" width="33.5" style="3" bestFit="1" customWidth="1"/>
    <col min="12" max="16384" width="26.296875" style="3"/>
  </cols>
  <sheetData>
    <row r="1" spans="1:12" x14ac:dyDescent="0.3">
      <c r="A1" s="23" t="s">
        <v>0</v>
      </c>
      <c r="B1" s="23"/>
      <c r="C1" s="23"/>
      <c r="D1" s="2"/>
      <c r="E1" s="2"/>
      <c r="F1" s="2"/>
    </row>
    <row r="2" spans="1:12" ht="16.2" thickBot="1" x14ac:dyDescent="0.35">
      <c r="A2" s="2"/>
      <c r="B2" s="2"/>
      <c r="C2" s="2"/>
      <c r="D2" s="2"/>
      <c r="E2" s="2"/>
      <c r="F2" s="2"/>
    </row>
    <row r="3" spans="1:12" x14ac:dyDescent="0.3">
      <c r="A3" s="1" t="s">
        <v>1</v>
      </c>
      <c r="B3" s="2"/>
      <c r="C3" s="2"/>
      <c r="D3" s="2"/>
      <c r="E3" s="2"/>
      <c r="F3" s="2"/>
      <c r="J3" s="28" t="s">
        <v>45</v>
      </c>
      <c r="K3" s="29" t="s">
        <v>53</v>
      </c>
      <c r="L3" s="50">
        <v>0</v>
      </c>
    </row>
    <row r="4" spans="1:12" ht="16.2" thickBot="1" x14ac:dyDescent="0.35">
      <c r="A4" s="2"/>
      <c r="B4" s="2"/>
      <c r="C4" s="2"/>
      <c r="D4" s="2"/>
      <c r="E4" s="2"/>
      <c r="F4" s="2"/>
      <c r="J4" s="53" t="s">
        <v>46</v>
      </c>
      <c r="K4" s="54" t="s">
        <v>54</v>
      </c>
      <c r="L4" s="55">
        <v>150</v>
      </c>
    </row>
    <row r="5" spans="1:12" ht="16.2" thickBot="1" x14ac:dyDescent="0.35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J5" s="30" t="s">
        <v>47</v>
      </c>
      <c r="K5" s="31" t="s">
        <v>55</v>
      </c>
      <c r="L5" s="51">
        <v>0</v>
      </c>
    </row>
    <row r="6" spans="1:12" x14ac:dyDescent="0.3">
      <c r="A6" s="8">
        <v>1</v>
      </c>
      <c r="B6" s="2" t="s">
        <v>8</v>
      </c>
      <c r="C6" s="9">
        <v>150</v>
      </c>
      <c r="D6" s="16">
        <v>44.450001</v>
      </c>
      <c r="E6" s="16">
        <v>36.540000999999997</v>
      </c>
      <c r="F6" s="17">
        <v>46.5</v>
      </c>
      <c r="J6" s="30" t="s">
        <v>48</v>
      </c>
      <c r="K6" s="31" t="s">
        <v>56</v>
      </c>
      <c r="L6" s="51">
        <v>0</v>
      </c>
    </row>
    <row r="7" spans="1:12" x14ac:dyDescent="0.3">
      <c r="A7" s="8">
        <v>2</v>
      </c>
      <c r="B7" s="2" t="s">
        <v>9</v>
      </c>
      <c r="C7" s="9">
        <v>150</v>
      </c>
      <c r="D7" s="16">
        <v>24.719999000000001</v>
      </c>
      <c r="E7" s="16">
        <v>31.5</v>
      </c>
      <c r="F7" s="17">
        <v>29.76</v>
      </c>
      <c r="J7" s="30" t="s">
        <v>49</v>
      </c>
      <c r="K7" s="31" t="s">
        <v>57</v>
      </c>
      <c r="L7" s="51">
        <v>0</v>
      </c>
    </row>
    <row r="8" spans="1:12" x14ac:dyDescent="0.3">
      <c r="A8" s="8">
        <v>3</v>
      </c>
      <c r="B8" s="2" t="s">
        <v>10</v>
      </c>
      <c r="C8" s="9">
        <v>150</v>
      </c>
      <c r="D8" s="16">
        <v>40.599997999999999</v>
      </c>
      <c r="E8" s="16">
        <v>55.049999</v>
      </c>
      <c r="F8" s="17">
        <v>65.809997999999993</v>
      </c>
      <c r="J8" s="30" t="s">
        <v>50</v>
      </c>
      <c r="K8" s="31" t="s">
        <v>58</v>
      </c>
      <c r="L8" s="51">
        <v>0</v>
      </c>
    </row>
    <row r="9" spans="1:12" x14ac:dyDescent="0.3">
      <c r="A9" s="8">
        <v>4</v>
      </c>
      <c r="B9" s="2" t="s">
        <v>11</v>
      </c>
      <c r="C9" s="9">
        <v>150</v>
      </c>
      <c r="D9" s="16">
        <v>15.42</v>
      </c>
      <c r="E9" s="16">
        <v>13.47</v>
      </c>
      <c r="F9" s="17">
        <v>23.65</v>
      </c>
      <c r="J9" s="53" t="s">
        <v>51</v>
      </c>
      <c r="K9" s="54" t="s">
        <v>59</v>
      </c>
      <c r="L9" s="55">
        <v>145</v>
      </c>
    </row>
    <row r="10" spans="1:12" ht="16.2" thickBot="1" x14ac:dyDescent="0.35">
      <c r="A10" s="8">
        <v>5</v>
      </c>
      <c r="B10" s="2" t="s">
        <v>12</v>
      </c>
      <c r="C10" s="9">
        <v>150</v>
      </c>
      <c r="D10" s="16">
        <v>60.41</v>
      </c>
      <c r="E10" s="16">
        <v>59.02</v>
      </c>
      <c r="F10" s="17">
        <v>87.989998</v>
      </c>
      <c r="J10" s="56" t="s">
        <v>52</v>
      </c>
      <c r="K10" s="57" t="s">
        <v>60</v>
      </c>
      <c r="L10" s="58">
        <v>36</v>
      </c>
    </row>
    <row r="11" spans="1:12" x14ac:dyDescent="0.3">
      <c r="A11" s="8">
        <v>6</v>
      </c>
      <c r="B11" s="2" t="s">
        <v>13</v>
      </c>
      <c r="C11" s="9">
        <v>150</v>
      </c>
      <c r="D11" s="16">
        <v>27.309999000000001</v>
      </c>
      <c r="E11" s="16">
        <v>28.299999</v>
      </c>
      <c r="F11" s="17">
        <v>33.700001</v>
      </c>
    </row>
    <row r="12" spans="1:12" x14ac:dyDescent="0.3">
      <c r="A12" s="8">
        <v>7</v>
      </c>
      <c r="B12" s="2" t="s">
        <v>14</v>
      </c>
      <c r="C12" s="9">
        <v>150</v>
      </c>
      <c r="D12" s="16">
        <v>31.129999000000002</v>
      </c>
      <c r="E12" s="16">
        <v>32.270000000000003</v>
      </c>
      <c r="F12" s="17">
        <v>36.189999</v>
      </c>
    </row>
    <row r="13" spans="1:12" ht="16.2" thickBot="1" x14ac:dyDescent="0.35">
      <c r="A13" s="10">
        <v>8</v>
      </c>
      <c r="B13" s="11" t="s">
        <v>15</v>
      </c>
      <c r="C13" s="45">
        <v>150</v>
      </c>
      <c r="D13" s="47">
        <v>34.840000000000003</v>
      </c>
      <c r="E13" s="47">
        <v>29.440000999999999</v>
      </c>
      <c r="F13" s="17">
        <v>34.110000999999997</v>
      </c>
    </row>
    <row r="14" spans="1:12" ht="16.2" thickBot="1" x14ac:dyDescent="0.35">
      <c r="A14" s="45"/>
      <c r="B14" s="46"/>
      <c r="C14" s="115">
        <f>SUM(C6:C13)</f>
        <v>1200</v>
      </c>
      <c r="D14" s="116">
        <f>SUMPRODUCT($C6:$C13,D6:D13)</f>
        <v>41831.999400000001</v>
      </c>
      <c r="E14" s="116">
        <f t="shared" ref="E14:F14" si="0">SUMPRODUCT($C6:$C13,E6:E13)</f>
        <v>42838.5</v>
      </c>
      <c r="F14" s="117">
        <f t="shared" si="0"/>
        <v>53656.49955</v>
      </c>
    </row>
    <row r="15" spans="1:12" ht="16.2" thickBot="1" x14ac:dyDescent="0.35"/>
    <row r="16" spans="1:12" x14ac:dyDescent="0.3">
      <c r="A16" s="121" t="s">
        <v>16</v>
      </c>
      <c r="B16" s="118">
        <v>0.01</v>
      </c>
    </row>
    <row r="17" spans="1:9" x14ac:dyDescent="0.3">
      <c r="A17" s="122" t="s">
        <v>17</v>
      </c>
      <c r="B17" s="119">
        <v>0.3</v>
      </c>
    </row>
    <row r="18" spans="1:9" ht="16.2" thickBot="1" x14ac:dyDescent="0.35">
      <c r="A18" s="123" t="s">
        <v>18</v>
      </c>
      <c r="B18" s="120">
        <v>10000</v>
      </c>
    </row>
    <row r="19" spans="1:9" ht="16.2" thickBot="1" x14ac:dyDescent="0.35"/>
    <row r="20" spans="1:9" ht="16.2" thickBot="1" x14ac:dyDescent="0.35">
      <c r="A20" s="60" t="s">
        <v>32</v>
      </c>
      <c r="B20" s="103">
        <f>SUM(C21:C28)</f>
        <v>42716.989658999999</v>
      </c>
      <c r="C20" s="112" t="s">
        <v>19</v>
      </c>
      <c r="D20" s="113" t="s">
        <v>20</v>
      </c>
      <c r="E20" s="113" t="s">
        <v>21</v>
      </c>
      <c r="F20" s="113" t="s">
        <v>22</v>
      </c>
      <c r="G20" s="113" t="s">
        <v>23</v>
      </c>
      <c r="H20" s="114" t="s">
        <v>24</v>
      </c>
    </row>
    <row r="21" spans="1:9" x14ac:dyDescent="0.3">
      <c r="A21" s="110">
        <v>1</v>
      </c>
      <c r="B21" s="111">
        <v>0</v>
      </c>
      <c r="C21" s="64">
        <f>(C6-B21)*F6</f>
        <v>6975</v>
      </c>
      <c r="D21" s="21">
        <f>B21*E6</f>
        <v>0</v>
      </c>
      <c r="E21" s="21">
        <f>D21*$B$16</f>
        <v>0</v>
      </c>
      <c r="F21" s="21">
        <f>((D21-B21*D6)*$B$17)</f>
        <v>0</v>
      </c>
      <c r="G21" s="21">
        <f>E21+IF(F21&gt;0,F21,0)</f>
        <v>0</v>
      </c>
      <c r="H21" s="65">
        <f>D21-G21</f>
        <v>0</v>
      </c>
    </row>
    <row r="22" spans="1:9" x14ac:dyDescent="0.3">
      <c r="A22" s="64">
        <v>2</v>
      </c>
      <c r="B22" s="65">
        <v>150</v>
      </c>
      <c r="C22" s="64">
        <f>(C7-B22)*F7</f>
        <v>0</v>
      </c>
      <c r="D22" s="21">
        <f>B22*E7</f>
        <v>4725</v>
      </c>
      <c r="E22" s="21">
        <f t="shared" ref="E22:E29" si="1">D22*$B$16</f>
        <v>47.25</v>
      </c>
      <c r="F22" s="21">
        <f>((D22-B22*D7)*$B$17)</f>
        <v>305.10004499999997</v>
      </c>
      <c r="G22" s="21">
        <f t="shared" ref="G22:G28" si="2">E22+IF(F22&gt;0,F22,0)</f>
        <v>352.35004499999997</v>
      </c>
      <c r="H22" s="65">
        <f t="shared" ref="H22:H28" si="3">D22-G22</f>
        <v>4372.6499549999999</v>
      </c>
    </row>
    <row r="23" spans="1:9" x14ac:dyDescent="0.3">
      <c r="A23" s="64">
        <v>3</v>
      </c>
      <c r="B23" s="65">
        <v>0</v>
      </c>
      <c r="C23" s="64">
        <f>(C8-B23)*F8</f>
        <v>9871.4996999999985</v>
      </c>
      <c r="D23" s="21">
        <f>B23*E8</f>
        <v>0</v>
      </c>
      <c r="E23" s="21">
        <f t="shared" si="1"/>
        <v>0</v>
      </c>
      <c r="F23" s="21">
        <f>((D23-B23*D8)*$B$17)</f>
        <v>0</v>
      </c>
      <c r="G23" s="21">
        <f t="shared" si="2"/>
        <v>0</v>
      </c>
      <c r="H23" s="65">
        <f t="shared" si="3"/>
        <v>0</v>
      </c>
    </row>
    <row r="24" spans="1:9" x14ac:dyDescent="0.3">
      <c r="A24" s="64">
        <v>4</v>
      </c>
      <c r="B24" s="65">
        <v>0</v>
      </c>
      <c r="C24" s="64">
        <f>(C9-B24)*F9</f>
        <v>3547.5</v>
      </c>
      <c r="D24" s="21">
        <f>B24*E9</f>
        <v>0</v>
      </c>
      <c r="E24" s="21">
        <f t="shared" si="1"/>
        <v>0</v>
      </c>
      <c r="F24" s="21">
        <f>((D24-B24*D9)*$B$17)</f>
        <v>0</v>
      </c>
      <c r="G24" s="21">
        <f t="shared" si="2"/>
        <v>0</v>
      </c>
      <c r="H24" s="65">
        <f t="shared" si="3"/>
        <v>0</v>
      </c>
    </row>
    <row r="25" spans="1:9" x14ac:dyDescent="0.3">
      <c r="A25" s="64">
        <v>5</v>
      </c>
      <c r="B25" s="65">
        <v>0</v>
      </c>
      <c r="C25" s="64">
        <f>(C10-B25)*F10</f>
        <v>13198.4997</v>
      </c>
      <c r="D25" s="21">
        <f>B25*E10</f>
        <v>0</v>
      </c>
      <c r="E25" s="21">
        <f t="shared" si="1"/>
        <v>0</v>
      </c>
      <c r="F25" s="21">
        <f>((D25-B25*D10)*$B$17)</f>
        <v>0</v>
      </c>
      <c r="G25" s="21">
        <f t="shared" si="2"/>
        <v>0</v>
      </c>
      <c r="H25" s="65">
        <f t="shared" si="3"/>
        <v>0</v>
      </c>
    </row>
    <row r="26" spans="1:9" x14ac:dyDescent="0.3">
      <c r="A26" s="64">
        <v>6</v>
      </c>
      <c r="B26" s="65">
        <v>0</v>
      </c>
      <c r="C26" s="64">
        <f>(C11-B26)*F11</f>
        <v>5055.0001499999998</v>
      </c>
      <c r="D26" s="21">
        <f>B26*E11</f>
        <v>0</v>
      </c>
      <c r="E26" s="21">
        <f t="shared" si="1"/>
        <v>0</v>
      </c>
      <c r="F26" s="21">
        <f>((D26-B26*D11)*$B$17)</f>
        <v>0</v>
      </c>
      <c r="G26" s="21">
        <f t="shared" si="2"/>
        <v>0</v>
      </c>
      <c r="H26" s="65">
        <f t="shared" si="3"/>
        <v>0</v>
      </c>
    </row>
    <row r="27" spans="1:9" x14ac:dyDescent="0.3">
      <c r="A27" s="64">
        <v>7</v>
      </c>
      <c r="B27" s="65">
        <v>145</v>
      </c>
      <c r="C27" s="64">
        <f>(C12-B27)*F12</f>
        <v>180.949995</v>
      </c>
      <c r="D27" s="21">
        <f>B27*E12</f>
        <v>4679.1500000000005</v>
      </c>
      <c r="E27" s="21">
        <f t="shared" si="1"/>
        <v>46.791500000000006</v>
      </c>
      <c r="F27" s="21">
        <f>((D27-B27*D12)*$B$17)</f>
        <v>49.590043500000043</v>
      </c>
      <c r="G27" s="21">
        <f t="shared" si="2"/>
        <v>96.381543500000049</v>
      </c>
      <c r="H27" s="65">
        <f t="shared" si="3"/>
        <v>4582.7684565000009</v>
      </c>
    </row>
    <row r="28" spans="1:9" ht="16.2" thickBot="1" x14ac:dyDescent="0.35">
      <c r="A28" s="66">
        <v>8</v>
      </c>
      <c r="B28" s="68">
        <v>36</v>
      </c>
      <c r="C28" s="66">
        <f>(C13-B28)*F13</f>
        <v>3888.5401139999994</v>
      </c>
      <c r="D28" s="67">
        <f>B28*E13</f>
        <v>1059.8400360000001</v>
      </c>
      <c r="E28" s="67">
        <f t="shared" si="1"/>
        <v>10.598400360000001</v>
      </c>
      <c r="F28" s="67">
        <f>((D28-B28*D13)*$B$17)</f>
        <v>-58.319989200000052</v>
      </c>
      <c r="G28" s="67">
        <f t="shared" si="2"/>
        <v>10.598400360000001</v>
      </c>
      <c r="H28" s="68">
        <f t="shared" si="3"/>
        <v>1049.2416356400001</v>
      </c>
    </row>
    <row r="29" spans="1:9" x14ac:dyDescent="0.3">
      <c r="B29" s="3">
        <f>SUM(B21:B28)</f>
        <v>331</v>
      </c>
      <c r="C29" s="61">
        <f>SUM(C21:C28)</f>
        <v>42716.989658999999</v>
      </c>
      <c r="D29" s="61">
        <f>SUM(D21:D28)</f>
        <v>10463.990036000001</v>
      </c>
      <c r="E29" s="61"/>
    </row>
    <row r="30" spans="1:9" ht="16.2" thickBot="1" x14ac:dyDescent="0.35">
      <c r="H30" s="62">
        <f>SUM(H21:H28)</f>
        <v>10004.660047140002</v>
      </c>
      <c r="I30" s="3">
        <v>10000</v>
      </c>
    </row>
    <row r="31" spans="1:9" ht="16.2" thickBot="1" x14ac:dyDescent="0.35">
      <c r="A31" s="60" t="s">
        <v>61</v>
      </c>
      <c r="B31" s="59">
        <v>42716.989658999999</v>
      </c>
    </row>
    <row r="32" spans="1:9" ht="16.2" thickBot="1" x14ac:dyDescent="0.35">
      <c r="D32" s="63"/>
      <c r="E32" s="60" t="s">
        <v>62</v>
      </c>
      <c r="F32" s="60" t="s">
        <v>61</v>
      </c>
      <c r="G32" s="60" t="s">
        <v>63</v>
      </c>
    </row>
    <row r="33" spans="4:7" ht="16.2" thickBot="1" x14ac:dyDescent="0.35">
      <c r="D33" s="60" t="s">
        <v>64</v>
      </c>
      <c r="E33" s="69">
        <f>C14</f>
        <v>1200</v>
      </c>
      <c r="F33" s="70">
        <f>D14</f>
        <v>41831.999400000001</v>
      </c>
      <c r="G33" s="71"/>
    </row>
    <row r="34" spans="4:7" ht="16.2" thickBot="1" x14ac:dyDescent="0.35">
      <c r="D34" s="60" t="s">
        <v>65</v>
      </c>
      <c r="E34" s="69">
        <v>1200</v>
      </c>
      <c r="F34" s="70">
        <f>E14</f>
        <v>42838.5</v>
      </c>
      <c r="G34" s="74" t="s">
        <v>66</v>
      </c>
    </row>
    <row r="35" spans="4:7" ht="16.2" thickBot="1" x14ac:dyDescent="0.35">
      <c r="D35" s="60" t="s">
        <v>65</v>
      </c>
      <c r="E35" s="69">
        <f>E34-B29</f>
        <v>869</v>
      </c>
      <c r="F35" s="70">
        <f>E14-D29</f>
        <v>32374.509963999997</v>
      </c>
      <c r="G35" s="74" t="s">
        <v>67</v>
      </c>
    </row>
    <row r="36" spans="4:7" ht="16.2" thickBot="1" x14ac:dyDescent="0.35">
      <c r="D36" s="60" t="s">
        <v>68</v>
      </c>
      <c r="E36" s="72">
        <f>E35</f>
        <v>869</v>
      </c>
      <c r="F36" s="73">
        <f>B20</f>
        <v>42716.989658999999</v>
      </c>
      <c r="G36" s="75" t="s">
        <v>69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opLeftCell="W12" workbookViewId="0">
      <selection activeCell="AG28" sqref="AG28"/>
    </sheetView>
  </sheetViews>
  <sheetFormatPr defaultRowHeight="15.6" x14ac:dyDescent="0.3"/>
  <cols>
    <col min="1" max="1" width="9.5" bestFit="1" customWidth="1"/>
    <col min="3" max="3" width="14.09765625" bestFit="1" customWidth="1"/>
    <col min="4" max="4" width="9.8984375" bestFit="1" customWidth="1"/>
    <col min="5" max="6" width="14.59765625" bestFit="1" customWidth="1"/>
    <col min="7" max="7" width="15.8984375" bestFit="1" customWidth="1"/>
    <col min="8" max="9" width="9.8984375" bestFit="1" customWidth="1"/>
    <col min="10" max="10" width="13.5" bestFit="1" customWidth="1"/>
    <col min="28" max="29" width="15.8984375" bestFit="1" customWidth="1"/>
    <col min="30" max="30" width="11.8984375" bestFit="1" customWidth="1"/>
    <col min="31" max="31" width="14.09765625" bestFit="1" customWidth="1"/>
    <col min="33" max="33" width="14.59765625" bestFit="1" customWidth="1"/>
    <col min="35" max="35" width="15.8984375" bestFit="1" customWidth="1"/>
    <col min="41" max="41" width="6.8984375" bestFit="1" customWidth="1"/>
    <col min="42" max="42" width="14.09765625" bestFit="1" customWidth="1"/>
    <col min="43" max="43" width="8.8984375" bestFit="1" customWidth="1"/>
    <col min="44" max="45" width="14.59765625" bestFit="1" customWidth="1"/>
    <col min="46" max="46" width="15.8984375" bestFit="1" customWidth="1"/>
    <col min="47" max="47" width="4.69921875" bestFit="1" customWidth="1"/>
    <col min="48" max="48" width="5.5" bestFit="1" customWidth="1"/>
  </cols>
  <sheetData>
    <row r="1" spans="1:37" x14ac:dyDescent="0.3">
      <c r="A1" s="80" t="s">
        <v>34</v>
      </c>
      <c r="B1" s="80"/>
      <c r="C1" s="80"/>
      <c r="D1" s="80"/>
      <c r="E1" s="80"/>
      <c r="F1" s="80"/>
      <c r="G1" s="80"/>
      <c r="H1" s="80"/>
      <c r="I1" s="80"/>
      <c r="K1" s="80" t="s">
        <v>35</v>
      </c>
      <c r="L1" s="80"/>
      <c r="M1" s="80"/>
      <c r="N1" s="80"/>
      <c r="O1" s="80"/>
      <c r="P1" s="80"/>
      <c r="Q1" s="80"/>
      <c r="R1" s="80"/>
      <c r="T1" s="80" t="s">
        <v>36</v>
      </c>
      <c r="U1" s="80"/>
      <c r="V1" s="80"/>
      <c r="W1" s="80"/>
      <c r="X1" s="80"/>
      <c r="Y1" s="80"/>
      <c r="Z1" s="80"/>
      <c r="AA1" s="80"/>
      <c r="AD1" s="79" t="s">
        <v>37</v>
      </c>
      <c r="AE1" s="79"/>
      <c r="AF1" s="79"/>
      <c r="AG1" s="79"/>
      <c r="AH1" s="79"/>
      <c r="AI1" s="79"/>
      <c r="AJ1" s="79"/>
      <c r="AK1" s="79"/>
    </row>
    <row r="2" spans="1:37" x14ac:dyDescent="0.3">
      <c r="A2" s="76" t="s">
        <v>25</v>
      </c>
      <c r="B2" s="76" t="str">
        <f>'Part C-RiskAverse'!B3</f>
        <v>Yahoo!</v>
      </c>
      <c r="C2" s="76" t="str">
        <f>'Part C-RiskAverse'!$B4</f>
        <v>General Electric</v>
      </c>
      <c r="D2" s="76" t="str">
        <f>'Part C-RiskAverse'!$B5</f>
        <v>Microsoft</v>
      </c>
      <c r="E2" s="76" t="str">
        <f>'Part C-RiskAverse'!$B6</f>
        <v>Bank of America</v>
      </c>
      <c r="F2" s="76" t="str">
        <f>'Part C-RiskAverse'!$B7</f>
        <v>JPMorgan Chase</v>
      </c>
      <c r="G2" s="76" t="str">
        <f>'Part C-RiskAverse'!$B8</f>
        <v>Cisco Systems, Inc</v>
      </c>
      <c r="H2" s="76" t="str">
        <f>'Part C-RiskAverse'!$B9</f>
        <v>Intel</v>
      </c>
      <c r="I2" s="76" t="str">
        <f>'Part C-RiskAverse'!$B10</f>
        <v>Pfizer</v>
      </c>
      <c r="K2" s="25" t="s">
        <v>8</v>
      </c>
      <c r="L2" s="25" t="s">
        <v>9</v>
      </c>
      <c r="M2" s="25" t="s">
        <v>10</v>
      </c>
      <c r="N2" s="25" t="s">
        <v>11</v>
      </c>
      <c r="O2" s="25" t="s">
        <v>12</v>
      </c>
      <c r="P2" s="25" t="s">
        <v>13</v>
      </c>
      <c r="Q2" s="25" t="s">
        <v>14</v>
      </c>
      <c r="R2" s="25" t="s">
        <v>15</v>
      </c>
      <c r="T2" s="25" t="s">
        <v>8</v>
      </c>
      <c r="U2" s="25" t="s">
        <v>9</v>
      </c>
      <c r="V2" s="25" t="s">
        <v>10</v>
      </c>
      <c r="W2" s="25" t="s">
        <v>11</v>
      </c>
      <c r="X2" s="25" t="s">
        <v>12</v>
      </c>
      <c r="Y2" s="25" t="s">
        <v>13</v>
      </c>
      <c r="Z2" s="25" t="s">
        <v>14</v>
      </c>
      <c r="AA2" s="25" t="s">
        <v>15</v>
      </c>
      <c r="AC2" s="25"/>
      <c r="AD2" s="25" t="s">
        <v>8</v>
      </c>
      <c r="AE2" s="25" t="s">
        <v>9</v>
      </c>
      <c r="AF2" s="25" t="s">
        <v>10</v>
      </c>
      <c r="AG2" s="25" t="s">
        <v>11</v>
      </c>
      <c r="AH2" s="25" t="s">
        <v>12</v>
      </c>
      <c r="AI2" s="25" t="s">
        <v>13</v>
      </c>
      <c r="AJ2" s="25" t="s">
        <v>14</v>
      </c>
      <c r="AK2" s="25" t="s">
        <v>15</v>
      </c>
    </row>
    <row r="3" spans="1:37" x14ac:dyDescent="0.3">
      <c r="A3" s="77">
        <v>42095</v>
      </c>
      <c r="B3" s="76">
        <v>44.450001</v>
      </c>
      <c r="C3" s="76">
        <v>24.719999000000001</v>
      </c>
      <c r="D3" s="76">
        <v>40.599997999999999</v>
      </c>
      <c r="E3" s="76">
        <v>15.42</v>
      </c>
      <c r="F3" s="76">
        <v>60.41</v>
      </c>
      <c r="G3" s="76">
        <v>27.309999000000001</v>
      </c>
      <c r="H3" s="76">
        <v>31.129999000000002</v>
      </c>
      <c r="I3" s="76">
        <v>34.840000000000003</v>
      </c>
      <c r="K3" s="25">
        <f>LN(B4/B3)</f>
        <v>-4.3685152939480984E-2</v>
      </c>
      <c r="L3" s="25">
        <f>LN(C4/C3)</f>
        <v>9.1552063960588959E-2</v>
      </c>
      <c r="M3" s="25">
        <f t="shared" ref="M3:R3" si="0">LN(D4/D3)</f>
        <v>0.17944394739662908</v>
      </c>
      <c r="N3" s="25">
        <f t="shared" si="0"/>
        <v>3.6923354104597891E-2</v>
      </c>
      <c r="O3" s="25">
        <f t="shared" si="0"/>
        <v>5.3029924126054763E-2</v>
      </c>
      <c r="P3" s="25">
        <f t="shared" si="0"/>
        <v>5.3469615517277497E-2</v>
      </c>
      <c r="Q3" s="25">
        <f t="shared" si="0"/>
        <v>4.7060188921710398E-2</v>
      </c>
      <c r="R3" s="25">
        <f t="shared" si="0"/>
        <v>-2.853174574594074E-2</v>
      </c>
      <c r="T3" s="25">
        <f>K3-K$28</f>
        <v>-4.5563791611823036E-2</v>
      </c>
      <c r="U3" s="25">
        <f t="shared" ref="U3:AA18" si="1">L3-L$28</f>
        <v>8.3820704884402436E-2</v>
      </c>
      <c r="V3" s="25">
        <f t="shared" si="1"/>
        <v>0.15931879094950793</v>
      </c>
      <c r="W3" s="25">
        <f t="shared" si="1"/>
        <v>1.9102614654482954E-2</v>
      </c>
      <c r="X3" s="25">
        <f t="shared" si="1"/>
        <v>3.7360403510347945E-2</v>
      </c>
      <c r="Y3" s="25">
        <f t="shared" si="1"/>
        <v>4.4709408510489296E-2</v>
      </c>
      <c r="Z3" s="25">
        <f t="shared" si="1"/>
        <v>4.0784736521145996E-2</v>
      </c>
      <c r="AA3" s="25">
        <f t="shared" si="1"/>
        <v>-2.7649432152739375E-2</v>
      </c>
      <c r="AC3" s="25" t="s">
        <v>8</v>
      </c>
      <c r="AD3" s="78">
        <f t="array" ref="AD3:AK10">MMULT(TRANSPOSE(ER),ER)/24</f>
        <v>6.6562487932659391E-3</v>
      </c>
      <c r="AE3" s="25">
        <v>1.6412026766304284E-3</v>
      </c>
      <c r="AF3" s="25">
        <v>1.6799498102585755E-3</v>
      </c>
      <c r="AG3" s="25">
        <v>2.3272117003941633E-3</v>
      </c>
      <c r="AH3" s="25">
        <v>1.2514716052680103E-3</v>
      </c>
      <c r="AI3" s="25">
        <v>3.4473262125915807E-3</v>
      </c>
      <c r="AJ3" s="25">
        <v>2.3812686718121985E-3</v>
      </c>
      <c r="AK3" s="25">
        <v>1.6661171172996029E-3</v>
      </c>
    </row>
    <row r="4" spans="1:37" x14ac:dyDescent="0.3">
      <c r="A4" s="77">
        <v>42125</v>
      </c>
      <c r="B4" s="76">
        <v>42.549999</v>
      </c>
      <c r="C4" s="76">
        <v>27.09</v>
      </c>
      <c r="D4" s="76">
        <v>48.580002</v>
      </c>
      <c r="E4" s="76">
        <v>16</v>
      </c>
      <c r="F4" s="76">
        <v>63.700001</v>
      </c>
      <c r="G4" s="76">
        <v>28.809999000000001</v>
      </c>
      <c r="H4" s="76">
        <v>32.630001</v>
      </c>
      <c r="I4" s="76">
        <v>33.860000999999997</v>
      </c>
      <c r="K4" s="25">
        <f t="shared" ref="K4:K26" si="2">LN(B5/B4)</f>
        <v>1.1682376127315567E-2</v>
      </c>
      <c r="L4" s="25">
        <f t="shared" ref="L4:L26" si="3">LN(C5/C4)</f>
        <v>6.255770171382939E-3</v>
      </c>
      <c r="M4" s="25">
        <f t="shared" ref="M4:M26" si="4">LN(D5/D4)</f>
        <v>-3.1788560194546116E-2</v>
      </c>
      <c r="N4" s="25">
        <f t="shared" ref="N4:N26" si="5">LN(E5/E4)</f>
        <v>3.5608427467367573E-2</v>
      </c>
      <c r="O4" s="25">
        <f t="shared" ref="O4:O26" si="6">LN(F5/F4)</f>
        <v>3.5318606811002663E-2</v>
      </c>
      <c r="P4" s="25">
        <f t="shared" ref="P4:P26" si="7">LN(G5/G4)</f>
        <v>2.7051846943748157E-2</v>
      </c>
      <c r="Q4" s="25">
        <f t="shared" ref="Q4:Q26" si="8">LN(H5/H4)</f>
        <v>5.1951920514727974E-2</v>
      </c>
      <c r="R4" s="25">
        <f t="shared" ref="R4:R26" si="9">LN(I5/I4)</f>
        <v>2.6520539781408593E-2</v>
      </c>
      <c r="T4" s="25">
        <f t="shared" ref="T4:T26" si="10">K4-K$28</f>
        <v>9.8037374549735171E-3</v>
      </c>
      <c r="U4" s="25">
        <f t="shared" ref="U4:U26" si="11">L4-L$28</f>
        <v>-1.4755889048035766E-3</v>
      </c>
      <c r="V4" s="25">
        <f t="shared" ref="V4:V26" si="12">M4-M$28</f>
        <v>-5.191371664166726E-2</v>
      </c>
      <c r="W4" s="25">
        <f t="shared" ref="W4:W26" si="13">N4-N$28</f>
        <v>1.7787688017252636E-2</v>
      </c>
      <c r="X4" s="25">
        <f t="shared" ref="X4:X26" si="14">O4-O$28</f>
        <v>1.9649086195295842E-2</v>
      </c>
      <c r="Y4" s="25">
        <f t="shared" ref="Y4:Y26" si="15">P4-P$28</f>
        <v>1.8291639936959952E-2</v>
      </c>
      <c r="Z4" s="25">
        <f t="shared" ref="Z4:Z26" si="16">Q4-Q$28</f>
        <v>4.5676468114163572E-2</v>
      </c>
      <c r="AA4" s="25">
        <f t="shared" ref="AA4:AA26" si="17">R4-R$28</f>
        <v>2.7402853374609959E-2</v>
      </c>
      <c r="AC4" s="25" t="s">
        <v>9</v>
      </c>
      <c r="AD4" s="25">
        <v>1.6412026766304284E-3</v>
      </c>
      <c r="AE4" s="25">
        <v>2.4504311028379325E-3</v>
      </c>
      <c r="AF4" s="25">
        <v>2.043169304482798E-3</v>
      </c>
      <c r="AG4" s="25">
        <v>1.6142214119399562E-3</v>
      </c>
      <c r="AH4" s="25">
        <v>1.227459453757306E-3</v>
      </c>
      <c r="AI4" s="25">
        <v>1.5340593228312883E-3</v>
      </c>
      <c r="AJ4" s="25">
        <v>1.6728937318985107E-3</v>
      </c>
      <c r="AK4" s="25">
        <v>9.9656262392935359E-4</v>
      </c>
    </row>
    <row r="5" spans="1:37" x14ac:dyDescent="0.3">
      <c r="A5" s="77">
        <v>42156</v>
      </c>
      <c r="B5" s="76">
        <v>43.049999</v>
      </c>
      <c r="C5" s="76">
        <v>27.26</v>
      </c>
      <c r="D5" s="76">
        <v>47.060001</v>
      </c>
      <c r="E5" s="76">
        <v>16.579999999999998</v>
      </c>
      <c r="F5" s="76">
        <v>65.989998</v>
      </c>
      <c r="G5" s="76">
        <v>29.6</v>
      </c>
      <c r="H5" s="76">
        <v>34.369999</v>
      </c>
      <c r="I5" s="76">
        <v>34.770000000000003</v>
      </c>
      <c r="K5" s="25">
        <f t="shared" si="2"/>
        <v>-8.7074732392585355E-2</v>
      </c>
      <c r="L5" s="25">
        <f t="shared" si="3"/>
        <v>-2.1881088074463664E-2</v>
      </c>
      <c r="M5" s="25">
        <f t="shared" si="4"/>
        <v>-5.6833518504762377E-2</v>
      </c>
      <c r="N5" s="25">
        <f t="shared" si="5"/>
        <v>3.9614993770219854E-2</v>
      </c>
      <c r="O5" s="25">
        <f t="shared" si="6"/>
        <v>3.1767714746708579E-2</v>
      </c>
      <c r="P5" s="25">
        <f t="shared" si="7"/>
        <v>-7.6501687195846324E-2</v>
      </c>
      <c r="Q5" s="25">
        <f t="shared" si="8"/>
        <v>-0.11978530076643756</v>
      </c>
      <c r="R5" s="25">
        <f t="shared" si="9"/>
        <v>-3.5420034623387324E-2</v>
      </c>
      <c r="T5" s="25">
        <f t="shared" si="10"/>
        <v>-8.89533710649274E-2</v>
      </c>
      <c r="U5" s="25">
        <f t="shared" si="11"/>
        <v>-2.961244715065018E-2</v>
      </c>
      <c r="V5" s="25">
        <f t="shared" si="12"/>
        <v>-7.6958674951883521E-2</v>
      </c>
      <c r="W5" s="25">
        <f t="shared" si="13"/>
        <v>2.1794254320104917E-2</v>
      </c>
      <c r="X5" s="25">
        <f t="shared" si="14"/>
        <v>1.6098194131001758E-2</v>
      </c>
      <c r="Y5" s="25">
        <f t="shared" si="15"/>
        <v>-8.5261894202634525E-2</v>
      </c>
      <c r="Z5" s="25">
        <f t="shared" si="16"/>
        <v>-0.12606075316700197</v>
      </c>
      <c r="AA5" s="25">
        <f t="shared" si="17"/>
        <v>-3.4537721030185958E-2</v>
      </c>
      <c r="AC5" s="25" t="s">
        <v>10</v>
      </c>
      <c r="AD5" s="25">
        <v>1.6799498102585755E-3</v>
      </c>
      <c r="AE5" s="25">
        <v>2.043169304482798E-3</v>
      </c>
      <c r="AF5" s="25">
        <v>4.6949816505480729E-3</v>
      </c>
      <c r="AG5" s="25">
        <v>1.7968511754510778E-3</v>
      </c>
      <c r="AH5" s="25">
        <v>1.0529868300612141E-3</v>
      </c>
      <c r="AI5" s="25">
        <v>1.9852933291757036E-3</v>
      </c>
      <c r="AJ5" s="25">
        <v>2.3250914407638074E-3</v>
      </c>
      <c r="AK5" s="25">
        <v>9.4633489288602039E-4</v>
      </c>
    </row>
    <row r="6" spans="1:37" x14ac:dyDescent="0.3">
      <c r="A6" s="77">
        <v>42186</v>
      </c>
      <c r="B6" s="76">
        <v>39.459999000000003</v>
      </c>
      <c r="C6" s="76">
        <v>26.67</v>
      </c>
      <c r="D6" s="76">
        <v>44.459999000000003</v>
      </c>
      <c r="E6" s="76">
        <v>17.25</v>
      </c>
      <c r="F6" s="76">
        <v>68.120002999999997</v>
      </c>
      <c r="G6" s="76">
        <v>27.42</v>
      </c>
      <c r="H6" s="76">
        <v>30.49</v>
      </c>
      <c r="I6" s="76">
        <v>33.560001</v>
      </c>
      <c r="K6" s="25">
        <f t="shared" si="2"/>
        <v>-7.332854770961364E-2</v>
      </c>
      <c r="L6" s="25">
        <f t="shared" si="3"/>
        <v>-2.0837995500854214E-2</v>
      </c>
      <c r="M6" s="25">
        <f t="shared" si="4"/>
        <v>5.5132093186844075E-2</v>
      </c>
      <c r="N6" s="25">
        <f t="shared" si="5"/>
        <v>3.7547072595251606E-2</v>
      </c>
      <c r="O6" s="25">
        <f t="shared" si="6"/>
        <v>6.8757933592733227E-3</v>
      </c>
      <c r="P6" s="25">
        <f t="shared" si="7"/>
        <v>3.5468521731928139E-2</v>
      </c>
      <c r="Q6" s="25">
        <f t="shared" si="8"/>
        <v>-5.0102931013689379E-2</v>
      </c>
      <c r="R6" s="25">
        <f t="shared" si="9"/>
        <v>7.8207337384396128E-2</v>
      </c>
      <c r="T6" s="25">
        <f t="shared" si="10"/>
        <v>-7.5207186381955685E-2</v>
      </c>
      <c r="U6" s="25">
        <f t="shared" si="11"/>
        <v>-2.8569354577040729E-2</v>
      </c>
      <c r="V6" s="25">
        <f t="shared" si="12"/>
        <v>3.5006936739722938E-2</v>
      </c>
      <c r="W6" s="25">
        <f t="shared" si="13"/>
        <v>1.9726333145136669E-2</v>
      </c>
      <c r="X6" s="25">
        <f t="shared" si="14"/>
        <v>-8.7937272564334989E-3</v>
      </c>
      <c r="Y6" s="25">
        <f t="shared" si="15"/>
        <v>2.6708314725139938E-2</v>
      </c>
      <c r="Z6" s="25">
        <f t="shared" si="16"/>
        <v>-5.6378383414253781E-2</v>
      </c>
      <c r="AA6" s="25">
        <f t="shared" si="17"/>
        <v>7.90896509775975E-2</v>
      </c>
      <c r="AC6" s="25" t="s">
        <v>11</v>
      </c>
      <c r="AD6" s="25">
        <v>2.3272117003941633E-3</v>
      </c>
      <c r="AE6" s="25">
        <v>1.6142214119399562E-3</v>
      </c>
      <c r="AF6" s="25">
        <v>1.7968511754510778E-3</v>
      </c>
      <c r="AG6" s="25">
        <v>7.9576365211482293E-3</v>
      </c>
      <c r="AH6" s="25">
        <v>4.8111142155491593E-3</v>
      </c>
      <c r="AI6" s="25">
        <v>1.6356858696817643E-3</v>
      </c>
      <c r="AJ6" s="25">
        <v>1.1292359068206419E-3</v>
      </c>
      <c r="AK6" s="25">
        <v>2.3348377514919869E-3</v>
      </c>
    </row>
    <row r="7" spans="1:37" x14ac:dyDescent="0.3">
      <c r="A7" s="77">
        <v>42219</v>
      </c>
      <c r="B7" s="76">
        <v>36.669998</v>
      </c>
      <c r="C7" s="76">
        <v>26.120000999999998</v>
      </c>
      <c r="D7" s="76">
        <v>46.98</v>
      </c>
      <c r="E7" s="76">
        <v>17.91</v>
      </c>
      <c r="F7" s="76">
        <v>68.589995999999999</v>
      </c>
      <c r="G7" s="76">
        <v>28.41</v>
      </c>
      <c r="H7" s="76">
        <v>29</v>
      </c>
      <c r="I7" s="76">
        <v>36.290000999999997</v>
      </c>
      <c r="K7" s="25">
        <f t="shared" si="2"/>
        <v>-0.15228889242980362</v>
      </c>
      <c r="L7" s="25">
        <f t="shared" si="3"/>
        <v>-7.4697181491955034E-2</v>
      </c>
      <c r="M7" s="25">
        <f t="shared" si="4"/>
        <v>-0.10801295889938013</v>
      </c>
      <c r="N7" s="25">
        <f t="shared" si="5"/>
        <v>-0.11590038684176684</v>
      </c>
      <c r="O7" s="25">
        <f t="shared" si="6"/>
        <v>-8.7395789979231378E-2</v>
      </c>
      <c r="P7" s="25">
        <f t="shared" si="7"/>
        <v>-0.11910390498039437</v>
      </c>
      <c r="Q7" s="25">
        <f t="shared" si="8"/>
        <v>-3.8310782438243179E-2</v>
      </c>
      <c r="R7" s="25">
        <f t="shared" si="9"/>
        <v>-0.14282538293704311</v>
      </c>
      <c r="T7" s="25">
        <f t="shared" si="10"/>
        <v>-0.15416753110214568</v>
      </c>
      <c r="U7" s="25">
        <f t="shared" si="11"/>
        <v>-8.2428540568141556E-2</v>
      </c>
      <c r="V7" s="25">
        <f t="shared" si="12"/>
        <v>-0.12813811534650127</v>
      </c>
      <c r="W7" s="25">
        <f t="shared" si="13"/>
        <v>-0.13372112629188179</v>
      </c>
      <c r="X7" s="25">
        <f t="shared" si="14"/>
        <v>-0.1030653105949382</v>
      </c>
      <c r="Y7" s="25">
        <f t="shared" si="15"/>
        <v>-0.12786411198718259</v>
      </c>
      <c r="Z7" s="25">
        <f t="shared" si="16"/>
        <v>-4.4586234838807581E-2</v>
      </c>
      <c r="AA7" s="25">
        <f t="shared" si="17"/>
        <v>-0.14194306934384174</v>
      </c>
      <c r="AC7" s="25" t="s">
        <v>12</v>
      </c>
      <c r="AD7" s="25">
        <v>1.2514716052680103E-3</v>
      </c>
      <c r="AE7" s="25">
        <v>1.227459453757306E-3</v>
      </c>
      <c r="AF7" s="25">
        <v>1.0529868300612141E-3</v>
      </c>
      <c r="AG7" s="25">
        <v>4.8111142155491593E-3</v>
      </c>
      <c r="AH7" s="25">
        <v>3.2561945633898508E-3</v>
      </c>
      <c r="AI7" s="25">
        <v>1.1035692164770722E-3</v>
      </c>
      <c r="AJ7" s="25">
        <v>6.3392633019369535E-4</v>
      </c>
      <c r="AK7" s="25">
        <v>1.6382285902251086E-3</v>
      </c>
    </row>
    <row r="8" spans="1:37" x14ac:dyDescent="0.3">
      <c r="A8" s="77">
        <v>42248</v>
      </c>
      <c r="B8" s="76">
        <v>31.49</v>
      </c>
      <c r="C8" s="76">
        <v>24.24</v>
      </c>
      <c r="D8" s="76">
        <v>42.169998</v>
      </c>
      <c r="E8" s="76">
        <v>15.95</v>
      </c>
      <c r="F8" s="76">
        <v>62.849997999999999</v>
      </c>
      <c r="G8" s="76">
        <v>25.219999000000001</v>
      </c>
      <c r="H8" s="76">
        <v>27.91</v>
      </c>
      <c r="I8" s="76">
        <v>31.459999</v>
      </c>
      <c r="K8" s="25">
        <f t="shared" si="2"/>
        <v>-8.4099796551615258E-2</v>
      </c>
      <c r="L8" s="25">
        <f t="shared" si="3"/>
        <v>3.6853735344634507E-2</v>
      </c>
      <c r="M8" s="25">
        <f t="shared" si="4"/>
        <v>5.9382424389477835E-2</v>
      </c>
      <c r="N8" s="25">
        <f t="shared" si="5"/>
        <v>-2.7329314475780849E-2</v>
      </c>
      <c r="O8" s="25">
        <f t="shared" si="6"/>
        <v>-2.791177471744959E-2</v>
      </c>
      <c r="P8" s="25">
        <f t="shared" si="7"/>
        <v>3.2380438925956982E-2</v>
      </c>
      <c r="Q8" s="25">
        <f t="shared" si="8"/>
        <v>7.9187914748727356E-2</v>
      </c>
      <c r="R8" s="25">
        <f t="shared" si="9"/>
        <v>-5.0988002465105773E-3</v>
      </c>
      <c r="T8" s="25">
        <f t="shared" si="10"/>
        <v>-8.5978435223957303E-2</v>
      </c>
      <c r="U8" s="25">
        <f t="shared" si="11"/>
        <v>2.9122376268447991E-2</v>
      </c>
      <c r="V8" s="25">
        <f t="shared" si="12"/>
        <v>3.9257267942356691E-2</v>
      </c>
      <c r="W8" s="25">
        <f t="shared" si="13"/>
        <v>-4.5150053925895786E-2</v>
      </c>
      <c r="X8" s="25">
        <f t="shared" si="14"/>
        <v>-4.3581295333156411E-2</v>
      </c>
      <c r="Y8" s="25">
        <f t="shared" si="15"/>
        <v>2.3620231919168781E-2</v>
      </c>
      <c r="Z8" s="25">
        <f t="shared" si="16"/>
        <v>7.2912462348162954E-2</v>
      </c>
      <c r="AA8" s="25">
        <f t="shared" si="17"/>
        <v>-4.2164866533092107E-3</v>
      </c>
      <c r="AC8" s="25" t="s">
        <v>13</v>
      </c>
      <c r="AD8" s="25">
        <v>3.4473262125915807E-3</v>
      </c>
      <c r="AE8" s="25">
        <v>1.5340593228312883E-3</v>
      </c>
      <c r="AF8" s="25">
        <v>1.9852933291757036E-3</v>
      </c>
      <c r="AG8" s="25">
        <v>1.6356858696817643E-3</v>
      </c>
      <c r="AH8" s="25">
        <v>1.1035692164770722E-3</v>
      </c>
      <c r="AI8" s="25">
        <v>3.8810737105151364E-3</v>
      </c>
      <c r="AJ8" s="25">
        <v>2.0044563669282659E-3</v>
      </c>
      <c r="AK8" s="25">
        <v>1.9643009212261696E-3</v>
      </c>
    </row>
    <row r="9" spans="1:37" x14ac:dyDescent="0.3">
      <c r="A9" s="77">
        <v>42278</v>
      </c>
      <c r="B9" s="76">
        <v>28.950001</v>
      </c>
      <c r="C9" s="76">
        <v>25.15</v>
      </c>
      <c r="D9" s="76">
        <v>44.75</v>
      </c>
      <c r="E9" s="76">
        <v>15.52</v>
      </c>
      <c r="F9" s="76">
        <v>61.119999</v>
      </c>
      <c r="G9" s="76">
        <v>26.049999</v>
      </c>
      <c r="H9" s="76">
        <v>30.209999</v>
      </c>
      <c r="I9" s="76">
        <v>31.299999</v>
      </c>
      <c r="K9" s="25">
        <f t="shared" si="2"/>
        <v>0.20283503388395396</v>
      </c>
      <c r="L9" s="25">
        <f t="shared" si="3"/>
        <v>0.14036685921183914</v>
      </c>
      <c r="M9" s="25">
        <f t="shared" si="4"/>
        <v>0.16636622975242985</v>
      </c>
      <c r="N9" s="25">
        <f t="shared" si="5"/>
        <v>8.5184107173955012E-2</v>
      </c>
      <c r="O9" s="25">
        <f t="shared" si="6"/>
        <v>5.3050554340475571E-2</v>
      </c>
      <c r="P9" s="25">
        <f t="shared" si="7"/>
        <v>0.1027852985012164</v>
      </c>
      <c r="Q9" s="25">
        <f t="shared" si="8"/>
        <v>0.11021468677660079</v>
      </c>
      <c r="R9" s="25">
        <f t="shared" si="9"/>
        <v>8.7729941999098379E-2</v>
      </c>
      <c r="T9" s="25">
        <f t="shared" si="10"/>
        <v>0.2009563952116119</v>
      </c>
      <c r="U9" s="25">
        <f t="shared" si="11"/>
        <v>0.13263550013565262</v>
      </c>
      <c r="V9" s="25">
        <f t="shared" si="12"/>
        <v>0.14624107330530869</v>
      </c>
      <c r="W9" s="25">
        <f t="shared" si="13"/>
        <v>6.7363367723840079E-2</v>
      </c>
      <c r="X9" s="25">
        <f t="shared" si="14"/>
        <v>3.7381033724768753E-2</v>
      </c>
      <c r="Y9" s="25">
        <f t="shared" si="15"/>
        <v>9.4025091494428198E-2</v>
      </c>
      <c r="Z9" s="25">
        <f t="shared" si="16"/>
        <v>0.10393923437603639</v>
      </c>
      <c r="AA9" s="25">
        <f t="shared" si="17"/>
        <v>8.8612255592299752E-2</v>
      </c>
      <c r="AC9" s="25" t="s">
        <v>14</v>
      </c>
      <c r="AD9" s="25">
        <v>2.3812686718121985E-3</v>
      </c>
      <c r="AE9" s="25">
        <v>1.6728937318985107E-3</v>
      </c>
      <c r="AF9" s="25">
        <v>2.3250914407638074E-3</v>
      </c>
      <c r="AG9" s="25">
        <v>1.1292359068206419E-3</v>
      </c>
      <c r="AH9" s="25">
        <v>6.3392633019369535E-4</v>
      </c>
      <c r="AI9" s="25">
        <v>2.0044563669282659E-3</v>
      </c>
      <c r="AJ9" s="25">
        <v>3.3925301124466418E-3</v>
      </c>
      <c r="AK9" s="25">
        <v>8.7771759562670472E-4</v>
      </c>
    </row>
    <row r="10" spans="1:37" x14ac:dyDescent="0.3">
      <c r="A10" s="77">
        <v>42310</v>
      </c>
      <c r="B10" s="76">
        <v>35.459999000000003</v>
      </c>
      <c r="C10" s="76">
        <v>28.940000999999999</v>
      </c>
      <c r="D10" s="76">
        <v>52.849997999999999</v>
      </c>
      <c r="E10" s="76">
        <v>16.899999999999999</v>
      </c>
      <c r="F10" s="76">
        <v>64.449996999999996</v>
      </c>
      <c r="G10" s="76">
        <v>28.870000999999998</v>
      </c>
      <c r="H10" s="76">
        <v>33.729999999999997</v>
      </c>
      <c r="I10" s="76">
        <v>34.169998</v>
      </c>
      <c r="K10" s="25">
        <f t="shared" si="2"/>
        <v>-4.5875635140245091E-2</v>
      </c>
      <c r="L10" s="25">
        <f t="shared" si="3"/>
        <v>3.5639237003330354E-2</v>
      </c>
      <c r="M10" s="25">
        <f t="shared" si="4"/>
        <v>2.9090286024539821E-2</v>
      </c>
      <c r="N10" s="25">
        <f t="shared" si="5"/>
        <v>3.6029463579217734E-2</v>
      </c>
      <c r="O10" s="25">
        <f t="shared" si="6"/>
        <v>4.3864671495383457E-2</v>
      </c>
      <c r="P10" s="25">
        <f t="shared" si="7"/>
        <v>-5.9586018246218737E-2</v>
      </c>
      <c r="Q10" s="25">
        <f t="shared" si="8"/>
        <v>3.696041241585489E-2</v>
      </c>
      <c r="R10" s="25">
        <f t="shared" si="9"/>
        <v>-3.4840446129843487E-2</v>
      </c>
      <c r="T10" s="25">
        <f t="shared" si="10"/>
        <v>-4.7754273812587143E-2</v>
      </c>
      <c r="U10" s="25">
        <f t="shared" si="11"/>
        <v>2.7907877927143838E-2</v>
      </c>
      <c r="V10" s="25">
        <f t="shared" si="12"/>
        <v>8.9651295774186811E-3</v>
      </c>
      <c r="W10" s="25">
        <f t="shared" si="13"/>
        <v>1.8208724129102797E-2</v>
      </c>
      <c r="X10" s="25">
        <f t="shared" si="14"/>
        <v>2.8195150879676636E-2</v>
      </c>
      <c r="Y10" s="25">
        <f t="shared" si="15"/>
        <v>-6.8346225253006945E-2</v>
      </c>
      <c r="Z10" s="25">
        <f t="shared" si="16"/>
        <v>3.0684960015290485E-2</v>
      </c>
      <c r="AA10" s="25">
        <f t="shared" si="17"/>
        <v>-3.3958132536642122E-2</v>
      </c>
      <c r="AC10" s="25" t="s">
        <v>15</v>
      </c>
      <c r="AD10" s="25">
        <v>1.6661171172996029E-3</v>
      </c>
      <c r="AE10" s="25">
        <v>9.9656262392935359E-4</v>
      </c>
      <c r="AF10" s="25">
        <v>9.4633489288602039E-4</v>
      </c>
      <c r="AG10" s="25">
        <v>2.3348377514919869E-3</v>
      </c>
      <c r="AH10" s="25">
        <v>1.6382285902251086E-3</v>
      </c>
      <c r="AI10" s="25">
        <v>1.9643009212261696E-3</v>
      </c>
      <c r="AJ10" s="25">
        <v>8.7771759562670472E-4</v>
      </c>
      <c r="AK10" s="25">
        <v>3.4204643221153711E-3</v>
      </c>
    </row>
    <row r="11" spans="1:37" ht="16.2" thickBot="1" x14ac:dyDescent="0.35">
      <c r="A11" s="77">
        <v>42339</v>
      </c>
      <c r="B11" s="76">
        <v>33.869999</v>
      </c>
      <c r="C11" s="76">
        <v>29.99</v>
      </c>
      <c r="D11" s="76">
        <v>54.41</v>
      </c>
      <c r="E11" s="76">
        <v>17.52</v>
      </c>
      <c r="F11" s="76">
        <v>67.339995999999999</v>
      </c>
      <c r="G11" s="76">
        <v>27.200001</v>
      </c>
      <c r="H11" s="76">
        <v>35</v>
      </c>
      <c r="I11" s="76">
        <v>33</v>
      </c>
      <c r="K11" s="25">
        <f t="shared" si="2"/>
        <v>-5.3050779359716659E-2</v>
      </c>
      <c r="L11" s="25">
        <f t="shared" si="3"/>
        <v>1.8500660123461792E-2</v>
      </c>
      <c r="M11" s="25">
        <f t="shared" si="4"/>
        <v>-1.6554772473932084E-3</v>
      </c>
      <c r="N11" s="25">
        <f t="shared" si="5"/>
        <v>-6.3017547506592719E-2</v>
      </c>
      <c r="O11" s="25">
        <f t="shared" si="6"/>
        <v>-5.1652810670799069E-2</v>
      </c>
      <c r="P11" s="25">
        <f t="shared" si="7"/>
        <v>-3.0231897444566197E-2</v>
      </c>
      <c r="Q11" s="25">
        <f t="shared" si="8"/>
        <v>-3.252316218962191E-2</v>
      </c>
      <c r="R11" s="25">
        <f t="shared" si="9"/>
        <v>-3.5470179448307826E-2</v>
      </c>
      <c r="T11" s="25">
        <f t="shared" si="10"/>
        <v>-5.4929418032058711E-2</v>
      </c>
      <c r="U11" s="25">
        <f t="shared" si="11"/>
        <v>1.0769301047275276E-2</v>
      </c>
      <c r="V11" s="25">
        <f t="shared" si="12"/>
        <v>-2.1780633694514349E-2</v>
      </c>
      <c r="W11" s="25">
        <f t="shared" si="13"/>
        <v>-8.0838286956707653E-2</v>
      </c>
      <c r="X11" s="25">
        <f t="shared" si="14"/>
        <v>-6.7322331286505888E-2</v>
      </c>
      <c r="Y11" s="25">
        <f t="shared" si="15"/>
        <v>-3.8992104451354398E-2</v>
      </c>
      <c r="Z11" s="25">
        <f t="shared" si="16"/>
        <v>-3.8798614590186312E-2</v>
      </c>
      <c r="AA11" s="25">
        <f t="shared" si="17"/>
        <v>-3.458786585510646E-2</v>
      </c>
    </row>
    <row r="12" spans="1:37" x14ac:dyDescent="0.3">
      <c r="A12" s="77">
        <v>42373</v>
      </c>
      <c r="B12" s="76">
        <v>32.119999</v>
      </c>
      <c r="C12" s="76">
        <v>30.549999</v>
      </c>
      <c r="D12" s="76">
        <v>54.32</v>
      </c>
      <c r="E12" s="76">
        <v>16.450001</v>
      </c>
      <c r="F12" s="76">
        <v>63.950001</v>
      </c>
      <c r="G12" s="76">
        <v>26.389999</v>
      </c>
      <c r="H12" s="76">
        <v>33.880001</v>
      </c>
      <c r="I12" s="76">
        <v>31.85</v>
      </c>
      <c r="K12" s="25">
        <f t="shared" si="2"/>
        <v>-9.291575724151567E-2</v>
      </c>
      <c r="L12" s="25">
        <f t="shared" si="3"/>
        <v>-5.1724054751066902E-2</v>
      </c>
      <c r="M12" s="25">
        <f t="shared" si="4"/>
        <v>1.0256518388763373E-2</v>
      </c>
      <c r="N12" s="25">
        <f t="shared" si="5"/>
        <v>-0.1577031422218978</v>
      </c>
      <c r="O12" s="25">
        <f t="shared" si="6"/>
        <v>-7.7855905819469218E-2</v>
      </c>
      <c r="P12" s="25">
        <f t="shared" si="7"/>
        <v>-0.11768831202250808</v>
      </c>
      <c r="Q12" s="25">
        <f t="shared" si="8"/>
        <v>-9.7911023572404179E-2</v>
      </c>
      <c r="R12" s="25">
        <f t="shared" si="9"/>
        <v>-4.8570408097786184E-2</v>
      </c>
      <c r="T12" s="25">
        <f t="shared" si="10"/>
        <v>-9.4794395913857715E-2</v>
      </c>
      <c r="U12" s="25">
        <f t="shared" si="11"/>
        <v>-5.9455413827253417E-2</v>
      </c>
      <c r="V12" s="25">
        <f t="shared" si="12"/>
        <v>-9.8686380583577673E-3</v>
      </c>
      <c r="W12" s="25">
        <f t="shared" si="13"/>
        <v>-0.17552388167201274</v>
      </c>
      <c r="X12" s="25">
        <f t="shared" si="14"/>
        <v>-9.3525426435176043E-2</v>
      </c>
      <c r="Y12" s="25">
        <f t="shared" si="15"/>
        <v>-0.1264485190292963</v>
      </c>
      <c r="Z12" s="25">
        <f t="shared" si="16"/>
        <v>-0.10418647597296858</v>
      </c>
      <c r="AA12" s="25">
        <f t="shared" si="17"/>
        <v>-4.7688094504584819E-2</v>
      </c>
      <c r="AC12" s="25"/>
      <c r="AD12" s="25" t="s">
        <v>38</v>
      </c>
      <c r="AE12" s="25" t="s">
        <v>39</v>
      </c>
      <c r="AF12" s="25" t="s">
        <v>40</v>
      </c>
      <c r="AG12" s="81" t="s">
        <v>41</v>
      </c>
      <c r="AH12" s="83" t="s">
        <v>42</v>
      </c>
      <c r="AI12" s="35" t="s">
        <v>43</v>
      </c>
      <c r="AJ12" s="36" t="s">
        <v>44</v>
      </c>
    </row>
    <row r="13" spans="1:37" ht="16.2" thickBot="1" x14ac:dyDescent="0.35">
      <c r="A13" s="77">
        <v>42401</v>
      </c>
      <c r="B13" s="76">
        <v>29.27</v>
      </c>
      <c r="C13" s="76">
        <v>29.01</v>
      </c>
      <c r="D13" s="76">
        <v>54.880001</v>
      </c>
      <c r="E13" s="76">
        <v>14.05</v>
      </c>
      <c r="F13" s="76">
        <v>59.16</v>
      </c>
      <c r="G13" s="76">
        <v>23.459999</v>
      </c>
      <c r="H13" s="76">
        <v>30.719999000000001</v>
      </c>
      <c r="I13" s="76">
        <v>30.34</v>
      </c>
      <c r="K13" s="25">
        <f t="shared" si="2"/>
        <v>9.0422052707349584E-2</v>
      </c>
      <c r="L13" s="25">
        <f t="shared" si="3"/>
        <v>1.3694154432590954E-2</v>
      </c>
      <c r="M13" s="25">
        <f t="shared" si="4"/>
        <v>-7.391175766786981E-2</v>
      </c>
      <c r="N13" s="25">
        <f t="shared" si="5"/>
        <v>-0.10575600706104347</v>
      </c>
      <c r="O13" s="25">
        <f t="shared" si="6"/>
        <v>-4.1413820786839403E-2</v>
      </c>
      <c r="P13" s="25">
        <f t="shared" si="7"/>
        <v>0.11995939551190844</v>
      </c>
      <c r="Q13" s="25">
        <f t="shared" si="8"/>
        <v>-2.6052553862780065E-2</v>
      </c>
      <c r="R13" s="25">
        <f t="shared" si="9"/>
        <v>-1.8294173626884267E-2</v>
      </c>
      <c r="T13" s="25">
        <f t="shared" si="10"/>
        <v>8.8543414035007539E-2</v>
      </c>
      <c r="U13" s="25">
        <f t="shared" si="11"/>
        <v>5.9627953564044388E-3</v>
      </c>
      <c r="V13" s="25">
        <f t="shared" si="12"/>
        <v>-9.4036914114990947E-2</v>
      </c>
      <c r="W13" s="25">
        <f t="shared" si="13"/>
        <v>-0.12357674651115841</v>
      </c>
      <c r="X13" s="25">
        <f t="shared" si="14"/>
        <v>-5.7083341402546228E-2</v>
      </c>
      <c r="Y13" s="25">
        <f t="shared" si="15"/>
        <v>0.11119918850512024</v>
      </c>
      <c r="Z13" s="25">
        <f t="shared" si="16"/>
        <v>-3.2328006263344471E-2</v>
      </c>
      <c r="AA13" s="25">
        <f t="shared" si="17"/>
        <v>-1.7411860033682901E-2</v>
      </c>
      <c r="AC13" s="25" t="s">
        <v>8</v>
      </c>
      <c r="AD13" s="25">
        <f>AVERAGE(E13:AB13)</f>
        <v>7.5033292294865328</v>
      </c>
      <c r="AE13" s="25">
        <v>0</v>
      </c>
      <c r="AF13" s="25">
        <v>1</v>
      </c>
      <c r="AG13" s="81">
        <f t="array" ref="AG13">MMULT(TRANSPOSE(Weights),Ones)</f>
        <v>1.0000000047821005</v>
      </c>
      <c r="AH13" s="84">
        <f t="array" ref="AH13">MMULT(TRANSPOSE(Weights),Mean)</f>
        <v>8.2378619895529859</v>
      </c>
      <c r="AI13" s="85">
        <f t="array" ref="AI13">MMULT(MMULT(TRANSPOSE(Weights),COVA),Weights)</f>
        <v>1.6565360542774945E-3</v>
      </c>
      <c r="AJ13" s="86">
        <f>AI13^0.5</f>
        <v>4.0700565773432368E-2</v>
      </c>
    </row>
    <row r="14" spans="1:37" x14ac:dyDescent="0.3">
      <c r="A14" s="77">
        <v>42430</v>
      </c>
      <c r="B14" s="76">
        <v>32.040000999999997</v>
      </c>
      <c r="C14" s="76">
        <v>29.41</v>
      </c>
      <c r="D14" s="76">
        <v>50.970001000000003</v>
      </c>
      <c r="E14" s="76">
        <v>12.64</v>
      </c>
      <c r="F14" s="76">
        <v>56.759998000000003</v>
      </c>
      <c r="G14" s="76">
        <v>26.450001</v>
      </c>
      <c r="H14" s="76">
        <v>29.93</v>
      </c>
      <c r="I14" s="76">
        <v>29.790001</v>
      </c>
      <c r="K14" s="25">
        <f t="shared" si="2"/>
        <v>0.13142242490598485</v>
      </c>
      <c r="L14" s="25">
        <f t="shared" si="3"/>
        <v>6.8652793265683784E-2</v>
      </c>
      <c r="M14" s="25">
        <f t="shared" si="4"/>
        <v>7.7004601032050368E-2</v>
      </c>
      <c r="N14" s="25">
        <f t="shared" si="5"/>
        <v>6.3598601703561269E-2</v>
      </c>
      <c r="O14" s="25">
        <f t="shared" si="6"/>
        <v>3.9044552459033911E-2</v>
      </c>
      <c r="P14" s="25">
        <f t="shared" si="7"/>
        <v>6.760557320201116E-2</v>
      </c>
      <c r="Q14" s="25">
        <f t="shared" si="8"/>
        <v>7.527668419926295E-2</v>
      </c>
      <c r="R14" s="25">
        <f t="shared" si="9"/>
        <v>-1.1818472465435713E-2</v>
      </c>
      <c r="T14" s="25">
        <f t="shared" si="10"/>
        <v>0.12954378623364279</v>
      </c>
      <c r="U14" s="25">
        <f t="shared" si="11"/>
        <v>6.0921434189497269E-2</v>
      </c>
      <c r="V14" s="25">
        <f t="shared" si="12"/>
        <v>5.6879444584929231E-2</v>
      </c>
      <c r="W14" s="25">
        <f t="shared" si="13"/>
        <v>4.5777862253446336E-2</v>
      </c>
      <c r="X14" s="25">
        <f t="shared" si="14"/>
        <v>2.337503184332709E-2</v>
      </c>
      <c r="Y14" s="25">
        <f t="shared" si="15"/>
        <v>5.8845366195222959E-2</v>
      </c>
      <c r="Z14" s="25">
        <f t="shared" si="16"/>
        <v>6.9001231798698548E-2</v>
      </c>
      <c r="AA14" s="25">
        <f t="shared" si="17"/>
        <v>-1.0936158872234347E-2</v>
      </c>
      <c r="AC14" s="25" t="s">
        <v>9</v>
      </c>
      <c r="AD14" s="25">
        <f>AVERAGE(E14:AB14)</f>
        <v>7.453056893168033</v>
      </c>
      <c r="AE14" s="25">
        <v>0.30103731863960193</v>
      </c>
      <c r="AF14" s="25">
        <v>1</v>
      </c>
    </row>
    <row r="15" spans="1:37" x14ac:dyDescent="0.3">
      <c r="A15" s="77">
        <v>42461</v>
      </c>
      <c r="B15" s="76">
        <v>36.540000999999997</v>
      </c>
      <c r="C15" s="76">
        <v>31.5</v>
      </c>
      <c r="D15" s="76">
        <v>55.049999</v>
      </c>
      <c r="E15" s="76">
        <v>13.47</v>
      </c>
      <c r="F15" s="76">
        <v>59.02</v>
      </c>
      <c r="G15" s="76">
        <v>28.299999</v>
      </c>
      <c r="H15" s="76">
        <v>32.270000000000003</v>
      </c>
      <c r="I15" s="76">
        <v>29.440000999999999</v>
      </c>
      <c r="K15" s="25">
        <f t="shared" si="2"/>
        <v>3.0059045857893795E-3</v>
      </c>
      <c r="L15" s="25">
        <f t="shared" si="3"/>
        <v>-2.7681233596273107E-2</v>
      </c>
      <c r="M15" s="25">
        <f t="shared" si="4"/>
        <v>-9.6218839575238524E-2</v>
      </c>
      <c r="N15" s="25">
        <f t="shared" si="5"/>
        <v>7.9185736158239345E-2</v>
      </c>
      <c r="O15" s="25">
        <f t="shared" si="6"/>
        <v>7.6151179167428945E-2</v>
      </c>
      <c r="P15" s="25">
        <f t="shared" si="7"/>
        <v>-2.9403301959353655E-2</v>
      </c>
      <c r="Q15" s="25">
        <f t="shared" si="8"/>
        <v>-5.8051979067242528E-2</v>
      </c>
      <c r="R15" s="25">
        <f t="shared" si="9"/>
        <v>0.10073024401880358</v>
      </c>
      <c r="T15" s="25">
        <f t="shared" si="10"/>
        <v>1.1272659134473294E-3</v>
      </c>
      <c r="U15" s="25">
        <f t="shared" si="11"/>
        <v>-3.5412592672459622E-2</v>
      </c>
      <c r="V15" s="25">
        <f t="shared" si="12"/>
        <v>-0.11634399602235966</v>
      </c>
      <c r="W15" s="25">
        <f t="shared" si="13"/>
        <v>6.1364996708124411E-2</v>
      </c>
      <c r="X15" s="25">
        <f t="shared" si="14"/>
        <v>6.048165855172212E-2</v>
      </c>
      <c r="Y15" s="25">
        <f t="shared" si="15"/>
        <v>-3.816350896614186E-2</v>
      </c>
      <c r="Z15" s="25">
        <f t="shared" si="16"/>
        <v>-6.4327431467806936E-2</v>
      </c>
      <c r="AA15" s="25">
        <f t="shared" si="17"/>
        <v>0.10161255761200495</v>
      </c>
      <c r="AC15" s="25" t="s">
        <v>10</v>
      </c>
      <c r="AD15" s="25">
        <f>AVERAGE(E15:AB15)</f>
        <v>7.7389550790185107</v>
      </c>
      <c r="AE15" s="25">
        <v>8.3323803294568059E-3</v>
      </c>
      <c r="AF15" s="25">
        <v>1</v>
      </c>
    </row>
    <row r="16" spans="1:37" x14ac:dyDescent="0.3">
      <c r="A16" s="77">
        <v>42492</v>
      </c>
      <c r="B16" s="76">
        <v>36.650002000000001</v>
      </c>
      <c r="C16" s="76">
        <v>30.639999</v>
      </c>
      <c r="D16" s="76">
        <v>50</v>
      </c>
      <c r="E16" s="76">
        <v>14.58</v>
      </c>
      <c r="F16" s="76">
        <v>63.689999</v>
      </c>
      <c r="G16" s="76">
        <v>27.48</v>
      </c>
      <c r="H16" s="76">
        <v>30.450001</v>
      </c>
      <c r="I16" s="76">
        <v>32.560001</v>
      </c>
      <c r="K16" s="25">
        <f t="shared" si="2"/>
        <v>1.6238461922650306E-2</v>
      </c>
      <c r="L16" s="25">
        <f t="shared" si="3"/>
        <v>-1.9776452050432724E-2</v>
      </c>
      <c r="M16" s="25">
        <f t="shared" si="4"/>
        <v>4.7646634397940264E-2</v>
      </c>
      <c r="N16" s="25">
        <f t="shared" si="5"/>
        <v>1.3708021337786216E-3</v>
      </c>
      <c r="O16" s="25">
        <f t="shared" si="6"/>
        <v>1.6660611010472757E-2</v>
      </c>
      <c r="P16" s="25">
        <f t="shared" si="7"/>
        <v>4.8304845062599779E-2</v>
      </c>
      <c r="Q16" s="25">
        <f t="shared" si="8"/>
        <v>3.7703836410250866E-2</v>
      </c>
      <c r="R16" s="25">
        <f t="shared" si="9"/>
        <v>6.3655143924387023E-2</v>
      </c>
      <c r="T16" s="25">
        <f t="shared" si="10"/>
        <v>1.4359823250308256E-2</v>
      </c>
      <c r="U16" s="25">
        <f t="shared" si="11"/>
        <v>-2.7507811126619239E-2</v>
      </c>
      <c r="V16" s="25">
        <f t="shared" si="12"/>
        <v>2.7521477950819124E-2</v>
      </c>
      <c r="W16" s="25">
        <f t="shared" si="13"/>
        <v>-1.6449937316336316E-2</v>
      </c>
      <c r="X16" s="25">
        <f t="shared" si="14"/>
        <v>9.9109039476593525E-4</v>
      </c>
      <c r="Y16" s="25">
        <f t="shared" si="15"/>
        <v>3.9544638055811578E-2</v>
      </c>
      <c r="Z16" s="25">
        <f t="shared" si="16"/>
        <v>3.1428384009686464E-2</v>
      </c>
      <c r="AA16" s="25">
        <f t="shared" si="17"/>
        <v>6.4537457517588395E-2</v>
      </c>
      <c r="AC16" s="25" t="s">
        <v>11</v>
      </c>
      <c r="AD16" s="25">
        <f>AVERAGE(E16:AB16)</f>
        <v>8.0526776193117975</v>
      </c>
      <c r="AE16" s="25">
        <v>0</v>
      </c>
      <c r="AF16" s="25">
        <v>1</v>
      </c>
    </row>
    <row r="17" spans="1:48" x14ac:dyDescent="0.3">
      <c r="A17" s="77">
        <v>42522</v>
      </c>
      <c r="B17" s="76">
        <v>37.25</v>
      </c>
      <c r="C17" s="76">
        <v>30.040001</v>
      </c>
      <c r="D17" s="76">
        <v>52.439999</v>
      </c>
      <c r="E17" s="76">
        <v>14.6</v>
      </c>
      <c r="F17" s="76">
        <v>64.760002</v>
      </c>
      <c r="G17" s="76">
        <v>28.84</v>
      </c>
      <c r="H17" s="76">
        <v>31.620000999999998</v>
      </c>
      <c r="I17" s="76">
        <v>34.700001</v>
      </c>
      <c r="K17" s="25">
        <f t="shared" si="2"/>
        <v>8.2877361385613312E-3</v>
      </c>
      <c r="L17" s="25">
        <f t="shared" si="3"/>
        <v>4.6822563364321022E-2</v>
      </c>
      <c r="M17" s="25">
        <f t="shared" si="4"/>
        <v>-2.5298211176189179E-2</v>
      </c>
      <c r="N17" s="25">
        <f t="shared" si="5"/>
        <v>-0.10156256198506748</v>
      </c>
      <c r="O17" s="25">
        <f t="shared" si="6"/>
        <v>-4.9052737234690884E-2</v>
      </c>
      <c r="P17" s="25">
        <f t="shared" si="7"/>
        <v>-2.082576211175607E-3</v>
      </c>
      <c r="Q17" s="25">
        <f t="shared" si="8"/>
        <v>3.1748636051772104E-2</v>
      </c>
      <c r="R17" s="25">
        <f t="shared" si="9"/>
        <v>1.2884959384419595E-2</v>
      </c>
      <c r="T17" s="25">
        <f t="shared" si="10"/>
        <v>6.4090974662192809E-3</v>
      </c>
      <c r="U17" s="25">
        <f t="shared" si="11"/>
        <v>3.9091204288134507E-2</v>
      </c>
      <c r="V17" s="25">
        <f t="shared" si="12"/>
        <v>-4.5423367623310319E-2</v>
      </c>
      <c r="W17" s="25">
        <f t="shared" si="13"/>
        <v>-0.11938330143518242</v>
      </c>
      <c r="X17" s="25">
        <f t="shared" si="14"/>
        <v>-6.4722257850397702E-2</v>
      </c>
      <c r="Y17" s="25">
        <f t="shared" si="15"/>
        <v>-1.084278321796381E-2</v>
      </c>
      <c r="Z17" s="25">
        <f t="shared" si="16"/>
        <v>2.5473183651207699E-2</v>
      </c>
      <c r="AA17" s="25">
        <f t="shared" si="17"/>
        <v>1.376727297762096E-2</v>
      </c>
      <c r="AC17" s="25" t="s">
        <v>12</v>
      </c>
      <c r="AD17" s="25">
        <f>AVERAGE(E17:AB17)</f>
        <v>8.2993390884089617</v>
      </c>
      <c r="AE17" s="25">
        <v>0.23579899834677462</v>
      </c>
      <c r="AF17" s="25">
        <v>1</v>
      </c>
    </row>
    <row r="18" spans="1:48" x14ac:dyDescent="0.3">
      <c r="A18" s="77">
        <v>42552</v>
      </c>
      <c r="B18" s="76">
        <v>37.560001</v>
      </c>
      <c r="C18" s="76">
        <v>31.48</v>
      </c>
      <c r="D18" s="76">
        <v>51.130001</v>
      </c>
      <c r="E18" s="76">
        <v>13.19</v>
      </c>
      <c r="F18" s="76">
        <v>61.66</v>
      </c>
      <c r="G18" s="76">
        <v>28.780000999999999</v>
      </c>
      <c r="H18" s="76">
        <v>32.639999000000003</v>
      </c>
      <c r="I18" s="76">
        <v>35.150002000000001</v>
      </c>
      <c r="K18" s="25">
        <f t="shared" si="2"/>
        <v>1.6372137333471509E-2</v>
      </c>
      <c r="L18" s="25">
        <f t="shared" si="3"/>
        <v>-1.1501692105336157E-2</v>
      </c>
      <c r="M18" s="25">
        <f t="shared" si="4"/>
        <v>0.10163752122355035</v>
      </c>
      <c r="N18" s="25">
        <f t="shared" si="5"/>
        <v>9.6068042667426717E-2</v>
      </c>
      <c r="O18" s="25">
        <f t="shared" si="6"/>
        <v>3.9588699780569794E-2</v>
      </c>
      <c r="P18" s="25">
        <f t="shared" si="7"/>
        <v>6.4581950960868051E-2</v>
      </c>
      <c r="Q18" s="25">
        <f t="shared" si="8"/>
        <v>6.4653434881391983E-2</v>
      </c>
      <c r="R18" s="25">
        <f t="shared" si="9"/>
        <v>5.183363198967491E-2</v>
      </c>
      <c r="T18" s="25">
        <f t="shared" si="10"/>
        <v>1.4493498661129459E-2</v>
      </c>
      <c r="U18" s="25">
        <f t="shared" si="11"/>
        <v>-1.9233051181522673E-2</v>
      </c>
      <c r="V18" s="25">
        <f t="shared" si="12"/>
        <v>8.1512364776429216E-2</v>
      </c>
      <c r="W18" s="25">
        <f t="shared" si="13"/>
        <v>7.8247303217311784E-2</v>
      </c>
      <c r="X18" s="25">
        <f t="shared" si="14"/>
        <v>2.3919179164862973E-2</v>
      </c>
      <c r="Y18" s="25">
        <f t="shared" si="15"/>
        <v>5.582174395407985E-2</v>
      </c>
      <c r="Z18" s="25">
        <f t="shared" si="16"/>
        <v>5.8377982480827581E-2</v>
      </c>
      <c r="AA18" s="25">
        <f t="shared" si="17"/>
        <v>5.2715945582876275E-2</v>
      </c>
      <c r="AC18" s="25" t="s">
        <v>13</v>
      </c>
      <c r="AD18" s="25">
        <f>AVERAGE(E18:AB18)</f>
        <v>8.1994805092089358</v>
      </c>
      <c r="AE18" s="25">
        <v>8.1499120475816769E-3</v>
      </c>
      <c r="AF18" s="25">
        <v>1</v>
      </c>
    </row>
    <row r="19" spans="1:48" x14ac:dyDescent="0.3">
      <c r="A19" s="77">
        <v>42583</v>
      </c>
      <c r="B19" s="76">
        <v>38.18</v>
      </c>
      <c r="C19" s="76">
        <v>31.120000999999998</v>
      </c>
      <c r="D19" s="76">
        <v>56.599997999999999</v>
      </c>
      <c r="E19" s="76">
        <v>14.52</v>
      </c>
      <c r="F19" s="76">
        <v>64.150002000000001</v>
      </c>
      <c r="G19" s="76">
        <v>30.700001</v>
      </c>
      <c r="H19" s="76">
        <v>34.82</v>
      </c>
      <c r="I19" s="76">
        <v>37.020000000000003</v>
      </c>
      <c r="K19" s="25">
        <f t="shared" si="2"/>
        <v>0.11375886198124859</v>
      </c>
      <c r="L19" s="25">
        <f t="shared" si="3"/>
        <v>9.6351378959572229E-4</v>
      </c>
      <c r="M19" s="25">
        <f t="shared" si="4"/>
        <v>7.2177060884777607E-3</v>
      </c>
      <c r="N19" s="25">
        <f t="shared" si="5"/>
        <v>0.10639304027201546</v>
      </c>
      <c r="O19" s="25">
        <f t="shared" si="6"/>
        <v>5.2975387007654161E-2</v>
      </c>
      <c r="P19" s="25">
        <f t="shared" si="7"/>
        <v>2.3181945661034205E-2</v>
      </c>
      <c r="Q19" s="25">
        <f t="shared" si="8"/>
        <v>3.3049243321886614E-2</v>
      </c>
      <c r="R19" s="25">
        <f t="shared" si="9"/>
        <v>-6.3854440389368994E-2</v>
      </c>
      <c r="T19" s="25">
        <f t="shared" si="10"/>
        <v>0.11188022330890654</v>
      </c>
      <c r="U19" s="25">
        <f t="shared" si="11"/>
        <v>-6.7678452865907934E-3</v>
      </c>
      <c r="V19" s="25">
        <f t="shared" si="12"/>
        <v>-1.290745035864338E-2</v>
      </c>
      <c r="W19" s="25">
        <f t="shared" si="13"/>
        <v>8.8572300821900526E-2</v>
      </c>
      <c r="X19" s="25">
        <f t="shared" si="14"/>
        <v>3.7305866391947343E-2</v>
      </c>
      <c r="Y19" s="25">
        <f t="shared" si="15"/>
        <v>1.4421738654246003E-2</v>
      </c>
      <c r="Z19" s="25">
        <f t="shared" si="16"/>
        <v>2.6773790921322208E-2</v>
      </c>
      <c r="AA19" s="25">
        <f t="shared" si="17"/>
        <v>-6.2972126796167621E-2</v>
      </c>
      <c r="AC19" s="25" t="s">
        <v>14</v>
      </c>
      <c r="AD19" s="25">
        <f>AVERAGE(E19:AB19)</f>
        <v>8.6514283216852128</v>
      </c>
      <c r="AE19" s="25">
        <v>0.22886377757514514</v>
      </c>
      <c r="AF19" s="25">
        <v>1</v>
      </c>
    </row>
    <row r="20" spans="1:48" x14ac:dyDescent="0.3">
      <c r="A20" s="77">
        <v>42614</v>
      </c>
      <c r="B20" s="76">
        <v>42.779998999999997</v>
      </c>
      <c r="C20" s="76">
        <v>31.15</v>
      </c>
      <c r="D20" s="76">
        <v>57.009998000000003</v>
      </c>
      <c r="E20" s="76">
        <v>16.149999999999999</v>
      </c>
      <c r="F20" s="76">
        <v>67.639999000000003</v>
      </c>
      <c r="G20" s="76">
        <v>31.42</v>
      </c>
      <c r="H20" s="76">
        <v>35.990001999999997</v>
      </c>
      <c r="I20" s="76">
        <v>34.729999999999997</v>
      </c>
      <c r="K20" s="25">
        <f t="shared" si="2"/>
        <v>3.9659914343009462E-3</v>
      </c>
      <c r="L20" s="25">
        <f t="shared" si="3"/>
        <v>-5.578086814330982E-2</v>
      </c>
      <c r="M20" s="25">
        <f t="shared" si="4"/>
        <v>6.9918482176201625E-3</v>
      </c>
      <c r="N20" s="25">
        <f t="shared" si="5"/>
        <v>-3.5290366598980306E-2</v>
      </c>
      <c r="O20" s="25">
        <f t="shared" si="6"/>
        <v>-1.9255778611192192E-2</v>
      </c>
      <c r="P20" s="25">
        <f t="shared" si="7"/>
        <v>-3.5071294278390328E-3</v>
      </c>
      <c r="Q20" s="25">
        <f t="shared" si="8"/>
        <v>4.6153603084877481E-2</v>
      </c>
      <c r="R20" s="25">
        <f t="shared" si="9"/>
        <v>-2.9216217682423769E-2</v>
      </c>
      <c r="T20" s="25">
        <f t="shared" si="10"/>
        <v>2.0873527619588959E-3</v>
      </c>
      <c r="U20" s="25">
        <f t="shared" si="11"/>
        <v>-6.3512227219496342E-2</v>
      </c>
      <c r="V20" s="25">
        <f t="shared" si="12"/>
        <v>-1.3133308229500977E-2</v>
      </c>
      <c r="W20" s="25">
        <f t="shared" si="13"/>
        <v>-5.3111106049095247E-2</v>
      </c>
      <c r="X20" s="25">
        <f t="shared" si="14"/>
        <v>-3.4925299226899013E-2</v>
      </c>
      <c r="Y20" s="25">
        <f t="shared" si="15"/>
        <v>-1.2267336434627235E-2</v>
      </c>
      <c r="Z20" s="25">
        <f t="shared" si="16"/>
        <v>3.987815068431308E-2</v>
      </c>
      <c r="AA20" s="25">
        <f t="shared" si="17"/>
        <v>-2.8333904089222404E-2</v>
      </c>
      <c r="AC20" s="25" t="s">
        <v>15</v>
      </c>
      <c r="AD20" s="25">
        <f>AVERAGE(E20:AB20)</f>
        <v>8.8419402097366877</v>
      </c>
      <c r="AE20" s="25">
        <v>0.21781761784354034</v>
      </c>
      <c r="AF20" s="25">
        <v>1</v>
      </c>
    </row>
    <row r="21" spans="1:48" ht="16.2" thickBot="1" x14ac:dyDescent="0.35">
      <c r="A21" s="77">
        <v>42646</v>
      </c>
      <c r="B21" s="76">
        <v>42.950001</v>
      </c>
      <c r="C21" s="76">
        <v>29.459999</v>
      </c>
      <c r="D21" s="76">
        <v>57.41</v>
      </c>
      <c r="E21" s="76">
        <v>15.59</v>
      </c>
      <c r="F21" s="76">
        <v>66.349997999999999</v>
      </c>
      <c r="G21" s="76">
        <v>31.309999000000001</v>
      </c>
      <c r="H21" s="76">
        <v>37.689999</v>
      </c>
      <c r="I21" s="76">
        <v>33.729999999999997</v>
      </c>
      <c r="K21" s="25">
        <f t="shared" si="2"/>
        <v>-4.329886515766538E-2</v>
      </c>
      <c r="L21" s="25">
        <f t="shared" si="3"/>
        <v>-1.5737547103678307E-2</v>
      </c>
      <c r="M21" s="25">
        <f t="shared" si="4"/>
        <v>4.3625949675877129E-2</v>
      </c>
      <c r="N21" s="25">
        <f t="shared" si="5"/>
        <v>6.0360405500953382E-2</v>
      </c>
      <c r="O21" s="25">
        <f t="shared" si="6"/>
        <v>4.6095253915760193E-2</v>
      </c>
      <c r="P21" s="25">
        <f t="shared" si="7"/>
        <v>-1.4800753048239232E-2</v>
      </c>
      <c r="Q21" s="25">
        <f t="shared" si="8"/>
        <v>-7.6907894231836957E-2</v>
      </c>
      <c r="R21" s="25">
        <f t="shared" si="9"/>
        <v>-8.6337771608018699E-2</v>
      </c>
      <c r="T21" s="25">
        <f t="shared" si="10"/>
        <v>-4.5177503830007432E-2</v>
      </c>
      <c r="U21" s="25">
        <f t="shared" si="11"/>
        <v>-2.3468906179864822E-2</v>
      </c>
      <c r="V21" s="25">
        <f t="shared" si="12"/>
        <v>2.3500793228755989E-2</v>
      </c>
      <c r="W21" s="25">
        <f t="shared" si="13"/>
        <v>4.2539666050838448E-2</v>
      </c>
      <c r="X21" s="25">
        <f t="shared" si="14"/>
        <v>3.0425733300053371E-2</v>
      </c>
      <c r="Y21" s="25">
        <f t="shared" si="15"/>
        <v>-2.3560960055027433E-2</v>
      </c>
      <c r="Z21" s="25">
        <f t="shared" si="16"/>
        <v>-8.3183346632401359E-2</v>
      </c>
      <c r="AA21" s="25">
        <f t="shared" si="17"/>
        <v>-8.5455458014817326E-2</v>
      </c>
    </row>
    <row r="22" spans="1:48" ht="16.2" thickBot="1" x14ac:dyDescent="0.35">
      <c r="A22" s="77">
        <v>42675</v>
      </c>
      <c r="B22" s="76">
        <v>41.130001</v>
      </c>
      <c r="C22" s="76">
        <v>29</v>
      </c>
      <c r="D22" s="76">
        <v>59.970001000000003</v>
      </c>
      <c r="E22" s="76">
        <v>16.559999000000001</v>
      </c>
      <c r="F22" s="76">
        <v>69.480002999999996</v>
      </c>
      <c r="G22" s="76">
        <v>30.85</v>
      </c>
      <c r="H22" s="76">
        <v>34.900002000000001</v>
      </c>
      <c r="I22" s="76">
        <v>30.940000999999999</v>
      </c>
      <c r="K22" s="25">
        <f t="shared" si="2"/>
        <v>-3.1657398511780429E-3</v>
      </c>
      <c r="L22" s="25">
        <f t="shared" si="3"/>
        <v>5.5010482248840184E-2</v>
      </c>
      <c r="M22" s="25">
        <f t="shared" si="4"/>
        <v>2.3317798318151142E-3</v>
      </c>
      <c r="N22" s="25">
        <f t="shared" si="5"/>
        <v>0.2573349764489643</v>
      </c>
      <c r="O22" s="25">
        <f t="shared" si="6"/>
        <v>0.14907984481893349</v>
      </c>
      <c r="P22" s="25">
        <f t="shared" si="7"/>
        <v>-3.3286975015836828E-2</v>
      </c>
      <c r="Q22" s="25">
        <f t="shared" si="8"/>
        <v>-1.1468177369224706E-3</v>
      </c>
      <c r="R22" s="25">
        <f t="shared" si="9"/>
        <v>4.146816577624135E-2</v>
      </c>
      <c r="T22" s="25">
        <f t="shared" si="10"/>
        <v>-5.0443785235200931E-3</v>
      </c>
      <c r="U22" s="25">
        <f t="shared" si="11"/>
        <v>4.7279123172653668E-2</v>
      </c>
      <c r="V22" s="25">
        <f t="shared" si="12"/>
        <v>-1.7793376615306028E-2</v>
      </c>
      <c r="W22" s="25">
        <f t="shared" si="13"/>
        <v>0.23951423699884936</v>
      </c>
      <c r="X22" s="25">
        <f t="shared" si="14"/>
        <v>0.13341032420322668</v>
      </c>
      <c r="Y22" s="25">
        <f t="shared" si="15"/>
        <v>-4.2047182022625029E-2</v>
      </c>
      <c r="Z22" s="25">
        <f t="shared" si="16"/>
        <v>-7.4222701374868751E-3</v>
      </c>
      <c r="AA22" s="81">
        <f t="shared" si="17"/>
        <v>4.2350479369442716E-2</v>
      </c>
      <c r="AB22" s="48"/>
      <c r="AC22" s="96"/>
      <c r="AD22" s="87" t="s">
        <v>70</v>
      </c>
      <c r="AE22" s="87" t="s">
        <v>71</v>
      </c>
      <c r="AF22" s="48"/>
      <c r="AG22" s="48"/>
      <c r="AH22" s="48"/>
      <c r="AI22" s="48"/>
      <c r="AJ22" s="48"/>
      <c r="AK22" s="48"/>
    </row>
    <row r="23" spans="1:48" x14ac:dyDescent="0.3">
      <c r="A23" s="77">
        <v>42705</v>
      </c>
      <c r="B23" s="76">
        <v>41</v>
      </c>
      <c r="C23" s="76">
        <v>30.639999</v>
      </c>
      <c r="D23" s="76">
        <v>60.110000999999997</v>
      </c>
      <c r="E23" s="76">
        <v>21.42</v>
      </c>
      <c r="F23" s="76">
        <v>80.650002000000001</v>
      </c>
      <c r="G23" s="76">
        <v>29.84</v>
      </c>
      <c r="H23" s="76">
        <v>34.860000999999997</v>
      </c>
      <c r="I23" s="76">
        <v>32.25</v>
      </c>
      <c r="K23" s="25">
        <f t="shared" si="2"/>
        <v>-4.7193852367977296E-2</v>
      </c>
      <c r="L23" s="25">
        <f t="shared" si="3"/>
        <v>3.3063548315234094E-2</v>
      </c>
      <c r="M23" s="25">
        <f t="shared" si="4"/>
        <v>4.361960736488317E-2</v>
      </c>
      <c r="N23" s="25">
        <f t="shared" si="5"/>
        <v>5.3624841258637507E-2</v>
      </c>
      <c r="O23" s="25">
        <f t="shared" si="6"/>
        <v>7.9689672889653562E-2</v>
      </c>
      <c r="P23" s="25">
        <f t="shared" si="7"/>
        <v>1.7605536649327617E-2</v>
      </c>
      <c r="Q23" s="25">
        <f t="shared" si="8"/>
        <v>4.8981385669037932E-2</v>
      </c>
      <c r="R23" s="25">
        <f t="shared" si="9"/>
        <v>1.3857065242465551E-2</v>
      </c>
      <c r="T23" s="25">
        <f t="shared" si="10"/>
        <v>-4.9072491040319348E-2</v>
      </c>
      <c r="U23" s="25">
        <f t="shared" si="11"/>
        <v>2.5332189239047578E-2</v>
      </c>
      <c r="V23" s="25">
        <f t="shared" si="12"/>
        <v>2.349445091776203E-2</v>
      </c>
      <c r="W23" s="25">
        <f t="shared" si="13"/>
        <v>3.5804101808522573E-2</v>
      </c>
      <c r="X23" s="25">
        <f t="shared" si="14"/>
        <v>6.4020152273946737E-2</v>
      </c>
      <c r="Y23" s="25">
        <f t="shared" si="15"/>
        <v>8.8453296425394148E-3</v>
      </c>
      <c r="Z23" s="25">
        <f t="shared" si="16"/>
        <v>4.270593326847353E-2</v>
      </c>
      <c r="AA23" s="81">
        <f t="shared" si="17"/>
        <v>1.4739378835666917E-2</v>
      </c>
      <c r="AB23" s="48"/>
      <c r="AC23" s="98" t="s">
        <v>42</v>
      </c>
      <c r="AD23" s="88">
        <v>8.841940403858036</v>
      </c>
      <c r="AE23" s="92">
        <v>8.2378619895529859</v>
      </c>
      <c r="AF23" s="82"/>
      <c r="AG23" s="82"/>
      <c r="AH23" s="82"/>
      <c r="AI23" s="82"/>
      <c r="AJ23" s="82"/>
      <c r="AK23" s="82"/>
    </row>
    <row r="24" spans="1:48" ht="16.2" thickBot="1" x14ac:dyDescent="0.35">
      <c r="A24" s="77">
        <v>42738</v>
      </c>
      <c r="B24" s="76">
        <v>39.110000999999997</v>
      </c>
      <c r="C24" s="76">
        <v>31.67</v>
      </c>
      <c r="D24" s="76">
        <v>62.790000999999997</v>
      </c>
      <c r="E24" s="76">
        <v>22.6</v>
      </c>
      <c r="F24" s="76">
        <v>87.339995999999999</v>
      </c>
      <c r="G24" s="76">
        <v>30.370000999999998</v>
      </c>
      <c r="H24" s="76">
        <v>36.610000999999997</v>
      </c>
      <c r="I24" s="76">
        <v>32.700001</v>
      </c>
      <c r="K24" s="25">
        <f t="shared" si="2"/>
        <v>0.12347715711760793</v>
      </c>
      <c r="L24" s="25">
        <f t="shared" si="3"/>
        <v>-6.3213223540542138E-2</v>
      </c>
      <c r="M24" s="25">
        <f t="shared" si="4"/>
        <v>2.4696496609662524E-2</v>
      </c>
      <c r="N24" s="25">
        <f t="shared" si="5"/>
        <v>1.6239066887719932E-2</v>
      </c>
      <c r="O24" s="25">
        <f t="shared" si="6"/>
        <v>-2.0824387770183399E-2</v>
      </c>
      <c r="P24" s="25">
        <f t="shared" si="7"/>
        <v>1.5681438366509145E-2</v>
      </c>
      <c r="Q24" s="25">
        <f t="shared" si="8"/>
        <v>5.7197213578462618E-3</v>
      </c>
      <c r="R24" s="25">
        <f t="shared" si="9"/>
        <v>-3.7070152715063712E-2</v>
      </c>
      <c r="T24" s="25">
        <f t="shared" si="10"/>
        <v>0.12159851844526588</v>
      </c>
      <c r="U24" s="25">
        <f t="shared" si="11"/>
        <v>-7.0944582616728646E-2</v>
      </c>
      <c r="V24" s="25">
        <f t="shared" si="12"/>
        <v>4.5713401625413833E-3</v>
      </c>
      <c r="W24" s="25">
        <f t="shared" si="13"/>
        <v>-1.5816725623950048E-3</v>
      </c>
      <c r="X24" s="25">
        <f t="shared" si="14"/>
        <v>-3.6493908385890221E-2</v>
      </c>
      <c r="Y24" s="25">
        <f t="shared" si="15"/>
        <v>6.9212313597209422E-3</v>
      </c>
      <c r="Z24" s="25">
        <f t="shared" si="16"/>
        <v>-5.5573104271814267E-4</v>
      </c>
      <c r="AA24" s="25">
        <f t="shared" si="17"/>
        <v>-3.6187839121862346E-2</v>
      </c>
      <c r="AC24" s="99" t="s">
        <v>44</v>
      </c>
      <c r="AD24" s="89">
        <v>5.8484737088451484E-2</v>
      </c>
      <c r="AE24" s="93">
        <v>4.0700565773432368E-2</v>
      </c>
    </row>
    <row r="25" spans="1:48" x14ac:dyDescent="0.3">
      <c r="A25" s="77">
        <v>42767</v>
      </c>
      <c r="B25" s="76">
        <v>44.25</v>
      </c>
      <c r="C25" s="76">
        <v>29.73</v>
      </c>
      <c r="D25" s="76">
        <v>64.360000999999997</v>
      </c>
      <c r="E25" s="76">
        <v>22.969999000000001</v>
      </c>
      <c r="F25" s="76">
        <v>85.540001000000004</v>
      </c>
      <c r="G25" s="76">
        <v>30.85</v>
      </c>
      <c r="H25" s="76">
        <v>36.82</v>
      </c>
      <c r="I25" s="76">
        <v>31.51</v>
      </c>
      <c r="K25" s="25">
        <f t="shared" si="2"/>
        <v>3.6391835161563552E-2</v>
      </c>
      <c r="L25" s="25">
        <f t="shared" si="3"/>
        <v>8.3738556644454027E-3</v>
      </c>
      <c r="M25" s="25">
        <f t="shared" si="4"/>
        <v>-3.5801112809909033E-3</v>
      </c>
      <c r="N25" s="25">
        <f t="shared" si="5"/>
        <v>9.9378439861863219E-2</v>
      </c>
      <c r="O25" s="25">
        <f t="shared" si="6"/>
        <v>8.135477165291162E-2</v>
      </c>
      <c r="P25" s="25">
        <f t="shared" si="7"/>
        <v>0.10542531420665312</v>
      </c>
      <c r="Q25" s="25">
        <f t="shared" si="8"/>
        <v>-2.669766454730961E-2</v>
      </c>
      <c r="R25" s="25">
        <f t="shared" si="9"/>
        <v>8.3965380117334329E-2</v>
      </c>
      <c r="T25" s="25">
        <f t="shared" si="10"/>
        <v>3.45131964892215E-2</v>
      </c>
      <c r="U25" s="25">
        <f t="shared" si="11"/>
        <v>6.4249658825888713E-4</v>
      </c>
      <c r="V25" s="25">
        <f t="shared" si="12"/>
        <v>-2.3705267728112045E-2</v>
      </c>
      <c r="W25" s="25">
        <f t="shared" si="13"/>
        <v>8.1557700411748285E-2</v>
      </c>
      <c r="X25" s="25">
        <f t="shared" si="14"/>
        <v>6.5685251037204795E-2</v>
      </c>
      <c r="Y25" s="25">
        <f t="shared" si="15"/>
        <v>9.6665107199864916E-2</v>
      </c>
      <c r="Z25" s="25">
        <f t="shared" si="16"/>
        <v>-3.2973116947874012E-2</v>
      </c>
      <c r="AA25" s="25">
        <f t="shared" si="17"/>
        <v>8.4847693710535702E-2</v>
      </c>
      <c r="AC25" s="100" t="s">
        <v>8</v>
      </c>
      <c r="AD25" s="26">
        <v>0</v>
      </c>
      <c r="AE25" s="88">
        <v>0</v>
      </c>
    </row>
    <row r="26" spans="1:48" x14ac:dyDescent="0.3">
      <c r="A26" s="77">
        <v>42795</v>
      </c>
      <c r="B26" s="76">
        <v>45.889999000000003</v>
      </c>
      <c r="C26" s="76">
        <v>29.98</v>
      </c>
      <c r="D26" s="76">
        <v>64.129997000000003</v>
      </c>
      <c r="E26" s="76">
        <v>25.370000999999998</v>
      </c>
      <c r="F26" s="76">
        <v>92.790001000000004</v>
      </c>
      <c r="G26" s="76">
        <v>34.279998999999997</v>
      </c>
      <c r="H26" s="76">
        <v>35.849997999999999</v>
      </c>
      <c r="I26" s="76">
        <v>34.270000000000003</v>
      </c>
      <c r="K26" s="25">
        <f t="shared" si="2"/>
        <v>1.3205105977808614E-2</v>
      </c>
      <c r="L26" s="25">
        <f t="shared" si="3"/>
        <v>-7.3652827095604606E-3</v>
      </c>
      <c r="M26" s="25">
        <f t="shared" si="4"/>
        <v>2.5859545696716734E-2</v>
      </c>
      <c r="N26" s="25">
        <f t="shared" si="5"/>
        <v>-7.0204298089881545E-2</v>
      </c>
      <c r="O26" s="25">
        <f t="shared" si="6"/>
        <v>-5.3115737214497853E-2</v>
      </c>
      <c r="P26" s="25">
        <f t="shared" si="7"/>
        <v>-1.7064197526143771E-2</v>
      </c>
      <c r="Q26" s="25">
        <f t="shared" si="8"/>
        <v>9.4392986860859472E-3</v>
      </c>
      <c r="R26" s="25">
        <f t="shared" si="9"/>
        <v>-4.6797101390478281E-3</v>
      </c>
      <c r="T26" s="25">
        <f t="shared" si="10"/>
        <v>1.1326467305466563E-2</v>
      </c>
      <c r="U26" s="25">
        <f t="shared" si="11"/>
        <v>-1.5096641785746975E-2</v>
      </c>
      <c r="V26" s="25">
        <f t="shared" si="12"/>
        <v>5.7343892495955937E-3</v>
      </c>
      <c r="W26" s="25">
        <f t="shared" si="13"/>
        <v>-8.8025037539996479E-2</v>
      </c>
      <c r="X26" s="25">
        <f t="shared" si="14"/>
        <v>-6.8785257830204671E-2</v>
      </c>
      <c r="Y26" s="25">
        <f t="shared" si="15"/>
        <v>-2.5824404532931972E-2</v>
      </c>
      <c r="Z26" s="25">
        <f t="shared" si="16"/>
        <v>3.1638462855215427E-3</v>
      </c>
      <c r="AA26" s="25">
        <f t="shared" si="17"/>
        <v>-3.797396545846462E-3</v>
      </c>
      <c r="AC26" s="101" t="s">
        <v>9</v>
      </c>
      <c r="AD26" s="27">
        <v>0</v>
      </c>
      <c r="AE26" s="94">
        <v>0.30103731863960193</v>
      </c>
    </row>
    <row r="27" spans="1:48" x14ac:dyDescent="0.3">
      <c r="A27" s="77">
        <v>42828</v>
      </c>
      <c r="B27" s="76">
        <v>46.5</v>
      </c>
      <c r="C27" s="76">
        <v>29.76</v>
      </c>
      <c r="D27" s="76">
        <v>65.809997999999993</v>
      </c>
      <c r="E27" s="76">
        <v>23.65</v>
      </c>
      <c r="F27" s="76">
        <v>87.989998</v>
      </c>
      <c r="G27" s="76">
        <v>33.700001</v>
      </c>
      <c r="H27" s="76">
        <v>36.189999</v>
      </c>
      <c r="I27" s="76">
        <v>34.110000999999997</v>
      </c>
      <c r="AC27" s="101" t="s">
        <v>10</v>
      </c>
      <c r="AD27" s="27">
        <v>0</v>
      </c>
      <c r="AE27" s="94">
        <v>8.3323803294568059E-3</v>
      </c>
    </row>
    <row r="28" spans="1:48" x14ac:dyDescent="0.3">
      <c r="J28" s="34" t="s">
        <v>33</v>
      </c>
      <c r="K28" s="25">
        <f>AVERAGE(K3:K26)</f>
        <v>1.8786386723420501E-3</v>
      </c>
      <c r="L28" s="25">
        <f t="shared" ref="L28:R28" si="18">AVERAGE(L3:L26)</f>
        <v>7.7313590761865156E-3</v>
      </c>
      <c r="M28" s="25">
        <f t="shared" si="18"/>
        <v>2.012515644712114E-2</v>
      </c>
      <c r="N28" s="25">
        <f t="shared" si="18"/>
        <v>1.7820739450114937E-2</v>
      </c>
      <c r="O28" s="25">
        <f t="shared" si="18"/>
        <v>1.5669520615706822E-2</v>
      </c>
      <c r="P28" s="25">
        <f t="shared" si="18"/>
        <v>8.7602070067882027E-3</v>
      </c>
      <c r="Q28" s="25">
        <f t="shared" si="18"/>
        <v>6.2754524005644045E-3</v>
      </c>
      <c r="R28" s="25">
        <f t="shared" si="18"/>
        <v>-8.8231359320136609E-4</v>
      </c>
      <c r="AC28" s="101" t="s">
        <v>11</v>
      </c>
      <c r="AD28" s="27">
        <v>0</v>
      </c>
      <c r="AE28" s="95">
        <v>0</v>
      </c>
    </row>
    <row r="29" spans="1:48" x14ac:dyDescent="0.3">
      <c r="AC29" s="101" t="s">
        <v>12</v>
      </c>
      <c r="AD29" s="27">
        <v>0</v>
      </c>
      <c r="AE29" s="94">
        <v>0.23579899834677462</v>
      </c>
    </row>
    <row r="30" spans="1:48" x14ac:dyDescent="0.3">
      <c r="AC30" s="101" t="s">
        <v>13</v>
      </c>
      <c r="AD30" s="27">
        <v>0</v>
      </c>
      <c r="AE30" s="94">
        <v>8.1499120475816769E-3</v>
      </c>
    </row>
    <row r="31" spans="1:48" x14ac:dyDescent="0.3">
      <c r="AC31" s="101" t="s">
        <v>14</v>
      </c>
      <c r="AD31" s="27">
        <v>0</v>
      </c>
      <c r="AE31" s="94">
        <v>0.22886377757514514</v>
      </c>
      <c r="AO31" s="49" t="s">
        <v>8</v>
      </c>
      <c r="AP31" s="49" t="s">
        <v>9</v>
      </c>
      <c r="AQ31" s="49" t="s">
        <v>10</v>
      </c>
      <c r="AR31" s="49" t="s">
        <v>11</v>
      </c>
      <c r="AS31" s="49" t="s">
        <v>12</v>
      </c>
      <c r="AT31" s="49" t="s">
        <v>13</v>
      </c>
      <c r="AU31" s="49" t="s">
        <v>14</v>
      </c>
      <c r="AV31" s="49" t="s">
        <v>15</v>
      </c>
    </row>
    <row r="32" spans="1:48" ht="16.2" thickBot="1" x14ac:dyDescent="0.35">
      <c r="AC32" s="102" t="s">
        <v>15</v>
      </c>
      <c r="AD32" s="90">
        <v>1.0000000219546099</v>
      </c>
      <c r="AE32" s="89">
        <v>0.21781761784354034</v>
      </c>
    </row>
    <row r="33" spans="28:39" ht="16.2" thickBot="1" x14ac:dyDescent="0.35">
      <c r="AB33" s="48"/>
      <c r="AC33" s="97"/>
      <c r="AD33" s="91" t="s">
        <v>72</v>
      </c>
      <c r="AE33" s="91" t="s">
        <v>73</v>
      </c>
    </row>
    <row r="34" spans="28:39" x14ac:dyDescent="0.3">
      <c r="AB34" s="48"/>
      <c r="AC34" s="49"/>
    </row>
    <row r="35" spans="28:39" x14ac:dyDescent="0.3">
      <c r="AB35" s="48"/>
      <c r="AC35" s="49"/>
    </row>
    <row r="36" spans="28:39" ht="16.2" thickBot="1" x14ac:dyDescent="0.35">
      <c r="AB36" s="48"/>
      <c r="AC36" s="49"/>
    </row>
    <row r="37" spans="28:39" ht="16.2" thickBot="1" x14ac:dyDescent="0.35">
      <c r="AB37" s="48"/>
      <c r="AC37" s="49"/>
      <c r="AM37" s="24"/>
    </row>
    <row r="38" spans="28:39" x14ac:dyDescent="0.3">
      <c r="AB38" s="48"/>
      <c r="AC38" s="49"/>
    </row>
    <row r="39" spans="28:39" x14ac:dyDescent="0.3">
      <c r="AB39" s="48"/>
      <c r="AC39" s="49"/>
    </row>
    <row r="40" spans="28:39" x14ac:dyDescent="0.3">
      <c r="AB40" s="48"/>
      <c r="AC40" s="49"/>
    </row>
  </sheetData>
  <mergeCells count="4">
    <mergeCell ref="A1:I1"/>
    <mergeCell ref="K1:R1"/>
    <mergeCell ref="T1:AA1"/>
    <mergeCell ref="AD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K8" sqref="K8:M16"/>
    </sheetView>
  </sheetViews>
  <sheetFormatPr defaultRowHeight="15.6" x14ac:dyDescent="0.3"/>
  <cols>
    <col min="1" max="1" width="14.69921875" bestFit="1" customWidth="1"/>
    <col min="2" max="2" width="15.19921875" bestFit="1" customWidth="1"/>
    <col min="3" max="3" width="23.19921875" bestFit="1" customWidth="1"/>
    <col min="4" max="4" width="22" bestFit="1" customWidth="1"/>
    <col min="5" max="5" width="15.3984375" bestFit="1" customWidth="1"/>
    <col min="6" max="6" width="20.5" bestFit="1" customWidth="1"/>
    <col min="7" max="7" width="11.8984375" bestFit="1" customWidth="1"/>
    <col min="8" max="8" width="14.09765625" bestFit="1" customWidth="1"/>
    <col min="11" max="11" width="33.5" bestFit="1" customWidth="1"/>
    <col min="12" max="12" width="9.296875" bestFit="1" customWidth="1"/>
    <col min="13" max="13" width="10.3984375" bestFit="1" customWidth="1"/>
  </cols>
  <sheetData>
    <row r="1" spans="1:13" ht="16.2" thickBot="1" x14ac:dyDescent="0.35">
      <c r="A1" s="37"/>
      <c r="B1" s="38"/>
      <c r="C1" s="38"/>
      <c r="D1" s="39">
        <v>2015</v>
      </c>
      <c r="E1" s="39">
        <v>2016</v>
      </c>
      <c r="F1" s="40">
        <v>2017</v>
      </c>
    </row>
    <row r="2" spans="1:13" ht="16.2" thickBot="1" x14ac:dyDescent="0.35">
      <c r="A2" s="41" t="s">
        <v>2</v>
      </c>
      <c r="B2" s="42" t="s">
        <v>3</v>
      </c>
      <c r="C2" s="43" t="s">
        <v>4</v>
      </c>
      <c r="D2" s="42" t="s">
        <v>5</v>
      </c>
      <c r="E2" s="42" t="s">
        <v>6</v>
      </c>
      <c r="F2" s="44" t="s">
        <v>7</v>
      </c>
    </row>
    <row r="3" spans="1:13" x14ac:dyDescent="0.3">
      <c r="A3" s="8">
        <v>1</v>
      </c>
      <c r="B3" s="2" t="s">
        <v>8</v>
      </c>
      <c r="C3" s="9">
        <v>150</v>
      </c>
      <c r="D3" s="16">
        <v>44.450001</v>
      </c>
      <c r="E3" s="16">
        <v>36.540000999999997</v>
      </c>
      <c r="F3" s="17">
        <v>46.5</v>
      </c>
      <c r="G3" s="20"/>
    </row>
    <row r="4" spans="1:13" x14ac:dyDescent="0.3">
      <c r="A4" s="8">
        <v>2</v>
      </c>
      <c r="B4" s="2" t="s">
        <v>9</v>
      </c>
      <c r="C4" s="9">
        <v>150</v>
      </c>
      <c r="D4" s="16">
        <v>24.719999000000001</v>
      </c>
      <c r="E4" s="16">
        <v>31.5</v>
      </c>
      <c r="F4" s="17">
        <v>29.76</v>
      </c>
      <c r="G4" s="20"/>
    </row>
    <row r="5" spans="1:13" x14ac:dyDescent="0.3">
      <c r="A5" s="8">
        <v>3</v>
      </c>
      <c r="B5" s="2" t="s">
        <v>10</v>
      </c>
      <c r="C5" s="9">
        <v>150</v>
      </c>
      <c r="D5" s="16">
        <v>40.599997999999999</v>
      </c>
      <c r="E5" s="16">
        <v>55.049999</v>
      </c>
      <c r="F5" s="17">
        <v>65.809997999999993</v>
      </c>
      <c r="G5" s="20"/>
    </row>
    <row r="6" spans="1:13" x14ac:dyDescent="0.3">
      <c r="A6" s="8">
        <v>4</v>
      </c>
      <c r="B6" s="2" t="s">
        <v>11</v>
      </c>
      <c r="C6" s="9">
        <v>150</v>
      </c>
      <c r="D6" s="16">
        <v>15.42</v>
      </c>
      <c r="E6" s="16">
        <v>13.47</v>
      </c>
      <c r="F6" s="17">
        <v>23.65</v>
      </c>
      <c r="G6" s="20"/>
    </row>
    <row r="7" spans="1:13" ht="16.2" thickBot="1" x14ac:dyDescent="0.35">
      <c r="A7" s="8">
        <v>5</v>
      </c>
      <c r="B7" s="2" t="s">
        <v>12</v>
      </c>
      <c r="C7" s="9">
        <v>150</v>
      </c>
      <c r="D7" s="16">
        <v>60.41</v>
      </c>
      <c r="E7" s="16">
        <v>59.02</v>
      </c>
      <c r="F7" s="17">
        <v>87.989998</v>
      </c>
      <c r="G7" s="20"/>
    </row>
    <row r="8" spans="1:13" ht="16.2" thickBot="1" x14ac:dyDescent="0.35">
      <c r="A8" s="8">
        <v>6</v>
      </c>
      <c r="B8" s="2" t="s">
        <v>13</v>
      </c>
      <c r="C8" s="9">
        <v>150</v>
      </c>
      <c r="D8" s="16">
        <v>27.309999000000001</v>
      </c>
      <c r="E8" s="16">
        <v>28.299999</v>
      </c>
      <c r="F8" s="17">
        <v>33.700001</v>
      </c>
      <c r="G8" s="20"/>
      <c r="K8" s="24" t="s">
        <v>76</v>
      </c>
      <c r="L8" s="108" t="s">
        <v>72</v>
      </c>
      <c r="M8" s="138" t="s">
        <v>73</v>
      </c>
    </row>
    <row r="9" spans="1:13" x14ac:dyDescent="0.3">
      <c r="A9" s="8">
        <v>7</v>
      </c>
      <c r="B9" s="2" t="s">
        <v>14</v>
      </c>
      <c r="C9" s="9">
        <v>150</v>
      </c>
      <c r="D9" s="16">
        <v>31.129999000000002</v>
      </c>
      <c r="E9" s="16">
        <v>32.270000000000003</v>
      </c>
      <c r="F9" s="17">
        <v>36.189999</v>
      </c>
      <c r="G9" s="20"/>
      <c r="J9" s="130" t="s">
        <v>45</v>
      </c>
      <c r="K9" s="134" t="s">
        <v>53</v>
      </c>
      <c r="L9" s="142">
        <v>0</v>
      </c>
      <c r="M9" s="139">
        <v>150</v>
      </c>
    </row>
    <row r="10" spans="1:13" ht="16.2" thickBot="1" x14ac:dyDescent="0.35">
      <c r="A10" s="10">
        <v>8</v>
      </c>
      <c r="B10" s="11" t="s">
        <v>15</v>
      </c>
      <c r="C10" s="12">
        <v>150</v>
      </c>
      <c r="D10" s="47">
        <v>34.840000000000003</v>
      </c>
      <c r="E10" s="47">
        <v>29.440000999999999</v>
      </c>
      <c r="F10" s="17">
        <v>34.110000999999997</v>
      </c>
      <c r="G10" s="20"/>
      <c r="J10" s="131" t="s">
        <v>46</v>
      </c>
      <c r="K10" s="136" t="s">
        <v>54</v>
      </c>
      <c r="L10" s="135">
        <v>150</v>
      </c>
      <c r="M10" s="139">
        <v>89</v>
      </c>
    </row>
    <row r="11" spans="1:13" ht="16.2" thickBot="1" x14ac:dyDescent="0.35">
      <c r="D11" s="127">
        <f>SUMPRODUCT($C3:$C10,D3:D10)</f>
        <v>41831.999400000001</v>
      </c>
      <c r="E11" s="128">
        <f>SUMPRODUCT($C3:$C10,E3:E10)</f>
        <v>42838.5</v>
      </c>
      <c r="F11" s="129">
        <f>SUMPRODUCT($C3:$C10,F3:F10)</f>
        <v>53656.49955</v>
      </c>
      <c r="J11" s="132" t="s">
        <v>47</v>
      </c>
      <c r="K11" s="136" t="s">
        <v>55</v>
      </c>
      <c r="L11" s="51">
        <v>0</v>
      </c>
      <c r="M11" s="140">
        <v>0</v>
      </c>
    </row>
    <row r="12" spans="1:13" x14ac:dyDescent="0.3">
      <c r="A12" s="121" t="s">
        <v>16</v>
      </c>
      <c r="B12" s="118">
        <v>0.01</v>
      </c>
      <c r="J12" s="132" t="s">
        <v>48</v>
      </c>
      <c r="K12" s="136" t="s">
        <v>56</v>
      </c>
      <c r="L12" s="51">
        <v>0</v>
      </c>
      <c r="M12" s="139">
        <v>150</v>
      </c>
    </row>
    <row r="13" spans="1:13" x14ac:dyDescent="0.3">
      <c r="A13" s="122" t="s">
        <v>17</v>
      </c>
      <c r="B13" s="119">
        <v>0.3</v>
      </c>
      <c r="J13" s="132" t="s">
        <v>49</v>
      </c>
      <c r="K13" s="136" t="s">
        <v>57</v>
      </c>
      <c r="L13" s="51">
        <v>0</v>
      </c>
      <c r="M13" s="140">
        <v>0</v>
      </c>
    </row>
    <row r="14" spans="1:13" ht="16.2" thickBot="1" x14ac:dyDescent="0.35">
      <c r="A14" s="123" t="s">
        <v>18</v>
      </c>
      <c r="B14" s="120">
        <v>10000</v>
      </c>
      <c r="J14" s="132" t="s">
        <v>50</v>
      </c>
      <c r="K14" s="136" t="s">
        <v>58</v>
      </c>
      <c r="L14" s="135">
        <v>32</v>
      </c>
      <c r="M14" s="140">
        <v>0</v>
      </c>
    </row>
    <row r="15" spans="1:13" ht="16.2" thickBot="1" x14ac:dyDescent="0.35">
      <c r="J15" s="131" t="s">
        <v>51</v>
      </c>
      <c r="K15" s="136" t="s">
        <v>59</v>
      </c>
      <c r="L15" s="135">
        <v>150</v>
      </c>
      <c r="M15" s="140">
        <v>0</v>
      </c>
    </row>
    <row r="16" spans="1:13" ht="16.2" thickBot="1" x14ac:dyDescent="0.35">
      <c r="A16" s="103" t="s">
        <v>32</v>
      </c>
      <c r="B16" s="103">
        <f>SUM(C17:C24)</f>
        <v>42685.599668000003</v>
      </c>
      <c r="C16" s="125" t="s">
        <v>19</v>
      </c>
      <c r="D16" s="126" t="s">
        <v>20</v>
      </c>
      <c r="E16" s="126" t="s">
        <v>21</v>
      </c>
      <c r="F16" s="126" t="s">
        <v>22</v>
      </c>
      <c r="G16" s="126" t="s">
        <v>23</v>
      </c>
      <c r="H16" s="126" t="s">
        <v>24</v>
      </c>
      <c r="J16" s="133" t="s">
        <v>52</v>
      </c>
      <c r="K16" s="137" t="s">
        <v>60</v>
      </c>
      <c r="L16" s="52">
        <v>0</v>
      </c>
      <c r="M16" s="141">
        <v>0</v>
      </c>
    </row>
    <row r="17" spans="1:8" x14ac:dyDescent="0.3">
      <c r="A17" s="22">
        <v>1</v>
      </c>
      <c r="B17" s="22">
        <v>0</v>
      </c>
      <c r="C17" s="21">
        <f>(C3-B17)*F3</f>
        <v>6975</v>
      </c>
      <c r="D17" s="21">
        <f>B17*E3</f>
        <v>0</v>
      </c>
      <c r="E17" s="21">
        <f>D17*$B$12</f>
        <v>0</v>
      </c>
      <c r="F17" s="21">
        <f>((D17-(B17*D3))*$B$13)</f>
        <v>0</v>
      </c>
      <c r="G17" s="21">
        <f>E17+IF(F17&gt;0,F17,0)</f>
        <v>0</v>
      </c>
      <c r="H17" s="21">
        <f>D17-G17</f>
        <v>0</v>
      </c>
    </row>
    <row r="18" spans="1:8" x14ac:dyDescent="0.3">
      <c r="A18" s="21">
        <v>2</v>
      </c>
      <c r="B18" s="21">
        <v>150</v>
      </c>
      <c r="C18" s="21">
        <f t="shared" ref="C18:C24" si="0">(C4-B18)*F4</f>
        <v>0</v>
      </c>
      <c r="D18" s="21">
        <f t="shared" ref="D18:D24" si="1">B18*E4</f>
        <v>4725</v>
      </c>
      <c r="E18" s="21">
        <f t="shared" ref="E18:E24" si="2">D18*$B$12</f>
        <v>47.25</v>
      </c>
      <c r="F18" s="21">
        <f t="shared" ref="F18:F24" si="3">((D18-(B18*D4))*$B$13)</f>
        <v>305.10004499999997</v>
      </c>
      <c r="G18" s="21">
        <f t="shared" ref="G18:G24" si="4">E18+IF(F18&gt;0,F18,0)</f>
        <v>352.35004499999997</v>
      </c>
      <c r="H18" s="21">
        <f t="shared" ref="H18:H24" si="5">D18-G18</f>
        <v>4372.6499549999999</v>
      </c>
    </row>
    <row r="19" spans="1:8" x14ac:dyDescent="0.3">
      <c r="A19" s="21">
        <v>3</v>
      </c>
      <c r="B19" s="21">
        <v>0</v>
      </c>
      <c r="C19" s="21">
        <f t="shared" si="0"/>
        <v>9871.4996999999985</v>
      </c>
      <c r="D19" s="21">
        <f t="shared" si="1"/>
        <v>0</v>
      </c>
      <c r="E19" s="21">
        <f t="shared" si="2"/>
        <v>0</v>
      </c>
      <c r="F19" s="21">
        <f t="shared" si="3"/>
        <v>0</v>
      </c>
      <c r="G19" s="21">
        <f t="shared" si="4"/>
        <v>0</v>
      </c>
      <c r="H19" s="21">
        <f t="shared" si="5"/>
        <v>0</v>
      </c>
    </row>
    <row r="20" spans="1:8" x14ac:dyDescent="0.3">
      <c r="A20" s="21">
        <v>4</v>
      </c>
      <c r="B20" s="21">
        <v>0</v>
      </c>
      <c r="C20" s="21">
        <f t="shared" si="0"/>
        <v>3547.5</v>
      </c>
      <c r="D20" s="21">
        <f t="shared" si="1"/>
        <v>0</v>
      </c>
      <c r="E20" s="21">
        <f t="shared" si="2"/>
        <v>0</v>
      </c>
      <c r="F20" s="21">
        <f t="shared" si="3"/>
        <v>0</v>
      </c>
      <c r="G20" s="21">
        <f t="shared" si="4"/>
        <v>0</v>
      </c>
      <c r="H20" s="21">
        <f t="shared" si="5"/>
        <v>0</v>
      </c>
    </row>
    <row r="21" spans="1:8" x14ac:dyDescent="0.3">
      <c r="A21" s="21">
        <v>5</v>
      </c>
      <c r="B21" s="21">
        <v>0</v>
      </c>
      <c r="C21" s="21">
        <f t="shared" si="0"/>
        <v>13198.4997</v>
      </c>
      <c r="D21" s="21">
        <f t="shared" si="1"/>
        <v>0</v>
      </c>
      <c r="E21" s="21">
        <f t="shared" si="2"/>
        <v>0</v>
      </c>
      <c r="F21" s="21">
        <f t="shared" si="3"/>
        <v>0</v>
      </c>
      <c r="G21" s="21">
        <f t="shared" si="4"/>
        <v>0</v>
      </c>
      <c r="H21" s="21">
        <f t="shared" si="5"/>
        <v>0</v>
      </c>
    </row>
    <row r="22" spans="1:8" x14ac:dyDescent="0.3">
      <c r="A22" s="21">
        <v>6</v>
      </c>
      <c r="B22" s="21">
        <v>32</v>
      </c>
      <c r="C22" s="21">
        <f t="shared" si="0"/>
        <v>3976.6001179999998</v>
      </c>
      <c r="D22" s="21">
        <f t="shared" si="1"/>
        <v>905.59996799999999</v>
      </c>
      <c r="E22" s="21">
        <f t="shared" si="2"/>
        <v>9.0559996799999993</v>
      </c>
      <c r="F22" s="21">
        <f t="shared" si="3"/>
        <v>9.5039999999999853</v>
      </c>
      <c r="G22" s="21">
        <f t="shared" si="4"/>
        <v>18.559999679999983</v>
      </c>
      <c r="H22" s="21">
        <f t="shared" si="5"/>
        <v>887.03996831999996</v>
      </c>
    </row>
    <row r="23" spans="1:8" x14ac:dyDescent="0.3">
      <c r="A23" s="21">
        <v>7</v>
      </c>
      <c r="B23" s="21">
        <v>150</v>
      </c>
      <c r="C23" s="21">
        <f t="shared" si="0"/>
        <v>0</v>
      </c>
      <c r="D23" s="21">
        <f t="shared" si="1"/>
        <v>4840.5000000000009</v>
      </c>
      <c r="E23" s="21">
        <f t="shared" si="2"/>
        <v>48.405000000000008</v>
      </c>
      <c r="F23" s="21">
        <f t="shared" si="3"/>
        <v>51.300045000000225</v>
      </c>
      <c r="G23" s="21">
        <f t="shared" si="4"/>
        <v>99.70504500000024</v>
      </c>
      <c r="H23" s="21">
        <f t="shared" si="5"/>
        <v>4740.7949550000003</v>
      </c>
    </row>
    <row r="24" spans="1:8" x14ac:dyDescent="0.3">
      <c r="A24" s="21">
        <v>8</v>
      </c>
      <c r="B24" s="21">
        <v>0</v>
      </c>
      <c r="C24" s="21">
        <f t="shared" si="0"/>
        <v>5116.5001499999998</v>
      </c>
      <c r="D24" s="21">
        <f t="shared" si="1"/>
        <v>0</v>
      </c>
      <c r="E24" s="21">
        <f t="shared" si="2"/>
        <v>0</v>
      </c>
      <c r="F24" s="21">
        <f t="shared" si="3"/>
        <v>0</v>
      </c>
      <c r="G24" s="21">
        <f t="shared" si="4"/>
        <v>0</v>
      </c>
      <c r="H24" s="21">
        <f t="shared" si="5"/>
        <v>0</v>
      </c>
    </row>
    <row r="25" spans="1:8" ht="16.2" thickBot="1" x14ac:dyDescent="0.35"/>
    <row r="26" spans="1:8" ht="16.2" thickBot="1" x14ac:dyDescent="0.35">
      <c r="H26" s="24">
        <f>SUM(H17:H24)</f>
        <v>10000.48487832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workbookViewId="0">
      <selection activeCell="B29" sqref="B29"/>
    </sheetView>
  </sheetViews>
  <sheetFormatPr defaultRowHeight="15.6" x14ac:dyDescent="0.3"/>
  <cols>
    <col min="1" max="1" width="14.69921875" bestFit="1" customWidth="1"/>
    <col min="2" max="2" width="15.19921875" bestFit="1" customWidth="1"/>
    <col min="3" max="3" width="22.8984375" bestFit="1" customWidth="1"/>
    <col min="4" max="4" width="23" bestFit="1" customWidth="1"/>
    <col min="5" max="5" width="15.19921875" bestFit="1" customWidth="1"/>
    <col min="6" max="6" width="20.5" bestFit="1" customWidth="1"/>
    <col min="7" max="7" width="11.8984375" bestFit="1" customWidth="1"/>
    <col min="8" max="8" width="13.69921875" bestFit="1" customWidth="1"/>
    <col min="25" max="26" width="15.19921875" bestFit="1" customWidth="1"/>
    <col min="27" max="27" width="22" bestFit="1" customWidth="1"/>
    <col min="28" max="28" width="11.5" bestFit="1" customWidth="1"/>
    <col min="29" max="29" width="20.5" bestFit="1" customWidth="1"/>
  </cols>
  <sheetData>
    <row r="1" spans="1:29" ht="16.2" thickBot="1" x14ac:dyDescent="0.35">
      <c r="A1" s="37"/>
      <c r="B1" s="38"/>
      <c r="C1" s="38"/>
      <c r="D1" s="39">
        <v>2015</v>
      </c>
      <c r="E1" s="39">
        <v>2016</v>
      </c>
      <c r="F1" s="40">
        <v>2017</v>
      </c>
    </row>
    <row r="2" spans="1:29" ht="16.2" thickBot="1" x14ac:dyDescent="0.35">
      <c r="A2" s="41" t="s">
        <v>2</v>
      </c>
      <c r="B2" s="42" t="s">
        <v>3</v>
      </c>
      <c r="C2" s="43" t="s">
        <v>4</v>
      </c>
      <c r="D2" s="42" t="s">
        <v>5</v>
      </c>
      <c r="E2" s="42" t="s">
        <v>6</v>
      </c>
      <c r="F2" s="44" t="s">
        <v>7</v>
      </c>
    </row>
    <row r="3" spans="1:29" ht="16.2" thickBot="1" x14ac:dyDescent="0.35">
      <c r="A3" s="8">
        <v>1</v>
      </c>
      <c r="B3" s="2" t="s">
        <v>8</v>
      </c>
      <c r="C3" s="9">
        <v>150</v>
      </c>
      <c r="D3" s="16">
        <v>44.450001</v>
      </c>
      <c r="E3" s="16">
        <v>36.540000999999997</v>
      </c>
      <c r="F3" s="17">
        <v>46.5</v>
      </c>
      <c r="G3" s="20"/>
    </row>
    <row r="4" spans="1:29" ht="16.2" thickBot="1" x14ac:dyDescent="0.35">
      <c r="A4" s="8">
        <v>2</v>
      </c>
      <c r="B4" s="2" t="s">
        <v>9</v>
      </c>
      <c r="C4" s="9">
        <v>150</v>
      </c>
      <c r="D4" s="16">
        <v>24.719999000000001</v>
      </c>
      <c r="E4" s="16">
        <v>31.5</v>
      </c>
      <c r="F4" s="17">
        <v>29.76</v>
      </c>
      <c r="G4" s="20"/>
      <c r="X4" s="41" t="s">
        <v>2</v>
      </c>
      <c r="Y4" s="42" t="s">
        <v>3</v>
      </c>
      <c r="Z4" s="43" t="s">
        <v>4</v>
      </c>
      <c r="AA4" s="42" t="s">
        <v>5</v>
      </c>
      <c r="AB4" s="42" t="s">
        <v>6</v>
      </c>
      <c r="AC4" s="44" t="s">
        <v>7</v>
      </c>
    </row>
    <row r="5" spans="1:29" x14ac:dyDescent="0.3">
      <c r="A5" s="8">
        <v>3</v>
      </c>
      <c r="B5" s="2" t="s">
        <v>10</v>
      </c>
      <c r="C5" s="9">
        <v>150</v>
      </c>
      <c r="D5" s="16">
        <v>40.599997999999999</v>
      </c>
      <c r="E5" s="16">
        <v>55.049999</v>
      </c>
      <c r="F5" s="17">
        <v>65.809997999999993</v>
      </c>
      <c r="G5" s="20"/>
      <c r="X5" s="8">
        <v>1</v>
      </c>
      <c r="Y5" s="2" t="s">
        <v>8</v>
      </c>
      <c r="Z5" s="9">
        <v>150</v>
      </c>
      <c r="AA5" s="16">
        <v>44.450001</v>
      </c>
      <c r="AB5" s="16">
        <v>36.540000999999997</v>
      </c>
      <c r="AC5" s="17">
        <v>46.5</v>
      </c>
    </row>
    <row r="6" spans="1:29" x14ac:dyDescent="0.3">
      <c r="A6" s="8">
        <v>4</v>
      </c>
      <c r="B6" s="2" t="s">
        <v>11</v>
      </c>
      <c r="C6" s="9">
        <v>150</v>
      </c>
      <c r="D6" s="16">
        <v>15.42</v>
      </c>
      <c r="E6" s="16">
        <v>13.47</v>
      </c>
      <c r="F6" s="17">
        <v>23.65</v>
      </c>
      <c r="G6" s="20"/>
      <c r="X6" s="8">
        <v>2</v>
      </c>
      <c r="Y6" s="2" t="s">
        <v>9</v>
      </c>
      <c r="Z6" s="9">
        <v>150</v>
      </c>
      <c r="AA6" s="16">
        <v>24.719999000000001</v>
      </c>
      <c r="AB6" s="16">
        <v>31.5</v>
      </c>
      <c r="AC6" s="17">
        <v>29.76</v>
      </c>
    </row>
    <row r="7" spans="1:29" x14ac:dyDescent="0.3">
      <c r="A7" s="8">
        <v>5</v>
      </c>
      <c r="B7" s="2" t="s">
        <v>12</v>
      </c>
      <c r="C7" s="9">
        <v>150</v>
      </c>
      <c r="D7" s="16">
        <v>60.41</v>
      </c>
      <c r="E7" s="16">
        <v>59.02</v>
      </c>
      <c r="F7" s="17">
        <v>87.989998</v>
      </c>
      <c r="G7" s="20"/>
      <c r="X7" s="8">
        <v>3</v>
      </c>
      <c r="Y7" s="2" t="s">
        <v>10</v>
      </c>
      <c r="Z7" s="9">
        <v>150</v>
      </c>
      <c r="AA7" s="16">
        <v>40.599997999999999</v>
      </c>
      <c r="AB7" s="16">
        <v>55.049999</v>
      </c>
      <c r="AC7" s="17">
        <v>65.809997999999993</v>
      </c>
    </row>
    <row r="8" spans="1:29" x14ac:dyDescent="0.3">
      <c r="A8" s="8">
        <v>6</v>
      </c>
      <c r="B8" s="2" t="s">
        <v>13</v>
      </c>
      <c r="C8" s="9">
        <v>150</v>
      </c>
      <c r="D8" s="16">
        <v>27.309999000000001</v>
      </c>
      <c r="E8" s="16">
        <v>28.299999</v>
      </c>
      <c r="F8" s="17">
        <v>33.700001</v>
      </c>
      <c r="G8" s="20"/>
      <c r="X8" s="8">
        <v>4</v>
      </c>
      <c r="Y8" s="2" t="s">
        <v>11</v>
      </c>
      <c r="Z8" s="9">
        <v>150</v>
      </c>
      <c r="AA8" s="16">
        <v>15.42</v>
      </c>
      <c r="AB8" s="16">
        <v>13.47</v>
      </c>
      <c r="AC8" s="17">
        <v>23.65</v>
      </c>
    </row>
    <row r="9" spans="1:29" x14ac:dyDescent="0.3">
      <c r="A9" s="8">
        <v>7</v>
      </c>
      <c r="B9" s="2" t="s">
        <v>14</v>
      </c>
      <c r="C9" s="9">
        <v>150</v>
      </c>
      <c r="D9" s="16">
        <v>31.129999000000002</v>
      </c>
      <c r="E9" s="16">
        <v>32.270000000000003</v>
      </c>
      <c r="F9" s="17">
        <v>36.189999</v>
      </c>
      <c r="G9" s="20"/>
      <c r="X9" s="8">
        <v>5</v>
      </c>
      <c r="Y9" s="2" t="s">
        <v>12</v>
      </c>
      <c r="Z9" s="9">
        <v>150</v>
      </c>
      <c r="AA9" s="16">
        <v>60.41</v>
      </c>
      <c r="AB9" s="16">
        <v>59.02</v>
      </c>
      <c r="AC9" s="17">
        <v>87.989998</v>
      </c>
    </row>
    <row r="10" spans="1:29" ht="16.2" thickBot="1" x14ac:dyDescent="0.35">
      <c r="A10" s="10">
        <v>8</v>
      </c>
      <c r="B10" s="11" t="s">
        <v>15</v>
      </c>
      <c r="C10" s="12">
        <v>150</v>
      </c>
      <c r="D10" s="47">
        <v>34.840000000000003</v>
      </c>
      <c r="E10" s="47">
        <v>29.440000999999999</v>
      </c>
      <c r="F10" s="17">
        <v>34.110000999999997</v>
      </c>
      <c r="G10" s="20"/>
      <c r="X10" s="8">
        <v>6</v>
      </c>
      <c r="Y10" s="2" t="s">
        <v>13</v>
      </c>
      <c r="Z10" s="9">
        <v>150</v>
      </c>
      <c r="AA10" s="16">
        <v>27.309999000000001</v>
      </c>
      <c r="AB10" s="16">
        <v>28.299999</v>
      </c>
      <c r="AC10" s="17">
        <v>33.700001</v>
      </c>
    </row>
    <row r="11" spans="1:29" ht="16.2" thickBot="1" x14ac:dyDescent="0.35">
      <c r="D11" s="127">
        <f>SUMPRODUCT($C3:$C10,D3:D10)</f>
        <v>41831.999400000001</v>
      </c>
      <c r="E11" s="128">
        <f>SUMPRODUCT($C3:$C10,E3:E10)</f>
        <v>42838.5</v>
      </c>
      <c r="F11" s="129">
        <f>SUMPRODUCT($C3:$C10,F3:F10)</f>
        <v>53656.49955</v>
      </c>
      <c r="X11" s="8">
        <v>7</v>
      </c>
      <c r="Y11" s="2" t="s">
        <v>14</v>
      </c>
      <c r="Z11" s="9">
        <v>150</v>
      </c>
      <c r="AA11" s="16">
        <v>31.129999000000002</v>
      </c>
      <c r="AB11" s="16">
        <v>32.270000000000003</v>
      </c>
      <c r="AC11" s="17">
        <v>36.189999</v>
      </c>
    </row>
    <row r="12" spans="1:29" ht="16.2" thickBot="1" x14ac:dyDescent="0.35">
      <c r="A12" s="121" t="s">
        <v>16</v>
      </c>
      <c r="B12" s="118">
        <v>0.01</v>
      </c>
      <c r="X12" s="10">
        <v>8</v>
      </c>
      <c r="Y12" s="11" t="s">
        <v>15</v>
      </c>
      <c r="Z12" s="12">
        <v>150</v>
      </c>
      <c r="AA12" s="18">
        <v>34.840000000000003</v>
      </c>
      <c r="AB12" s="18">
        <v>29.440000999999999</v>
      </c>
      <c r="AC12" s="19">
        <v>34.110000999999997</v>
      </c>
    </row>
    <row r="13" spans="1:29" x14ac:dyDescent="0.3">
      <c r="A13" s="122" t="s">
        <v>17</v>
      </c>
      <c r="B13" s="119">
        <v>0.3</v>
      </c>
    </row>
    <row r="14" spans="1:29" ht="16.2" thickBot="1" x14ac:dyDescent="0.35">
      <c r="A14" s="123" t="s">
        <v>18</v>
      </c>
      <c r="B14" s="120">
        <v>10000</v>
      </c>
    </row>
    <row r="15" spans="1:29" ht="16.2" thickBot="1" x14ac:dyDescent="0.35"/>
    <row r="16" spans="1:29" ht="16.2" thickBot="1" x14ac:dyDescent="0.35">
      <c r="A16" s="103" t="s">
        <v>32</v>
      </c>
      <c r="B16" s="103">
        <f>SUM(C17:C24)</f>
        <v>40485.359550000001</v>
      </c>
      <c r="C16" s="125" t="s">
        <v>19</v>
      </c>
      <c r="D16" s="126" t="s">
        <v>20</v>
      </c>
      <c r="E16" s="126" t="s">
        <v>21</v>
      </c>
      <c r="F16" s="126" t="s">
        <v>22</v>
      </c>
      <c r="G16" s="126" t="s">
        <v>23</v>
      </c>
      <c r="H16" s="126" t="s">
        <v>24</v>
      </c>
    </row>
    <row r="17" spans="1:8" x14ac:dyDescent="0.3">
      <c r="A17" s="22">
        <v>1</v>
      </c>
      <c r="B17" s="22">
        <v>150</v>
      </c>
      <c r="C17" s="21">
        <f>(C3-B17)*F3</f>
        <v>0</v>
      </c>
      <c r="D17" s="21">
        <f>B17*E3</f>
        <v>5481.0001499999998</v>
      </c>
      <c r="E17" s="21">
        <f>D17*$B$12</f>
        <v>54.810001499999998</v>
      </c>
      <c r="F17" s="21">
        <f>((D17-(B17*D3))*$B$13)</f>
        <v>-355.95</v>
      </c>
      <c r="G17" s="21">
        <f>E17+IF(F17&gt;0,F17,0)</f>
        <v>54.810001499999998</v>
      </c>
      <c r="H17" s="21">
        <f>D17-G17</f>
        <v>5426.1901484999999</v>
      </c>
    </row>
    <row r="18" spans="1:8" x14ac:dyDescent="0.3">
      <c r="A18" s="21">
        <v>2</v>
      </c>
      <c r="B18" s="21">
        <v>89</v>
      </c>
      <c r="C18" s="21">
        <f t="shared" ref="C18:C24" si="0">(C4-B18)*F4</f>
        <v>1815.3600000000001</v>
      </c>
      <c r="D18" s="21">
        <f t="shared" ref="D18:D24" si="1">B18*E4</f>
        <v>2803.5</v>
      </c>
      <c r="E18" s="21">
        <f t="shared" ref="E18:E24" si="2">D18*$B$12</f>
        <v>28.035</v>
      </c>
      <c r="F18" s="21">
        <f t="shared" ref="F18:F24" si="3">((D18-(B18*D4))*$B$13)</f>
        <v>181.0260266999999</v>
      </c>
      <c r="G18" s="21">
        <f t="shared" ref="G18:G24" si="4">E18+IF(F18&gt;0,F18,0)</f>
        <v>209.0610266999999</v>
      </c>
      <c r="H18" s="21">
        <f t="shared" ref="H18:H24" si="5">D18-G18</f>
        <v>2594.4389733000003</v>
      </c>
    </row>
    <row r="19" spans="1:8" x14ac:dyDescent="0.3">
      <c r="A19" s="21">
        <v>3</v>
      </c>
      <c r="B19" s="21">
        <v>0</v>
      </c>
      <c r="C19" s="21">
        <f t="shared" si="0"/>
        <v>9871.4996999999985</v>
      </c>
      <c r="D19" s="21">
        <f t="shared" si="1"/>
        <v>0</v>
      </c>
      <c r="E19" s="21">
        <f t="shared" si="2"/>
        <v>0</v>
      </c>
      <c r="F19" s="21">
        <f t="shared" si="3"/>
        <v>0</v>
      </c>
      <c r="G19" s="21">
        <f t="shared" si="4"/>
        <v>0</v>
      </c>
      <c r="H19" s="21">
        <f t="shared" si="5"/>
        <v>0</v>
      </c>
    </row>
    <row r="20" spans="1:8" x14ac:dyDescent="0.3">
      <c r="A20" s="21">
        <v>4</v>
      </c>
      <c r="B20" s="21">
        <v>150</v>
      </c>
      <c r="C20" s="21">
        <f t="shared" si="0"/>
        <v>0</v>
      </c>
      <c r="D20" s="21">
        <f t="shared" si="1"/>
        <v>2020.5</v>
      </c>
      <c r="E20" s="21">
        <f t="shared" si="2"/>
        <v>20.205000000000002</v>
      </c>
      <c r="F20" s="21">
        <f t="shared" si="3"/>
        <v>-87.75</v>
      </c>
      <c r="G20" s="21">
        <f t="shared" si="4"/>
        <v>20.205000000000002</v>
      </c>
      <c r="H20" s="21">
        <f t="shared" si="5"/>
        <v>2000.2950000000001</v>
      </c>
    </row>
    <row r="21" spans="1:8" x14ac:dyDescent="0.3">
      <c r="A21" s="21">
        <v>5</v>
      </c>
      <c r="B21" s="21">
        <v>0</v>
      </c>
      <c r="C21" s="21">
        <f t="shared" si="0"/>
        <v>13198.4997</v>
      </c>
      <c r="D21" s="21">
        <f t="shared" si="1"/>
        <v>0</v>
      </c>
      <c r="E21" s="21">
        <f t="shared" si="2"/>
        <v>0</v>
      </c>
      <c r="F21" s="21">
        <f t="shared" si="3"/>
        <v>0</v>
      </c>
      <c r="G21" s="21">
        <f t="shared" si="4"/>
        <v>0</v>
      </c>
      <c r="H21" s="21">
        <f t="shared" si="5"/>
        <v>0</v>
      </c>
    </row>
    <row r="22" spans="1:8" x14ac:dyDescent="0.3">
      <c r="A22" s="21">
        <v>6</v>
      </c>
      <c r="B22" s="21">
        <v>0</v>
      </c>
      <c r="C22" s="21">
        <f t="shared" si="0"/>
        <v>5055.0001499999998</v>
      </c>
      <c r="D22" s="21">
        <f t="shared" si="1"/>
        <v>0</v>
      </c>
      <c r="E22" s="21">
        <f t="shared" si="2"/>
        <v>0</v>
      </c>
      <c r="F22" s="21">
        <f t="shared" si="3"/>
        <v>0</v>
      </c>
      <c r="G22" s="21">
        <f t="shared" si="4"/>
        <v>0</v>
      </c>
      <c r="H22" s="21">
        <f t="shared" si="5"/>
        <v>0</v>
      </c>
    </row>
    <row r="23" spans="1:8" x14ac:dyDescent="0.3">
      <c r="A23" s="21">
        <v>7</v>
      </c>
      <c r="B23" s="21">
        <v>0</v>
      </c>
      <c r="C23" s="21">
        <f t="shared" si="0"/>
        <v>5428.4998500000002</v>
      </c>
      <c r="D23" s="21">
        <f t="shared" si="1"/>
        <v>0</v>
      </c>
      <c r="E23" s="21">
        <f t="shared" si="2"/>
        <v>0</v>
      </c>
      <c r="F23" s="21">
        <f t="shared" si="3"/>
        <v>0</v>
      </c>
      <c r="G23" s="21">
        <f t="shared" si="4"/>
        <v>0</v>
      </c>
      <c r="H23" s="21">
        <f t="shared" si="5"/>
        <v>0</v>
      </c>
    </row>
    <row r="24" spans="1:8" x14ac:dyDescent="0.3">
      <c r="A24" s="21">
        <v>8</v>
      </c>
      <c r="B24" s="21">
        <v>0</v>
      </c>
      <c r="C24" s="21">
        <f t="shared" si="0"/>
        <v>5116.5001499999998</v>
      </c>
      <c r="D24" s="21">
        <f t="shared" si="1"/>
        <v>0</v>
      </c>
      <c r="E24" s="21">
        <f t="shared" si="2"/>
        <v>0</v>
      </c>
      <c r="F24" s="21">
        <f t="shared" si="3"/>
        <v>0</v>
      </c>
      <c r="G24" s="21">
        <f t="shared" si="4"/>
        <v>0</v>
      </c>
      <c r="H24" s="21">
        <f t="shared" si="5"/>
        <v>0</v>
      </c>
    </row>
    <row r="25" spans="1:8" ht="16.2" thickBot="1" x14ac:dyDescent="0.35"/>
    <row r="26" spans="1:8" ht="16.2" thickBot="1" x14ac:dyDescent="0.35">
      <c r="H26" s="24">
        <f>SUM(H17:H24)</f>
        <v>10020.924121800001</v>
      </c>
    </row>
    <row r="27" spans="1:8" ht="16.2" thickBot="1" x14ac:dyDescent="0.35">
      <c r="B27" s="103" t="s">
        <v>74</v>
      </c>
      <c r="C27" s="60" t="s">
        <v>61</v>
      </c>
      <c r="D27" s="106" t="s">
        <v>75</v>
      </c>
    </row>
    <row r="28" spans="1:8" x14ac:dyDescent="0.3">
      <c r="B28" s="108" t="s">
        <v>72</v>
      </c>
      <c r="C28" s="107">
        <f>'Part C-RiskLover'!B16</f>
        <v>42685.599668000003</v>
      </c>
      <c r="D28" s="105">
        <v>0.06</v>
      </c>
    </row>
    <row r="29" spans="1:8" ht="16.2" thickBot="1" x14ac:dyDescent="0.35">
      <c r="B29" s="109" t="s">
        <v>73</v>
      </c>
      <c r="C29" s="124">
        <f>B16</f>
        <v>40485.359550000001</v>
      </c>
      <c r="D29" s="104">
        <v>0.04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K14" sqref="K14"/>
    </sheetView>
  </sheetViews>
  <sheetFormatPr defaultRowHeight="15.6" x14ac:dyDescent="0.3"/>
  <cols>
    <col min="1" max="1" width="9.5" bestFit="1" customWidth="1"/>
    <col min="2" max="5" width="9.8984375" bestFit="1" customWidth="1"/>
    <col min="6" max="6" width="8.8984375" bestFit="1" customWidth="1"/>
    <col min="7" max="7" width="9.898437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46.5</v>
      </c>
      <c r="C2">
        <v>48.470001000000003</v>
      </c>
      <c r="D2">
        <v>45.959999000000003</v>
      </c>
      <c r="E2">
        <v>48.259998000000003</v>
      </c>
      <c r="F2">
        <v>6961200</v>
      </c>
      <c r="G2">
        <v>48.259998000000003</v>
      </c>
    </row>
    <row r="3" spans="1:7" x14ac:dyDescent="0.3">
      <c r="A3" s="13">
        <v>42795</v>
      </c>
      <c r="B3">
        <v>45.889999000000003</v>
      </c>
      <c r="C3">
        <v>47.189999</v>
      </c>
      <c r="D3">
        <v>45.389999000000003</v>
      </c>
      <c r="E3">
        <v>46.41</v>
      </c>
      <c r="F3">
        <v>5794700</v>
      </c>
      <c r="G3">
        <v>46.41</v>
      </c>
    </row>
    <row r="4" spans="1:7" x14ac:dyDescent="0.3">
      <c r="A4" s="13">
        <v>42767</v>
      </c>
      <c r="B4">
        <v>44.25</v>
      </c>
      <c r="C4">
        <v>46.720001000000003</v>
      </c>
      <c r="D4">
        <v>43.560001</v>
      </c>
      <c r="E4">
        <v>45.66</v>
      </c>
      <c r="F4">
        <v>7393600</v>
      </c>
      <c r="G4">
        <v>45.66</v>
      </c>
    </row>
    <row r="5" spans="1:7" x14ac:dyDescent="0.3">
      <c r="A5" s="13">
        <v>42738</v>
      </c>
      <c r="B5">
        <v>39.110000999999997</v>
      </c>
      <c r="C5">
        <v>45.080002</v>
      </c>
      <c r="D5">
        <v>38.639999000000003</v>
      </c>
      <c r="E5">
        <v>44.07</v>
      </c>
      <c r="F5">
        <v>8554700</v>
      </c>
      <c r="G5">
        <v>44.07</v>
      </c>
    </row>
    <row r="6" spans="1:7" x14ac:dyDescent="0.3">
      <c r="A6" s="13">
        <v>42705</v>
      </c>
      <c r="B6">
        <v>41</v>
      </c>
      <c r="C6">
        <v>41.799999</v>
      </c>
      <c r="D6">
        <v>38.240001999999997</v>
      </c>
      <c r="E6">
        <v>38.669998</v>
      </c>
      <c r="F6">
        <v>10912200</v>
      </c>
      <c r="G6">
        <v>38.669998</v>
      </c>
    </row>
    <row r="7" spans="1:7" x14ac:dyDescent="0.3">
      <c r="A7" s="13">
        <v>42675</v>
      </c>
      <c r="B7">
        <v>41.130001</v>
      </c>
      <c r="C7">
        <v>42.16</v>
      </c>
      <c r="D7">
        <v>38.869999</v>
      </c>
      <c r="E7">
        <v>41.02</v>
      </c>
      <c r="F7">
        <v>10192300</v>
      </c>
      <c r="G7">
        <v>41.02</v>
      </c>
    </row>
    <row r="8" spans="1:7" x14ac:dyDescent="0.3">
      <c r="A8" s="13">
        <v>42646</v>
      </c>
      <c r="B8">
        <v>42.950001</v>
      </c>
      <c r="C8">
        <v>44.080002</v>
      </c>
      <c r="D8">
        <v>41.169998</v>
      </c>
      <c r="E8">
        <v>41.549999</v>
      </c>
      <c r="F8">
        <v>8704100</v>
      </c>
      <c r="G8">
        <v>41.549999</v>
      </c>
    </row>
    <row r="9" spans="1:7" x14ac:dyDescent="0.3">
      <c r="A9" s="13">
        <v>42614</v>
      </c>
      <c r="B9">
        <v>42.779998999999997</v>
      </c>
      <c r="C9">
        <v>44.919998</v>
      </c>
      <c r="D9">
        <v>41.849997999999999</v>
      </c>
      <c r="E9">
        <v>43.099997999999999</v>
      </c>
      <c r="F9">
        <v>13472000</v>
      </c>
      <c r="G9">
        <v>43.099997999999999</v>
      </c>
    </row>
    <row r="10" spans="1:7" x14ac:dyDescent="0.3">
      <c r="A10" s="13">
        <v>42583</v>
      </c>
      <c r="B10">
        <v>38.18</v>
      </c>
      <c r="C10">
        <v>43.290000999999997</v>
      </c>
      <c r="D10">
        <v>38.099997999999999</v>
      </c>
      <c r="E10">
        <v>42.75</v>
      </c>
      <c r="F10">
        <v>10369500</v>
      </c>
      <c r="G10">
        <v>42.75</v>
      </c>
    </row>
    <row r="11" spans="1:7" x14ac:dyDescent="0.3">
      <c r="A11" s="13">
        <v>42552</v>
      </c>
      <c r="B11">
        <v>37.560001</v>
      </c>
      <c r="C11">
        <v>39.419998</v>
      </c>
      <c r="D11">
        <v>37.060001</v>
      </c>
      <c r="E11">
        <v>38.189999</v>
      </c>
      <c r="F11">
        <v>13611700</v>
      </c>
      <c r="G11">
        <v>38.189999</v>
      </c>
    </row>
    <row r="12" spans="1:7" x14ac:dyDescent="0.3">
      <c r="A12" s="13">
        <v>42522</v>
      </c>
      <c r="B12">
        <v>37.25</v>
      </c>
      <c r="C12">
        <v>37.779998999999997</v>
      </c>
      <c r="D12">
        <v>35.049999</v>
      </c>
      <c r="E12">
        <v>37.560001</v>
      </c>
      <c r="F12">
        <v>12374900</v>
      </c>
      <c r="G12">
        <v>37.560001</v>
      </c>
    </row>
    <row r="13" spans="1:7" x14ac:dyDescent="0.3">
      <c r="A13" s="13">
        <v>42492</v>
      </c>
      <c r="B13">
        <v>36.650002000000001</v>
      </c>
      <c r="C13">
        <v>38.080002</v>
      </c>
      <c r="D13">
        <v>35.470001000000003</v>
      </c>
      <c r="E13">
        <v>37.939999</v>
      </c>
      <c r="F13">
        <v>13390000</v>
      </c>
      <c r="G13">
        <v>37.939999</v>
      </c>
    </row>
    <row r="14" spans="1:7" x14ac:dyDescent="0.3">
      <c r="A14" s="13">
        <v>42461</v>
      </c>
      <c r="B14">
        <v>36.540000999999997</v>
      </c>
      <c r="C14">
        <v>38.189999</v>
      </c>
      <c r="D14">
        <v>35.619999</v>
      </c>
      <c r="E14">
        <v>36.599997999999999</v>
      </c>
      <c r="F14">
        <v>17384900</v>
      </c>
      <c r="G14">
        <v>36.599997999999999</v>
      </c>
    </row>
    <row r="15" spans="1:7" x14ac:dyDescent="0.3">
      <c r="A15" s="13">
        <v>42430</v>
      </c>
      <c r="B15">
        <v>32.040000999999997</v>
      </c>
      <c r="C15">
        <v>37.279998999999997</v>
      </c>
      <c r="D15">
        <v>32.040000999999997</v>
      </c>
      <c r="E15">
        <v>36.810001</v>
      </c>
      <c r="F15">
        <v>16053800</v>
      </c>
      <c r="G15">
        <v>36.810001</v>
      </c>
    </row>
    <row r="16" spans="1:7" x14ac:dyDescent="0.3">
      <c r="A16" s="13">
        <v>42401</v>
      </c>
      <c r="B16">
        <v>29.27</v>
      </c>
      <c r="C16">
        <v>32.459999000000003</v>
      </c>
      <c r="D16">
        <v>26.15</v>
      </c>
      <c r="E16">
        <v>31.790001</v>
      </c>
      <c r="F16">
        <v>21073800</v>
      </c>
      <c r="G16">
        <v>31.790001</v>
      </c>
    </row>
    <row r="17" spans="1:7" x14ac:dyDescent="0.3">
      <c r="A17" s="13">
        <v>42373</v>
      </c>
      <c r="B17">
        <v>32.119999</v>
      </c>
      <c r="C17">
        <v>32.459999000000003</v>
      </c>
      <c r="D17">
        <v>27.440000999999999</v>
      </c>
      <c r="E17">
        <v>29.51</v>
      </c>
      <c r="F17">
        <v>18803500</v>
      </c>
      <c r="G17">
        <v>29.51</v>
      </c>
    </row>
    <row r="18" spans="1:7" x14ac:dyDescent="0.3">
      <c r="A18" s="13">
        <v>42339</v>
      </c>
      <c r="B18">
        <v>33.869999</v>
      </c>
      <c r="C18">
        <v>36.389999000000003</v>
      </c>
      <c r="D18">
        <v>32.209999000000003</v>
      </c>
      <c r="E18">
        <v>33.259998000000003</v>
      </c>
      <c r="F18">
        <v>16814600</v>
      </c>
      <c r="G18">
        <v>33.259998000000003</v>
      </c>
    </row>
    <row r="19" spans="1:7" x14ac:dyDescent="0.3">
      <c r="A19" s="13">
        <v>42310</v>
      </c>
      <c r="B19">
        <v>35.459999000000003</v>
      </c>
      <c r="C19">
        <v>35.479999999999997</v>
      </c>
      <c r="D19">
        <v>32.119999</v>
      </c>
      <c r="E19">
        <v>33.810001</v>
      </c>
      <c r="F19">
        <v>13888900</v>
      </c>
      <c r="G19">
        <v>33.810001</v>
      </c>
    </row>
    <row r="20" spans="1:7" x14ac:dyDescent="0.3">
      <c r="A20" s="13">
        <v>42278</v>
      </c>
      <c r="B20">
        <v>28.950001</v>
      </c>
      <c r="C20">
        <v>35.700001</v>
      </c>
      <c r="D20">
        <v>28.43</v>
      </c>
      <c r="E20">
        <v>35.619999</v>
      </c>
      <c r="F20">
        <v>17400600</v>
      </c>
      <c r="G20">
        <v>35.619999</v>
      </c>
    </row>
    <row r="21" spans="1:7" x14ac:dyDescent="0.3">
      <c r="A21" s="13">
        <v>42248</v>
      </c>
      <c r="B21">
        <v>31.49</v>
      </c>
      <c r="C21">
        <v>32.830002</v>
      </c>
      <c r="D21">
        <v>27.200001</v>
      </c>
      <c r="E21">
        <v>28.91</v>
      </c>
      <c r="F21">
        <v>22885600</v>
      </c>
      <c r="G21">
        <v>28.91</v>
      </c>
    </row>
    <row r="22" spans="1:7" x14ac:dyDescent="0.3">
      <c r="A22" s="13">
        <v>42219</v>
      </c>
      <c r="B22">
        <v>36.669998</v>
      </c>
      <c r="C22">
        <v>37.709999000000003</v>
      </c>
      <c r="D22">
        <v>29</v>
      </c>
      <c r="E22">
        <v>32.240001999999997</v>
      </c>
      <c r="F22">
        <v>15718900</v>
      </c>
      <c r="G22">
        <v>32.240001999999997</v>
      </c>
    </row>
    <row r="23" spans="1:7" x14ac:dyDescent="0.3">
      <c r="A23" s="13">
        <v>42186</v>
      </c>
      <c r="B23">
        <v>39.459999000000003</v>
      </c>
      <c r="C23">
        <v>39.979999999999997</v>
      </c>
      <c r="D23">
        <v>36.580002</v>
      </c>
      <c r="E23">
        <v>36.669998</v>
      </c>
      <c r="F23">
        <v>12849400</v>
      </c>
      <c r="G23">
        <v>36.669998</v>
      </c>
    </row>
    <row r="24" spans="1:7" x14ac:dyDescent="0.3">
      <c r="A24" s="13">
        <v>42156</v>
      </c>
      <c r="B24">
        <v>43.049999</v>
      </c>
      <c r="C24">
        <v>43.779998999999997</v>
      </c>
      <c r="D24">
        <v>38.849997999999999</v>
      </c>
      <c r="E24">
        <v>39.290000999999997</v>
      </c>
      <c r="F24">
        <v>11994600</v>
      </c>
      <c r="G24">
        <v>39.290000999999997</v>
      </c>
    </row>
    <row r="25" spans="1:7" x14ac:dyDescent="0.3">
      <c r="A25" s="13">
        <v>42125</v>
      </c>
      <c r="B25">
        <v>42.549999</v>
      </c>
      <c r="C25">
        <v>45.07</v>
      </c>
      <c r="D25">
        <v>39.119999</v>
      </c>
      <c r="E25">
        <v>42.939999</v>
      </c>
      <c r="F25">
        <v>18233000</v>
      </c>
      <c r="G25">
        <v>42.939999</v>
      </c>
    </row>
    <row r="26" spans="1:7" x14ac:dyDescent="0.3">
      <c r="A26" s="13">
        <v>42095</v>
      </c>
      <c r="B26">
        <v>44.450001</v>
      </c>
      <c r="C26">
        <v>46.169998</v>
      </c>
      <c r="D26">
        <v>42.259998000000003</v>
      </c>
      <c r="E26">
        <v>42.57</v>
      </c>
      <c r="F26">
        <v>14137800</v>
      </c>
      <c r="G26">
        <v>42.57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cols>
    <col min="1" max="1" width="9.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29.76</v>
      </c>
      <c r="C2">
        <v>30.540001</v>
      </c>
      <c r="D2">
        <v>29.26</v>
      </c>
      <c r="E2">
        <v>29.26</v>
      </c>
      <c r="F2">
        <v>32368500</v>
      </c>
      <c r="G2">
        <v>29.26</v>
      </c>
    </row>
    <row r="3" spans="1:7" x14ac:dyDescent="0.3">
      <c r="A3" s="13">
        <v>42795</v>
      </c>
      <c r="B3">
        <v>29.98</v>
      </c>
      <c r="C3">
        <v>30.43</v>
      </c>
      <c r="D3">
        <v>29.25</v>
      </c>
      <c r="E3">
        <v>29.799999</v>
      </c>
      <c r="F3">
        <v>31895300</v>
      </c>
      <c r="G3">
        <v>29.799999</v>
      </c>
    </row>
    <row r="4" spans="1:7" x14ac:dyDescent="0.3">
      <c r="A4" s="13">
        <v>42767</v>
      </c>
      <c r="B4">
        <v>29.73</v>
      </c>
      <c r="C4">
        <v>30.59</v>
      </c>
      <c r="D4">
        <v>29.26</v>
      </c>
      <c r="E4">
        <v>29.809999000000001</v>
      </c>
      <c r="F4">
        <v>29808900</v>
      </c>
      <c r="G4">
        <v>29.809999000000001</v>
      </c>
    </row>
    <row r="5" spans="1:7" x14ac:dyDescent="0.3">
      <c r="A5" s="13">
        <v>42738</v>
      </c>
      <c r="B5">
        <v>31.67</v>
      </c>
      <c r="C5">
        <v>31.84</v>
      </c>
      <c r="D5">
        <v>29.5</v>
      </c>
      <c r="E5">
        <v>29.700001</v>
      </c>
      <c r="F5">
        <v>34929500</v>
      </c>
      <c r="G5">
        <v>29.464987000000001</v>
      </c>
    </row>
    <row r="6" spans="1:7" x14ac:dyDescent="0.3">
      <c r="A6" s="13">
        <v>42705</v>
      </c>
      <c r="B6">
        <v>30.639999</v>
      </c>
      <c r="C6">
        <v>32.380001</v>
      </c>
      <c r="D6">
        <v>30.620000999999998</v>
      </c>
      <c r="E6">
        <v>31.6</v>
      </c>
      <c r="F6">
        <v>31719700</v>
      </c>
      <c r="G6">
        <v>31.349951000000001</v>
      </c>
    </row>
    <row r="7" spans="1:7" x14ac:dyDescent="0.3">
      <c r="A7" s="13">
        <v>42675</v>
      </c>
      <c r="B7">
        <v>29</v>
      </c>
      <c r="C7">
        <v>31.49</v>
      </c>
      <c r="D7">
        <v>28.190000999999999</v>
      </c>
      <c r="E7">
        <v>30.76</v>
      </c>
      <c r="F7">
        <v>36124200</v>
      </c>
      <c r="G7">
        <v>30.288648999999999</v>
      </c>
    </row>
    <row r="8" spans="1:7" x14ac:dyDescent="0.3">
      <c r="A8" s="13">
        <v>42646</v>
      </c>
      <c r="B8">
        <v>29.459999</v>
      </c>
      <c r="C8">
        <v>29.75</v>
      </c>
      <c r="D8">
        <v>28.33</v>
      </c>
      <c r="E8">
        <v>29.1</v>
      </c>
      <c r="F8">
        <v>35119800</v>
      </c>
      <c r="G8">
        <v>28.654084999999998</v>
      </c>
    </row>
    <row r="9" spans="1:7" x14ac:dyDescent="0.3">
      <c r="A9" s="13">
        <v>42614</v>
      </c>
      <c r="B9">
        <v>31.15</v>
      </c>
      <c r="C9">
        <v>31.450001</v>
      </c>
      <c r="D9">
        <v>29.4</v>
      </c>
      <c r="E9">
        <v>29.620000999999998</v>
      </c>
      <c r="F9">
        <v>36828100</v>
      </c>
      <c r="G9">
        <v>29.166118999999998</v>
      </c>
    </row>
    <row r="10" spans="1:7" x14ac:dyDescent="0.3">
      <c r="A10" s="13">
        <v>42583</v>
      </c>
      <c r="B10">
        <v>31.120000999999998</v>
      </c>
      <c r="C10">
        <v>31.57</v>
      </c>
      <c r="D10">
        <v>31</v>
      </c>
      <c r="E10">
        <v>31.24</v>
      </c>
      <c r="F10">
        <v>24820900</v>
      </c>
      <c r="G10">
        <v>30.523074999999999</v>
      </c>
    </row>
    <row r="11" spans="1:7" x14ac:dyDescent="0.3">
      <c r="A11" s="13">
        <v>42552</v>
      </c>
      <c r="B11">
        <v>31.48</v>
      </c>
      <c r="C11">
        <v>33</v>
      </c>
      <c r="D11">
        <v>31.08</v>
      </c>
      <c r="E11">
        <v>31.139999</v>
      </c>
      <c r="F11">
        <v>40888900</v>
      </c>
      <c r="G11">
        <v>30.425369</v>
      </c>
    </row>
    <row r="12" spans="1:7" x14ac:dyDescent="0.3">
      <c r="A12" s="13">
        <v>42522</v>
      </c>
      <c r="B12">
        <v>30.040001</v>
      </c>
      <c r="C12">
        <v>31.5</v>
      </c>
      <c r="D12">
        <v>29.17</v>
      </c>
      <c r="E12">
        <v>31.48</v>
      </c>
      <c r="F12">
        <v>41818300</v>
      </c>
      <c r="G12">
        <v>30.757567999999999</v>
      </c>
    </row>
    <row r="13" spans="1:7" x14ac:dyDescent="0.3">
      <c r="A13" s="13">
        <v>42492</v>
      </c>
      <c r="B13">
        <v>30.639999</v>
      </c>
      <c r="C13">
        <v>30.99</v>
      </c>
      <c r="D13">
        <v>29.059999000000001</v>
      </c>
      <c r="E13">
        <v>30.23</v>
      </c>
      <c r="F13">
        <v>30431800</v>
      </c>
      <c r="G13">
        <v>29.314177000000001</v>
      </c>
    </row>
    <row r="14" spans="1:7" x14ac:dyDescent="0.3">
      <c r="A14" s="13">
        <v>42461</v>
      </c>
      <c r="B14">
        <v>31.5</v>
      </c>
      <c r="C14">
        <v>32.020000000000003</v>
      </c>
      <c r="D14">
        <v>30.309999000000001</v>
      </c>
      <c r="E14">
        <v>30.75</v>
      </c>
      <c r="F14">
        <v>32157900</v>
      </c>
      <c r="G14">
        <v>29.818422000000002</v>
      </c>
    </row>
    <row r="15" spans="1:7" x14ac:dyDescent="0.3">
      <c r="A15" s="13">
        <v>42430</v>
      </c>
      <c r="B15">
        <v>29.41</v>
      </c>
      <c r="C15">
        <v>32.049999</v>
      </c>
      <c r="D15">
        <v>29.309999000000001</v>
      </c>
      <c r="E15">
        <v>31.790001</v>
      </c>
      <c r="F15">
        <v>35008300</v>
      </c>
      <c r="G15">
        <v>30.826917999999999</v>
      </c>
    </row>
    <row r="16" spans="1:7" x14ac:dyDescent="0.3">
      <c r="A16" s="13">
        <v>42401</v>
      </c>
      <c r="B16">
        <v>29.01</v>
      </c>
      <c r="C16">
        <v>29.610001</v>
      </c>
      <c r="D16">
        <v>27.1</v>
      </c>
      <c r="E16">
        <v>29.139999</v>
      </c>
      <c r="F16">
        <v>44516100</v>
      </c>
      <c r="G16">
        <v>28.257197999999999</v>
      </c>
    </row>
    <row r="17" spans="1:7" x14ac:dyDescent="0.3">
      <c r="A17" s="13">
        <v>42373</v>
      </c>
      <c r="B17">
        <v>30.549999</v>
      </c>
      <c r="C17">
        <v>30.84</v>
      </c>
      <c r="D17">
        <v>27.48</v>
      </c>
      <c r="E17">
        <v>29.1</v>
      </c>
      <c r="F17">
        <v>63382500</v>
      </c>
      <c r="G17">
        <v>27.994299000000002</v>
      </c>
    </row>
    <row r="18" spans="1:7" x14ac:dyDescent="0.3">
      <c r="A18" s="13">
        <v>42339</v>
      </c>
      <c r="B18">
        <v>29.99</v>
      </c>
      <c r="C18">
        <v>31.49</v>
      </c>
      <c r="D18">
        <v>29.77</v>
      </c>
      <c r="E18">
        <v>31.15</v>
      </c>
      <c r="F18">
        <v>52932100</v>
      </c>
      <c r="G18">
        <v>29.966405999999999</v>
      </c>
    </row>
    <row r="19" spans="1:7" x14ac:dyDescent="0.3">
      <c r="A19" s="13">
        <v>42310</v>
      </c>
      <c r="B19">
        <v>28.940000999999999</v>
      </c>
      <c r="C19">
        <v>30.99</v>
      </c>
      <c r="D19">
        <v>28.879999000000002</v>
      </c>
      <c r="E19">
        <v>29.940000999999999</v>
      </c>
      <c r="F19">
        <v>168162300</v>
      </c>
      <c r="G19">
        <v>28.588549</v>
      </c>
    </row>
    <row r="20" spans="1:7" x14ac:dyDescent="0.3">
      <c r="A20" s="13">
        <v>42278</v>
      </c>
      <c r="B20">
        <v>25.15</v>
      </c>
      <c r="C20">
        <v>29.83</v>
      </c>
      <c r="D20">
        <v>24.790001</v>
      </c>
      <c r="E20">
        <v>28.92</v>
      </c>
      <c r="F20">
        <v>70483500</v>
      </c>
      <c r="G20">
        <v>27.61459</v>
      </c>
    </row>
    <row r="21" spans="1:7" x14ac:dyDescent="0.3">
      <c r="A21" s="13">
        <v>42248</v>
      </c>
      <c r="B21">
        <v>24.24</v>
      </c>
      <c r="C21">
        <v>26.030000999999999</v>
      </c>
      <c r="D21">
        <v>23.68</v>
      </c>
      <c r="E21">
        <v>25.219999000000001</v>
      </c>
      <c r="F21">
        <v>46312500</v>
      </c>
      <c r="G21">
        <v>24.081602</v>
      </c>
    </row>
    <row r="22" spans="1:7" x14ac:dyDescent="0.3">
      <c r="A22" s="13">
        <v>42219</v>
      </c>
      <c r="B22">
        <v>26.120000999999998</v>
      </c>
      <c r="C22">
        <v>26.33</v>
      </c>
      <c r="D22">
        <v>19.370000999999998</v>
      </c>
      <c r="E22">
        <v>24.82</v>
      </c>
      <c r="F22">
        <v>38802700</v>
      </c>
      <c r="G22">
        <v>23.489440999999999</v>
      </c>
    </row>
    <row r="23" spans="1:7" x14ac:dyDescent="0.3">
      <c r="A23" s="13">
        <v>42186</v>
      </c>
      <c r="B23">
        <v>26.67</v>
      </c>
      <c r="C23">
        <v>27.33</v>
      </c>
      <c r="D23">
        <v>25.52</v>
      </c>
      <c r="E23">
        <v>26.1</v>
      </c>
      <c r="F23">
        <v>29063000</v>
      </c>
      <c r="G23">
        <v>24.700823</v>
      </c>
    </row>
    <row r="24" spans="1:7" x14ac:dyDescent="0.3">
      <c r="A24" s="13">
        <v>42156</v>
      </c>
      <c r="B24">
        <v>27.26</v>
      </c>
      <c r="C24">
        <v>27.68</v>
      </c>
      <c r="D24">
        <v>26.530000999999999</v>
      </c>
      <c r="E24">
        <v>26.57</v>
      </c>
      <c r="F24">
        <v>33374800</v>
      </c>
      <c r="G24">
        <v>25.145627999999999</v>
      </c>
    </row>
    <row r="25" spans="1:7" x14ac:dyDescent="0.3">
      <c r="A25" s="13">
        <v>42125</v>
      </c>
      <c r="B25">
        <v>27.09</v>
      </c>
      <c r="C25">
        <v>27.790001</v>
      </c>
      <c r="D25">
        <v>26.610001</v>
      </c>
      <c r="E25">
        <v>27.27</v>
      </c>
      <c r="F25">
        <v>34048900</v>
      </c>
      <c r="G25">
        <v>25.590433000000001</v>
      </c>
    </row>
    <row r="26" spans="1:7" x14ac:dyDescent="0.3">
      <c r="A26" s="13">
        <v>42095</v>
      </c>
      <c r="B26">
        <v>24.719999000000001</v>
      </c>
      <c r="C26">
        <v>28.68</v>
      </c>
      <c r="D26">
        <v>24.57</v>
      </c>
      <c r="E26">
        <v>27.08</v>
      </c>
      <c r="F26">
        <v>67788700</v>
      </c>
      <c r="G26">
        <v>25.412134000000002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cols>
    <col min="1" max="1" width="9.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65.809997999999993</v>
      </c>
      <c r="C2">
        <v>68.309997999999993</v>
      </c>
      <c r="D2">
        <v>64.849997999999999</v>
      </c>
      <c r="E2">
        <v>67.830001999999993</v>
      </c>
      <c r="F2">
        <v>22223800</v>
      </c>
      <c r="G2">
        <v>67.830001999999993</v>
      </c>
    </row>
    <row r="3" spans="1:7" x14ac:dyDescent="0.3">
      <c r="A3" s="13">
        <v>42795</v>
      </c>
      <c r="B3">
        <v>64.129997000000003</v>
      </c>
      <c r="C3">
        <v>66.190002000000007</v>
      </c>
      <c r="D3">
        <v>63.619999</v>
      </c>
      <c r="E3">
        <v>65.860000999999997</v>
      </c>
      <c r="F3">
        <v>21707500</v>
      </c>
      <c r="G3">
        <v>65.860000999999997</v>
      </c>
    </row>
    <row r="4" spans="1:7" x14ac:dyDescent="0.3">
      <c r="A4" s="13">
        <v>42767</v>
      </c>
      <c r="B4">
        <v>64.360000999999997</v>
      </c>
      <c r="C4">
        <v>65.239998</v>
      </c>
      <c r="D4">
        <v>62.75</v>
      </c>
      <c r="E4">
        <v>63.98</v>
      </c>
      <c r="F4">
        <v>24314200</v>
      </c>
      <c r="G4">
        <v>63.98</v>
      </c>
    </row>
    <row r="5" spans="1:7" x14ac:dyDescent="0.3">
      <c r="A5" s="13">
        <v>42738</v>
      </c>
      <c r="B5">
        <v>62.790000999999997</v>
      </c>
      <c r="C5">
        <v>65.910004000000001</v>
      </c>
      <c r="D5">
        <v>61.950001</v>
      </c>
      <c r="E5">
        <v>64.650002000000001</v>
      </c>
      <c r="F5">
        <v>25929800</v>
      </c>
      <c r="G5">
        <v>64.260422000000005</v>
      </c>
    </row>
    <row r="6" spans="1:7" x14ac:dyDescent="0.3">
      <c r="A6" s="13">
        <v>42705</v>
      </c>
      <c r="B6">
        <v>60.110000999999997</v>
      </c>
      <c r="C6">
        <v>64.099997999999999</v>
      </c>
      <c r="D6">
        <v>58.799999</v>
      </c>
      <c r="E6">
        <v>62.139999000000003</v>
      </c>
      <c r="F6">
        <v>25674200</v>
      </c>
      <c r="G6">
        <v>61.765545000000003</v>
      </c>
    </row>
    <row r="7" spans="1:7" x14ac:dyDescent="0.3">
      <c r="A7" s="13">
        <v>42675</v>
      </c>
      <c r="B7">
        <v>59.970001000000003</v>
      </c>
      <c r="C7">
        <v>61.41</v>
      </c>
      <c r="D7">
        <v>57.279998999999997</v>
      </c>
      <c r="E7">
        <v>60.259998000000003</v>
      </c>
      <c r="F7">
        <v>30843400</v>
      </c>
      <c r="G7">
        <v>59.896872999999999</v>
      </c>
    </row>
    <row r="8" spans="1:7" x14ac:dyDescent="0.3">
      <c r="A8" s="13">
        <v>42646</v>
      </c>
      <c r="B8">
        <v>57.41</v>
      </c>
      <c r="C8">
        <v>61.369999</v>
      </c>
      <c r="D8">
        <v>56.32</v>
      </c>
      <c r="E8">
        <v>59.919998</v>
      </c>
      <c r="F8">
        <v>30536900</v>
      </c>
      <c r="G8">
        <v>59.159267</v>
      </c>
    </row>
    <row r="9" spans="1:7" x14ac:dyDescent="0.3">
      <c r="A9" s="13">
        <v>42614</v>
      </c>
      <c r="B9">
        <v>57.009998000000003</v>
      </c>
      <c r="C9">
        <v>58.189999</v>
      </c>
      <c r="D9">
        <v>55.610000999999997</v>
      </c>
      <c r="E9">
        <v>57.599997999999999</v>
      </c>
      <c r="F9">
        <v>26492300</v>
      </c>
      <c r="G9">
        <v>56.868721000000001</v>
      </c>
    </row>
    <row r="10" spans="1:7" x14ac:dyDescent="0.3">
      <c r="A10" s="13">
        <v>42583</v>
      </c>
      <c r="B10">
        <v>56.599997999999999</v>
      </c>
      <c r="C10">
        <v>58.700001</v>
      </c>
      <c r="D10">
        <v>56.139999000000003</v>
      </c>
      <c r="E10">
        <v>57.459999000000003</v>
      </c>
      <c r="F10">
        <v>21214700</v>
      </c>
      <c r="G10">
        <v>56.730499000000002</v>
      </c>
    </row>
    <row r="11" spans="1:7" x14ac:dyDescent="0.3">
      <c r="A11" s="13">
        <v>42552</v>
      </c>
      <c r="B11">
        <v>51.130001</v>
      </c>
      <c r="C11">
        <v>57.290000999999997</v>
      </c>
      <c r="D11">
        <v>50.389999000000003</v>
      </c>
      <c r="E11">
        <v>56.68</v>
      </c>
      <c r="F11">
        <v>33907300</v>
      </c>
      <c r="G11">
        <v>55.613781000000003</v>
      </c>
    </row>
    <row r="12" spans="1:7" x14ac:dyDescent="0.3">
      <c r="A12" s="13">
        <v>42522</v>
      </c>
      <c r="B12">
        <v>52.439999</v>
      </c>
      <c r="C12">
        <v>52.950001</v>
      </c>
      <c r="D12">
        <v>48.040000999999997</v>
      </c>
      <c r="E12">
        <v>51.169998</v>
      </c>
      <c r="F12">
        <v>38721200</v>
      </c>
      <c r="G12">
        <v>50.207428</v>
      </c>
    </row>
    <row r="13" spans="1:7" x14ac:dyDescent="0.3">
      <c r="A13" s="13">
        <v>42492</v>
      </c>
      <c r="B13">
        <v>50</v>
      </c>
      <c r="C13">
        <v>53</v>
      </c>
      <c r="D13">
        <v>49.459999000000003</v>
      </c>
      <c r="E13">
        <v>53</v>
      </c>
      <c r="F13">
        <v>27058000</v>
      </c>
      <c r="G13">
        <v>52.003005999999999</v>
      </c>
    </row>
    <row r="14" spans="1:7" x14ac:dyDescent="0.3">
      <c r="A14" s="13">
        <v>42461</v>
      </c>
      <c r="B14">
        <v>55.049999</v>
      </c>
      <c r="C14">
        <v>56.77</v>
      </c>
      <c r="D14">
        <v>49.349997999999999</v>
      </c>
      <c r="E14">
        <v>49.869999</v>
      </c>
      <c r="F14">
        <v>35561900</v>
      </c>
      <c r="G14">
        <v>48.592010000000002</v>
      </c>
    </row>
    <row r="15" spans="1:7" x14ac:dyDescent="0.3">
      <c r="A15" s="13">
        <v>42430</v>
      </c>
      <c r="B15">
        <v>50.970001000000003</v>
      </c>
      <c r="C15">
        <v>55.639999000000003</v>
      </c>
      <c r="D15">
        <v>50.580002</v>
      </c>
      <c r="E15">
        <v>55.23</v>
      </c>
      <c r="F15">
        <v>30339600</v>
      </c>
      <c r="G15">
        <v>53.814655000000002</v>
      </c>
    </row>
    <row r="16" spans="1:7" x14ac:dyDescent="0.3">
      <c r="A16" s="13">
        <v>42401</v>
      </c>
      <c r="B16">
        <v>54.880001</v>
      </c>
      <c r="C16">
        <v>55.09</v>
      </c>
      <c r="D16">
        <v>48.189999</v>
      </c>
      <c r="E16">
        <v>50.880001</v>
      </c>
      <c r="F16">
        <v>42321200</v>
      </c>
      <c r="G16">
        <v>49.576129999999999</v>
      </c>
    </row>
    <row r="17" spans="1:7" x14ac:dyDescent="0.3">
      <c r="A17" s="13">
        <v>42373</v>
      </c>
      <c r="B17">
        <v>54.32</v>
      </c>
      <c r="C17">
        <v>55.389999000000003</v>
      </c>
      <c r="D17">
        <v>49.099997999999999</v>
      </c>
      <c r="E17">
        <v>55.09</v>
      </c>
      <c r="F17">
        <v>53181300</v>
      </c>
      <c r="G17">
        <v>53.295586</v>
      </c>
    </row>
    <row r="18" spans="1:7" x14ac:dyDescent="0.3">
      <c r="A18" s="13">
        <v>42339</v>
      </c>
      <c r="B18">
        <v>54.41</v>
      </c>
      <c r="C18">
        <v>56.849997999999999</v>
      </c>
      <c r="D18">
        <v>53.68</v>
      </c>
      <c r="E18">
        <v>55.48</v>
      </c>
      <c r="F18">
        <v>37199500</v>
      </c>
      <c r="G18">
        <v>53.672882000000001</v>
      </c>
    </row>
    <row r="19" spans="1:7" x14ac:dyDescent="0.3">
      <c r="A19" s="13">
        <v>42310</v>
      </c>
      <c r="B19">
        <v>52.849997999999999</v>
      </c>
      <c r="C19">
        <v>54.98</v>
      </c>
      <c r="D19">
        <v>52.529998999999997</v>
      </c>
      <c r="E19">
        <v>54.349997999999999</v>
      </c>
      <c r="F19">
        <v>35943400</v>
      </c>
      <c r="G19">
        <v>52.579689000000002</v>
      </c>
    </row>
    <row r="20" spans="1:7" x14ac:dyDescent="0.3">
      <c r="A20" s="13">
        <v>42278</v>
      </c>
      <c r="B20">
        <v>44.75</v>
      </c>
      <c r="C20">
        <v>54.369999</v>
      </c>
      <c r="D20">
        <v>43.75</v>
      </c>
      <c r="E20">
        <v>52.639999000000003</v>
      </c>
      <c r="F20">
        <v>41050300</v>
      </c>
      <c r="G20">
        <v>50.584434999999999</v>
      </c>
    </row>
    <row r="21" spans="1:7" x14ac:dyDescent="0.3">
      <c r="A21" s="13">
        <v>42248</v>
      </c>
      <c r="B21">
        <v>42.169998</v>
      </c>
      <c r="C21">
        <v>45</v>
      </c>
      <c r="D21">
        <v>41.66</v>
      </c>
      <c r="E21">
        <v>44.259998000000003</v>
      </c>
      <c r="F21">
        <v>33716100</v>
      </c>
      <c r="G21">
        <v>42.531666000000001</v>
      </c>
    </row>
    <row r="22" spans="1:7" x14ac:dyDescent="0.3">
      <c r="A22" s="13">
        <v>42219</v>
      </c>
      <c r="B22">
        <v>46.98</v>
      </c>
      <c r="C22">
        <v>48.41</v>
      </c>
      <c r="D22">
        <v>39.720001000000003</v>
      </c>
      <c r="E22">
        <v>43.52</v>
      </c>
      <c r="F22">
        <v>38613300</v>
      </c>
      <c r="G22">
        <v>41.820563999999997</v>
      </c>
    </row>
    <row r="23" spans="1:7" x14ac:dyDescent="0.3">
      <c r="A23" s="13">
        <v>42186</v>
      </c>
      <c r="B23">
        <v>44.459999000000003</v>
      </c>
      <c r="C23">
        <v>47.400002000000001</v>
      </c>
      <c r="D23">
        <v>43.32</v>
      </c>
      <c r="E23">
        <v>46.700001</v>
      </c>
      <c r="F23">
        <v>34378800</v>
      </c>
      <c r="G23">
        <v>44.582397</v>
      </c>
    </row>
    <row r="24" spans="1:7" x14ac:dyDescent="0.3">
      <c r="A24" s="13">
        <v>42156</v>
      </c>
      <c r="B24">
        <v>47.060001</v>
      </c>
      <c r="C24">
        <v>47.77</v>
      </c>
      <c r="D24">
        <v>43.939999</v>
      </c>
      <c r="E24">
        <v>44.150002000000001</v>
      </c>
      <c r="F24">
        <v>31852300</v>
      </c>
      <c r="G24">
        <v>42.148026000000002</v>
      </c>
    </row>
    <row r="25" spans="1:7" x14ac:dyDescent="0.3">
      <c r="A25" s="13">
        <v>42125</v>
      </c>
      <c r="B25">
        <v>48.580002</v>
      </c>
      <c r="C25">
        <v>48.91</v>
      </c>
      <c r="D25">
        <v>46.02</v>
      </c>
      <c r="E25">
        <v>46.860000999999997</v>
      </c>
      <c r="F25">
        <v>33479600</v>
      </c>
      <c r="G25">
        <v>44.735142000000003</v>
      </c>
    </row>
    <row r="26" spans="1:7" x14ac:dyDescent="0.3">
      <c r="A26" s="13">
        <v>42095</v>
      </c>
      <c r="B26">
        <v>40.599997999999999</v>
      </c>
      <c r="C26">
        <v>49.540000999999997</v>
      </c>
      <c r="D26">
        <v>40.119999</v>
      </c>
      <c r="E26">
        <v>48.639999000000003</v>
      </c>
      <c r="F26">
        <v>44726700</v>
      </c>
      <c r="G26">
        <v>46.134602000000001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23.65</v>
      </c>
      <c r="C2">
        <v>24.35</v>
      </c>
      <c r="D2">
        <v>22.26</v>
      </c>
      <c r="E2">
        <v>23.889999</v>
      </c>
      <c r="F2">
        <v>103390700</v>
      </c>
      <c r="G2">
        <v>23.889999</v>
      </c>
    </row>
    <row r="3" spans="1:7" x14ac:dyDescent="0.3">
      <c r="A3" s="13">
        <v>42795</v>
      </c>
      <c r="B3">
        <v>25.370000999999998</v>
      </c>
      <c r="C3">
        <v>25.799999</v>
      </c>
      <c r="D3">
        <v>22.16</v>
      </c>
      <c r="E3">
        <v>23.59</v>
      </c>
      <c r="F3">
        <v>104327400</v>
      </c>
      <c r="G3">
        <v>23.59</v>
      </c>
    </row>
    <row r="4" spans="1:7" x14ac:dyDescent="0.3">
      <c r="A4" s="13">
        <v>42767</v>
      </c>
      <c r="B4">
        <v>22.969999000000001</v>
      </c>
      <c r="C4">
        <v>24.950001</v>
      </c>
      <c r="D4">
        <v>22.450001</v>
      </c>
      <c r="E4">
        <v>24.68</v>
      </c>
      <c r="F4">
        <v>102992600</v>
      </c>
      <c r="G4">
        <v>24.605001000000001</v>
      </c>
    </row>
    <row r="5" spans="1:7" x14ac:dyDescent="0.3">
      <c r="A5" s="13">
        <v>42738</v>
      </c>
      <c r="B5">
        <v>22.6</v>
      </c>
      <c r="C5">
        <v>23.549999</v>
      </c>
      <c r="D5">
        <v>22.01</v>
      </c>
      <c r="E5">
        <v>22.639999</v>
      </c>
      <c r="F5">
        <v>100412200</v>
      </c>
      <c r="G5">
        <v>22.571199</v>
      </c>
    </row>
    <row r="6" spans="1:7" x14ac:dyDescent="0.3">
      <c r="A6" s="13">
        <v>42705</v>
      </c>
      <c r="B6">
        <v>21.42</v>
      </c>
      <c r="C6">
        <v>23.389999</v>
      </c>
      <c r="D6">
        <v>21.02</v>
      </c>
      <c r="E6">
        <v>22.1</v>
      </c>
      <c r="F6">
        <v>119763500</v>
      </c>
      <c r="G6">
        <v>22.032841000000001</v>
      </c>
    </row>
    <row r="7" spans="1:7" x14ac:dyDescent="0.3">
      <c r="A7" s="13">
        <v>42675</v>
      </c>
      <c r="B7">
        <v>16.559999000000001</v>
      </c>
      <c r="C7">
        <v>21.190000999999999</v>
      </c>
      <c r="D7">
        <v>16.280000999999999</v>
      </c>
      <c r="E7">
        <v>21.120000999999998</v>
      </c>
      <c r="F7">
        <v>157776800</v>
      </c>
      <c r="G7">
        <v>21.055820000000001</v>
      </c>
    </row>
    <row r="8" spans="1:7" x14ac:dyDescent="0.3">
      <c r="A8" s="13">
        <v>42646</v>
      </c>
      <c r="B8">
        <v>15.59</v>
      </c>
      <c r="C8">
        <v>17.100000000000001</v>
      </c>
      <c r="D8">
        <v>15.5</v>
      </c>
      <c r="E8">
        <v>16.5</v>
      </c>
      <c r="F8">
        <v>85405700</v>
      </c>
      <c r="G8">
        <v>16.389053000000001</v>
      </c>
    </row>
    <row r="9" spans="1:7" x14ac:dyDescent="0.3">
      <c r="A9" s="13">
        <v>42614</v>
      </c>
      <c r="B9">
        <v>16.149999999999999</v>
      </c>
      <c r="C9">
        <v>16.149999999999999</v>
      </c>
      <c r="D9">
        <v>14.81</v>
      </c>
      <c r="E9">
        <v>15.65</v>
      </c>
      <c r="F9">
        <v>92615600</v>
      </c>
      <c r="G9">
        <v>15.544767999999999</v>
      </c>
    </row>
    <row r="10" spans="1:7" x14ac:dyDescent="0.3">
      <c r="A10" s="13">
        <v>42583</v>
      </c>
      <c r="B10">
        <v>14.52</v>
      </c>
      <c r="C10">
        <v>16.239999999999998</v>
      </c>
      <c r="D10">
        <v>14.09</v>
      </c>
      <c r="E10">
        <v>16.139999</v>
      </c>
      <c r="F10">
        <v>84397300</v>
      </c>
      <c r="G10">
        <v>16.031472999999998</v>
      </c>
    </row>
    <row r="11" spans="1:7" x14ac:dyDescent="0.3">
      <c r="A11" s="13">
        <v>42552</v>
      </c>
      <c r="B11">
        <v>13.19</v>
      </c>
      <c r="C11">
        <v>14.7</v>
      </c>
      <c r="D11">
        <v>12.45</v>
      </c>
      <c r="E11">
        <v>14.49</v>
      </c>
      <c r="F11">
        <v>88247800</v>
      </c>
      <c r="G11">
        <v>14.325894</v>
      </c>
    </row>
    <row r="12" spans="1:7" x14ac:dyDescent="0.3">
      <c r="A12" s="13">
        <v>42522</v>
      </c>
      <c r="B12">
        <v>14.6</v>
      </c>
      <c r="C12">
        <v>14.98</v>
      </c>
      <c r="D12">
        <v>12.05</v>
      </c>
      <c r="E12">
        <v>13.27</v>
      </c>
      <c r="F12">
        <v>109603900</v>
      </c>
      <c r="G12">
        <v>13.119712</v>
      </c>
    </row>
    <row r="13" spans="1:7" x14ac:dyDescent="0.3">
      <c r="A13" s="13">
        <v>42492</v>
      </c>
      <c r="B13">
        <v>14.58</v>
      </c>
      <c r="C13">
        <v>15.15</v>
      </c>
      <c r="D13">
        <v>13.8</v>
      </c>
      <c r="E13">
        <v>14.79</v>
      </c>
      <c r="F13">
        <v>86817000</v>
      </c>
      <c r="G13">
        <v>14.573062999999999</v>
      </c>
    </row>
    <row r="14" spans="1:7" x14ac:dyDescent="0.3">
      <c r="A14" s="13">
        <v>42461</v>
      </c>
      <c r="B14">
        <v>13.47</v>
      </c>
      <c r="C14">
        <v>15.3</v>
      </c>
      <c r="D14">
        <v>12.75</v>
      </c>
      <c r="E14">
        <v>14.56</v>
      </c>
      <c r="F14">
        <v>102112400</v>
      </c>
      <c r="G14">
        <v>14.346437</v>
      </c>
    </row>
    <row r="15" spans="1:7" x14ac:dyDescent="0.3">
      <c r="A15" s="13">
        <v>42430</v>
      </c>
      <c r="B15">
        <v>12.64</v>
      </c>
      <c r="C15">
        <v>14.03</v>
      </c>
      <c r="D15">
        <v>12.62</v>
      </c>
      <c r="E15">
        <v>13.52</v>
      </c>
      <c r="F15">
        <v>113421600</v>
      </c>
      <c r="G15">
        <v>13.321692000000001</v>
      </c>
    </row>
    <row r="16" spans="1:7" x14ac:dyDescent="0.3">
      <c r="A16" s="13">
        <v>42401</v>
      </c>
      <c r="B16">
        <v>14.05</v>
      </c>
      <c r="C16">
        <v>14.09</v>
      </c>
      <c r="D16">
        <v>10.99</v>
      </c>
      <c r="E16">
        <v>12.52</v>
      </c>
      <c r="F16">
        <v>184741000</v>
      </c>
      <c r="G16">
        <v>12.289596</v>
      </c>
    </row>
    <row r="17" spans="1:7" x14ac:dyDescent="0.3">
      <c r="A17" s="13">
        <v>42373</v>
      </c>
      <c r="B17">
        <v>16.450001</v>
      </c>
      <c r="C17">
        <v>16.59</v>
      </c>
      <c r="D17">
        <v>12.94</v>
      </c>
      <c r="E17">
        <v>14.14</v>
      </c>
      <c r="F17">
        <v>147749000</v>
      </c>
      <c r="G17">
        <v>13.879783</v>
      </c>
    </row>
    <row r="18" spans="1:7" x14ac:dyDescent="0.3">
      <c r="A18" s="13">
        <v>42339</v>
      </c>
      <c r="B18">
        <v>17.52</v>
      </c>
      <c r="C18">
        <v>17.889999</v>
      </c>
      <c r="D18">
        <v>16.5</v>
      </c>
      <c r="E18">
        <v>16.829999999999998</v>
      </c>
      <c r="F18">
        <v>82610900</v>
      </c>
      <c r="G18">
        <v>16.520278999999999</v>
      </c>
    </row>
    <row r="19" spans="1:7" x14ac:dyDescent="0.3">
      <c r="A19" s="13">
        <v>42310</v>
      </c>
      <c r="B19">
        <v>16.899999999999999</v>
      </c>
      <c r="C19">
        <v>18.09</v>
      </c>
      <c r="D19">
        <v>16.870000999999998</v>
      </c>
      <c r="E19">
        <v>17.43</v>
      </c>
      <c r="F19">
        <v>75064200</v>
      </c>
      <c r="G19">
        <v>17.061205000000001</v>
      </c>
    </row>
    <row r="20" spans="1:7" x14ac:dyDescent="0.3">
      <c r="A20" s="13">
        <v>42278</v>
      </c>
      <c r="B20">
        <v>15.52</v>
      </c>
      <c r="C20">
        <v>17.440000999999999</v>
      </c>
      <c r="D20">
        <v>14.63</v>
      </c>
      <c r="E20">
        <v>16.780000999999999</v>
      </c>
      <c r="F20">
        <v>88006100</v>
      </c>
      <c r="G20">
        <v>16.424956999999999</v>
      </c>
    </row>
    <row r="21" spans="1:7" x14ac:dyDescent="0.3">
      <c r="A21" s="13">
        <v>42248</v>
      </c>
      <c r="B21">
        <v>15.95</v>
      </c>
      <c r="C21">
        <v>16.48</v>
      </c>
      <c r="D21">
        <v>15.25</v>
      </c>
      <c r="E21">
        <v>15.58</v>
      </c>
      <c r="F21">
        <v>88059900</v>
      </c>
      <c r="G21">
        <v>15.250347</v>
      </c>
    </row>
    <row r="22" spans="1:7" x14ac:dyDescent="0.3">
      <c r="A22" s="13">
        <v>42219</v>
      </c>
      <c r="B22">
        <v>17.91</v>
      </c>
      <c r="C22">
        <v>18.07</v>
      </c>
      <c r="D22">
        <v>14.6</v>
      </c>
      <c r="E22">
        <v>16.34</v>
      </c>
      <c r="F22">
        <v>99762300</v>
      </c>
      <c r="G22">
        <v>15.942938</v>
      </c>
    </row>
    <row r="23" spans="1:7" x14ac:dyDescent="0.3">
      <c r="A23" s="13">
        <v>42186</v>
      </c>
      <c r="B23">
        <v>17.25</v>
      </c>
      <c r="C23">
        <v>18.48</v>
      </c>
      <c r="D23">
        <v>16.219999000000001</v>
      </c>
      <c r="E23">
        <v>17.879999000000002</v>
      </c>
      <c r="F23">
        <v>89578100</v>
      </c>
      <c r="G23">
        <v>17.445515</v>
      </c>
    </row>
    <row r="24" spans="1:7" x14ac:dyDescent="0.3">
      <c r="A24" s="13">
        <v>42156</v>
      </c>
      <c r="B24">
        <v>16.579999999999998</v>
      </c>
      <c r="C24">
        <v>17.719999000000001</v>
      </c>
      <c r="D24">
        <v>16.469999000000001</v>
      </c>
      <c r="E24">
        <v>17.02</v>
      </c>
      <c r="F24">
        <v>79487200</v>
      </c>
      <c r="G24">
        <v>16.606413</v>
      </c>
    </row>
    <row r="25" spans="1:7" x14ac:dyDescent="0.3">
      <c r="A25" s="13">
        <v>42125</v>
      </c>
      <c r="B25">
        <v>16</v>
      </c>
      <c r="C25">
        <v>16.850000000000001</v>
      </c>
      <c r="D25">
        <v>15.92</v>
      </c>
      <c r="E25">
        <v>16.5</v>
      </c>
      <c r="F25">
        <v>73876500</v>
      </c>
      <c r="G25">
        <v>16.050906999999999</v>
      </c>
    </row>
    <row r="26" spans="1:7" x14ac:dyDescent="0.3">
      <c r="A26" s="13">
        <v>42095</v>
      </c>
      <c r="B26">
        <v>15.42</v>
      </c>
      <c r="C26">
        <v>16.049999</v>
      </c>
      <c r="D26">
        <v>15.25</v>
      </c>
      <c r="E26">
        <v>15.93</v>
      </c>
      <c r="F26">
        <v>73454000</v>
      </c>
      <c r="G26">
        <v>15.496421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87.989998</v>
      </c>
      <c r="C2">
        <v>89.129997000000003</v>
      </c>
      <c r="D2">
        <v>84.360000999999997</v>
      </c>
      <c r="E2">
        <v>88.43</v>
      </c>
      <c r="F2">
        <v>18110900</v>
      </c>
      <c r="G2">
        <v>88.43</v>
      </c>
    </row>
    <row r="3" spans="1:7" x14ac:dyDescent="0.3">
      <c r="A3" s="13">
        <v>42795</v>
      </c>
      <c r="B3">
        <v>92.790001000000004</v>
      </c>
      <c r="C3">
        <v>93.980002999999996</v>
      </c>
      <c r="D3">
        <v>85.230002999999996</v>
      </c>
      <c r="E3">
        <v>87.839995999999999</v>
      </c>
      <c r="F3">
        <v>16898100</v>
      </c>
      <c r="G3">
        <v>87.338165000000004</v>
      </c>
    </row>
    <row r="4" spans="1:7" x14ac:dyDescent="0.3">
      <c r="A4" s="13">
        <v>42767</v>
      </c>
      <c r="B4">
        <v>85.540001000000004</v>
      </c>
      <c r="C4">
        <v>91.339995999999999</v>
      </c>
      <c r="D4">
        <v>84.160004000000001</v>
      </c>
      <c r="E4">
        <v>90.620002999999997</v>
      </c>
      <c r="F4">
        <v>15084100</v>
      </c>
      <c r="G4">
        <v>90.102294999999998</v>
      </c>
    </row>
    <row r="5" spans="1:7" x14ac:dyDescent="0.3">
      <c r="A5" s="13">
        <v>42738</v>
      </c>
      <c r="B5">
        <v>87.339995999999999</v>
      </c>
      <c r="C5">
        <v>88.169998000000007</v>
      </c>
      <c r="D5">
        <v>83.029999000000004</v>
      </c>
      <c r="E5">
        <v>84.629997000000003</v>
      </c>
      <c r="F5">
        <v>17937200</v>
      </c>
      <c r="G5">
        <v>84.146507</v>
      </c>
    </row>
    <row r="6" spans="1:7" x14ac:dyDescent="0.3">
      <c r="A6" s="13">
        <v>42705</v>
      </c>
      <c r="B6">
        <v>80.650002000000001</v>
      </c>
      <c r="C6">
        <v>87.389999000000003</v>
      </c>
      <c r="D6">
        <v>80.650002000000001</v>
      </c>
      <c r="E6">
        <v>86.290001000000004</v>
      </c>
      <c r="F6">
        <v>16988400</v>
      </c>
      <c r="G6">
        <v>85.324912999999995</v>
      </c>
    </row>
    <row r="7" spans="1:7" x14ac:dyDescent="0.3">
      <c r="A7" s="13">
        <v>42675</v>
      </c>
      <c r="B7">
        <v>69.480002999999996</v>
      </c>
      <c r="C7">
        <v>80.529999000000004</v>
      </c>
      <c r="D7">
        <v>67.639999000000003</v>
      </c>
      <c r="E7">
        <v>80.169998000000007</v>
      </c>
      <c r="F7">
        <v>23043500</v>
      </c>
      <c r="G7">
        <v>79.273360999999994</v>
      </c>
    </row>
    <row r="8" spans="1:7" x14ac:dyDescent="0.3">
      <c r="A8" s="13">
        <v>42646</v>
      </c>
      <c r="B8">
        <v>66.349997999999999</v>
      </c>
      <c r="C8">
        <v>69.769997000000004</v>
      </c>
      <c r="D8">
        <v>66.099997999999999</v>
      </c>
      <c r="E8">
        <v>69.260002</v>
      </c>
      <c r="F8">
        <v>15164700</v>
      </c>
      <c r="G8">
        <v>68.485382000000001</v>
      </c>
    </row>
    <row r="9" spans="1:7" x14ac:dyDescent="0.3">
      <c r="A9" s="13">
        <v>42614</v>
      </c>
      <c r="B9">
        <v>67.639999000000003</v>
      </c>
      <c r="C9">
        <v>67.900002000000001</v>
      </c>
      <c r="D9">
        <v>65.110000999999997</v>
      </c>
      <c r="E9">
        <v>66.589995999999999</v>
      </c>
      <c r="F9">
        <v>16104100</v>
      </c>
      <c r="G9">
        <v>65.370033000000006</v>
      </c>
    </row>
    <row r="10" spans="1:7" x14ac:dyDescent="0.3">
      <c r="A10" s="13">
        <v>42583</v>
      </c>
      <c r="B10">
        <v>64.150002000000001</v>
      </c>
      <c r="C10">
        <v>67.769997000000004</v>
      </c>
      <c r="D10">
        <v>63.380001</v>
      </c>
      <c r="E10">
        <v>67.5</v>
      </c>
      <c r="F10">
        <v>12098100</v>
      </c>
      <c r="G10">
        <v>66.263367000000002</v>
      </c>
    </row>
    <row r="11" spans="1:7" x14ac:dyDescent="0.3">
      <c r="A11" s="13">
        <v>42552</v>
      </c>
      <c r="B11">
        <v>61.66</v>
      </c>
      <c r="C11">
        <v>64.980002999999996</v>
      </c>
      <c r="D11">
        <v>58.759998000000003</v>
      </c>
      <c r="E11">
        <v>63.970001000000003</v>
      </c>
      <c r="F11">
        <v>14854400</v>
      </c>
      <c r="G11">
        <v>62.798037999999998</v>
      </c>
    </row>
    <row r="12" spans="1:7" x14ac:dyDescent="0.3">
      <c r="A12" s="13">
        <v>42522</v>
      </c>
      <c r="B12">
        <v>64.760002</v>
      </c>
      <c r="C12">
        <v>65.919998000000007</v>
      </c>
      <c r="D12">
        <v>57.049999</v>
      </c>
      <c r="E12">
        <v>62.139999000000003</v>
      </c>
      <c r="F12">
        <v>18914000</v>
      </c>
      <c r="G12">
        <v>60.530357000000002</v>
      </c>
    </row>
    <row r="13" spans="1:7" x14ac:dyDescent="0.3">
      <c r="A13" s="13">
        <v>42492</v>
      </c>
      <c r="B13">
        <v>63.689999</v>
      </c>
      <c r="C13">
        <v>66.199996999999996</v>
      </c>
      <c r="D13">
        <v>60.59</v>
      </c>
      <c r="E13">
        <v>65.269997000000004</v>
      </c>
      <c r="F13">
        <v>14242800</v>
      </c>
      <c r="G13">
        <v>63.579276999999998</v>
      </c>
    </row>
    <row r="14" spans="1:7" x14ac:dyDescent="0.3">
      <c r="A14" s="13">
        <v>42461</v>
      </c>
      <c r="B14">
        <v>59.02</v>
      </c>
      <c r="C14">
        <v>64.660004000000001</v>
      </c>
      <c r="D14">
        <v>57.07</v>
      </c>
      <c r="E14">
        <v>63.200001</v>
      </c>
      <c r="F14">
        <v>17197300</v>
      </c>
      <c r="G14">
        <v>61.562900999999997</v>
      </c>
    </row>
    <row r="15" spans="1:7" x14ac:dyDescent="0.3">
      <c r="A15" s="13">
        <v>42430</v>
      </c>
      <c r="B15">
        <v>56.759998000000003</v>
      </c>
      <c r="C15">
        <v>60.970001000000003</v>
      </c>
      <c r="D15">
        <v>56.669998</v>
      </c>
      <c r="E15">
        <v>59.220001000000003</v>
      </c>
      <c r="F15">
        <v>16900500</v>
      </c>
      <c r="G15">
        <v>57.262051</v>
      </c>
    </row>
    <row r="16" spans="1:7" x14ac:dyDescent="0.3">
      <c r="A16" s="13">
        <v>42401</v>
      </c>
      <c r="B16">
        <v>59.16</v>
      </c>
      <c r="C16">
        <v>59.650002000000001</v>
      </c>
      <c r="D16">
        <v>52.5</v>
      </c>
      <c r="E16">
        <v>56.299999</v>
      </c>
      <c r="F16">
        <v>24875300</v>
      </c>
      <c r="G16">
        <v>54.438591000000002</v>
      </c>
    </row>
    <row r="17" spans="1:7" x14ac:dyDescent="0.3">
      <c r="A17" s="13">
        <v>42373</v>
      </c>
      <c r="B17">
        <v>63.950001</v>
      </c>
      <c r="C17">
        <v>64.129997000000003</v>
      </c>
      <c r="D17">
        <v>54.66</v>
      </c>
      <c r="E17">
        <v>59.5</v>
      </c>
      <c r="F17">
        <v>26171000</v>
      </c>
      <c r="G17">
        <v>57.532791000000003</v>
      </c>
    </row>
    <row r="18" spans="1:7" x14ac:dyDescent="0.3">
      <c r="A18" s="13">
        <v>42339</v>
      </c>
      <c r="B18">
        <v>67.339995999999999</v>
      </c>
      <c r="C18">
        <v>68</v>
      </c>
      <c r="D18">
        <v>63.509998000000003</v>
      </c>
      <c r="E18">
        <v>66.029999000000004</v>
      </c>
      <c r="F18">
        <v>15051900</v>
      </c>
      <c r="G18">
        <v>63.421439999999997</v>
      </c>
    </row>
    <row r="19" spans="1:7" x14ac:dyDescent="0.3">
      <c r="A19" s="13">
        <v>42310</v>
      </c>
      <c r="B19">
        <v>64.449996999999996</v>
      </c>
      <c r="C19">
        <v>69.029999000000004</v>
      </c>
      <c r="D19">
        <v>64.389999000000003</v>
      </c>
      <c r="E19">
        <v>66.680000000000007</v>
      </c>
      <c r="F19">
        <v>13158800</v>
      </c>
      <c r="G19">
        <v>64.045760999999999</v>
      </c>
    </row>
    <row r="20" spans="1:7" x14ac:dyDescent="0.3">
      <c r="A20" s="13">
        <v>42278</v>
      </c>
      <c r="B20">
        <v>61.119999</v>
      </c>
      <c r="C20">
        <v>65.830001999999993</v>
      </c>
      <c r="D20">
        <v>58.529998999999997</v>
      </c>
      <c r="E20">
        <v>64.25</v>
      </c>
      <c r="F20">
        <v>15824500</v>
      </c>
      <c r="G20">
        <v>61.711761000000003</v>
      </c>
    </row>
    <row r="21" spans="1:7" x14ac:dyDescent="0.3">
      <c r="A21" s="13">
        <v>42248</v>
      </c>
      <c r="B21">
        <v>62.849997999999999</v>
      </c>
      <c r="C21">
        <v>64.639999000000003</v>
      </c>
      <c r="D21">
        <v>58.73</v>
      </c>
      <c r="E21">
        <v>60.970001000000003</v>
      </c>
      <c r="F21">
        <v>17751100</v>
      </c>
      <c r="G21">
        <v>58.141823000000002</v>
      </c>
    </row>
    <row r="22" spans="1:7" x14ac:dyDescent="0.3">
      <c r="A22" s="13">
        <v>42219</v>
      </c>
      <c r="B22">
        <v>68.589995999999999</v>
      </c>
      <c r="C22">
        <v>69.419998000000007</v>
      </c>
      <c r="D22">
        <v>50.07</v>
      </c>
      <c r="E22">
        <v>64.099997999999999</v>
      </c>
      <c r="F22">
        <v>18449100</v>
      </c>
      <c r="G22">
        <v>61.126629000000001</v>
      </c>
    </row>
    <row r="23" spans="1:7" x14ac:dyDescent="0.3">
      <c r="A23" s="13">
        <v>42186</v>
      </c>
      <c r="B23">
        <v>68.120002999999997</v>
      </c>
      <c r="C23">
        <v>70.610000999999997</v>
      </c>
      <c r="D23">
        <v>65.209998999999996</v>
      </c>
      <c r="E23">
        <v>68.529999000000004</v>
      </c>
      <c r="F23">
        <v>15333500</v>
      </c>
      <c r="G23">
        <v>65.351134999999999</v>
      </c>
    </row>
    <row r="24" spans="1:7" x14ac:dyDescent="0.3">
      <c r="A24" s="13">
        <v>42156</v>
      </c>
      <c r="B24">
        <v>65.989998</v>
      </c>
      <c r="C24">
        <v>69.819999999999993</v>
      </c>
      <c r="D24">
        <v>65.580001999999993</v>
      </c>
      <c r="E24">
        <v>67.760002</v>
      </c>
      <c r="F24">
        <v>16268800</v>
      </c>
      <c r="G24">
        <v>64.197265999999999</v>
      </c>
    </row>
    <row r="25" spans="1:7" x14ac:dyDescent="0.3">
      <c r="A25" s="13">
        <v>42125</v>
      </c>
      <c r="B25">
        <v>63.700001</v>
      </c>
      <c r="C25">
        <v>67.190002000000007</v>
      </c>
      <c r="D25">
        <v>63.25</v>
      </c>
      <c r="E25">
        <v>65.779999000000004</v>
      </c>
      <c r="F25">
        <v>14105100</v>
      </c>
      <c r="G25">
        <v>62.321368999999997</v>
      </c>
    </row>
    <row r="26" spans="1:7" x14ac:dyDescent="0.3">
      <c r="A26" s="13">
        <v>42095</v>
      </c>
      <c r="B26">
        <v>60.41</v>
      </c>
      <c r="C26">
        <v>64.480002999999996</v>
      </c>
      <c r="D26">
        <v>59.650002000000001</v>
      </c>
      <c r="E26">
        <v>63.259998000000003</v>
      </c>
      <c r="F26">
        <v>16281400</v>
      </c>
      <c r="G26">
        <v>59.933867999999997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33.700001</v>
      </c>
      <c r="C2">
        <v>33.939999</v>
      </c>
      <c r="D2">
        <v>32.419998</v>
      </c>
      <c r="E2">
        <v>33.400002000000001</v>
      </c>
      <c r="F2">
        <v>16994100</v>
      </c>
      <c r="G2">
        <v>33.400002000000001</v>
      </c>
    </row>
    <row r="3" spans="1:7" x14ac:dyDescent="0.3">
      <c r="A3" s="13">
        <v>42795</v>
      </c>
      <c r="B3">
        <v>34.279998999999997</v>
      </c>
      <c r="C3">
        <v>34.529998999999997</v>
      </c>
      <c r="D3">
        <v>33.650002000000001</v>
      </c>
      <c r="E3">
        <v>33.799999</v>
      </c>
      <c r="F3">
        <v>18178100</v>
      </c>
      <c r="G3">
        <v>33.508099000000001</v>
      </c>
    </row>
    <row r="4" spans="1:7" x14ac:dyDescent="0.3">
      <c r="A4" s="13">
        <v>42767</v>
      </c>
      <c r="B4">
        <v>30.85</v>
      </c>
      <c r="C4">
        <v>34.32</v>
      </c>
      <c r="D4">
        <v>30.42</v>
      </c>
      <c r="E4">
        <v>34.18</v>
      </c>
      <c r="F4">
        <v>26279100</v>
      </c>
      <c r="G4">
        <v>33.884819</v>
      </c>
    </row>
    <row r="5" spans="1:7" x14ac:dyDescent="0.3">
      <c r="A5" s="13">
        <v>42738</v>
      </c>
      <c r="B5">
        <v>30.370000999999998</v>
      </c>
      <c r="C5">
        <v>31.049999</v>
      </c>
      <c r="D5">
        <v>29.799999</v>
      </c>
      <c r="E5">
        <v>30.719999000000001</v>
      </c>
      <c r="F5">
        <v>20276200</v>
      </c>
      <c r="G5">
        <v>30.454699000000002</v>
      </c>
    </row>
    <row r="6" spans="1:7" x14ac:dyDescent="0.3">
      <c r="A6" s="13">
        <v>42705</v>
      </c>
      <c r="B6">
        <v>29.84</v>
      </c>
      <c r="C6">
        <v>31.07</v>
      </c>
      <c r="D6">
        <v>29.120000999999998</v>
      </c>
      <c r="E6">
        <v>30.219999000000001</v>
      </c>
      <c r="F6">
        <v>21938100</v>
      </c>
      <c r="G6">
        <v>29.703962000000001</v>
      </c>
    </row>
    <row r="7" spans="1:7" x14ac:dyDescent="0.3">
      <c r="A7" s="13">
        <v>42675</v>
      </c>
      <c r="B7">
        <v>30.85</v>
      </c>
      <c r="C7">
        <v>31.889999</v>
      </c>
      <c r="D7">
        <v>29.549999</v>
      </c>
      <c r="E7">
        <v>29.82</v>
      </c>
      <c r="F7">
        <v>28370100</v>
      </c>
      <c r="G7">
        <v>29.310793</v>
      </c>
    </row>
    <row r="8" spans="1:7" x14ac:dyDescent="0.3">
      <c r="A8" s="13">
        <v>42646</v>
      </c>
      <c r="B8">
        <v>31.309999000000001</v>
      </c>
      <c r="C8">
        <v>31.68</v>
      </c>
      <c r="D8">
        <v>29.860001</v>
      </c>
      <c r="E8">
        <v>30.68</v>
      </c>
      <c r="F8">
        <v>18656500</v>
      </c>
      <c r="G8">
        <v>30.156109000000001</v>
      </c>
    </row>
    <row r="9" spans="1:7" x14ac:dyDescent="0.3">
      <c r="A9" s="13">
        <v>42614</v>
      </c>
      <c r="B9">
        <v>31.42</v>
      </c>
      <c r="C9">
        <v>31.950001</v>
      </c>
      <c r="D9">
        <v>30.6</v>
      </c>
      <c r="E9">
        <v>31.719999000000001</v>
      </c>
      <c r="F9">
        <v>22365900</v>
      </c>
      <c r="G9">
        <v>30.922789000000002</v>
      </c>
    </row>
    <row r="10" spans="1:7" x14ac:dyDescent="0.3">
      <c r="A10" s="13">
        <v>42583</v>
      </c>
      <c r="B10">
        <v>30.700001</v>
      </c>
      <c r="C10">
        <v>31.700001</v>
      </c>
      <c r="D10">
        <v>30.059999000000001</v>
      </c>
      <c r="E10">
        <v>31.440000999999999</v>
      </c>
      <c r="F10">
        <v>24666200</v>
      </c>
      <c r="G10">
        <v>30.649826000000001</v>
      </c>
    </row>
    <row r="11" spans="1:7" x14ac:dyDescent="0.3">
      <c r="A11" s="13">
        <v>42552</v>
      </c>
      <c r="B11">
        <v>28.780000999999999</v>
      </c>
      <c r="C11">
        <v>31.15</v>
      </c>
      <c r="D11">
        <v>28.17</v>
      </c>
      <c r="E11">
        <v>30.530000999999999</v>
      </c>
      <c r="F11">
        <v>23287000</v>
      </c>
      <c r="G11">
        <v>29.762696999999999</v>
      </c>
    </row>
    <row r="12" spans="1:7" x14ac:dyDescent="0.3">
      <c r="A12" s="13">
        <v>42522</v>
      </c>
      <c r="B12">
        <v>28.84</v>
      </c>
      <c r="C12">
        <v>29.41</v>
      </c>
      <c r="D12">
        <v>27.129999000000002</v>
      </c>
      <c r="E12">
        <v>28.690000999999999</v>
      </c>
      <c r="F12">
        <v>23793500</v>
      </c>
      <c r="G12">
        <v>27.716443999999999</v>
      </c>
    </row>
    <row r="13" spans="1:7" x14ac:dyDescent="0.3">
      <c r="A13" s="13">
        <v>42492</v>
      </c>
      <c r="B13">
        <v>27.48</v>
      </c>
      <c r="C13">
        <v>29.08</v>
      </c>
      <c r="D13">
        <v>25.809999000000001</v>
      </c>
      <c r="E13">
        <v>29.049999</v>
      </c>
      <c r="F13">
        <v>27190700</v>
      </c>
      <c r="G13">
        <v>28.064226000000001</v>
      </c>
    </row>
    <row r="14" spans="1:7" x14ac:dyDescent="0.3">
      <c r="A14" s="13">
        <v>42461</v>
      </c>
      <c r="B14">
        <v>28.299999</v>
      </c>
      <c r="C14">
        <v>28.700001</v>
      </c>
      <c r="D14">
        <v>26.950001</v>
      </c>
      <c r="E14">
        <v>27.49</v>
      </c>
      <c r="F14">
        <v>22726200</v>
      </c>
      <c r="G14">
        <v>26.557162999999999</v>
      </c>
    </row>
    <row r="15" spans="1:7" x14ac:dyDescent="0.3">
      <c r="A15" s="13">
        <v>42430</v>
      </c>
      <c r="B15">
        <v>26.450001</v>
      </c>
      <c r="C15">
        <v>28.68</v>
      </c>
      <c r="D15">
        <v>26.24</v>
      </c>
      <c r="E15">
        <v>28.469999000000001</v>
      </c>
      <c r="F15">
        <v>23481700</v>
      </c>
      <c r="G15">
        <v>27.254657999999999</v>
      </c>
    </row>
    <row r="16" spans="1:7" x14ac:dyDescent="0.3">
      <c r="A16" s="13">
        <v>42401</v>
      </c>
      <c r="B16">
        <v>23.459999</v>
      </c>
      <c r="C16">
        <v>26.91</v>
      </c>
      <c r="D16">
        <v>22.459999</v>
      </c>
      <c r="E16">
        <v>26.18</v>
      </c>
      <c r="F16">
        <v>35133200</v>
      </c>
      <c r="G16">
        <v>25.062415999999999</v>
      </c>
    </row>
    <row r="17" spans="1:7" x14ac:dyDescent="0.3">
      <c r="A17" s="13">
        <v>42373</v>
      </c>
      <c r="B17">
        <v>26.389999</v>
      </c>
      <c r="C17">
        <v>26.66</v>
      </c>
      <c r="D17">
        <v>22.469999000000001</v>
      </c>
      <c r="E17">
        <v>23.790001</v>
      </c>
      <c r="F17">
        <v>43460600</v>
      </c>
      <c r="G17">
        <v>22.774443000000002</v>
      </c>
    </row>
    <row r="18" spans="1:7" x14ac:dyDescent="0.3">
      <c r="A18" s="13">
        <v>42339</v>
      </c>
      <c r="B18">
        <v>27.200001</v>
      </c>
      <c r="C18">
        <v>27.9</v>
      </c>
      <c r="D18">
        <v>25.959999</v>
      </c>
      <c r="E18">
        <v>27.16</v>
      </c>
      <c r="F18">
        <v>23577500</v>
      </c>
      <c r="G18">
        <v>25.799544999999998</v>
      </c>
    </row>
    <row r="19" spans="1:7" x14ac:dyDescent="0.3">
      <c r="A19" s="13">
        <v>42310</v>
      </c>
      <c r="B19">
        <v>28.870000999999998</v>
      </c>
      <c r="C19">
        <v>28.870000999999998</v>
      </c>
      <c r="D19">
        <v>25.82</v>
      </c>
      <c r="E19">
        <v>27.25</v>
      </c>
      <c r="F19">
        <v>33070600</v>
      </c>
      <c r="G19">
        <v>25.885035999999999</v>
      </c>
    </row>
    <row r="20" spans="1:7" x14ac:dyDescent="0.3">
      <c r="A20" s="13">
        <v>42278</v>
      </c>
      <c r="B20">
        <v>26.049999</v>
      </c>
      <c r="C20">
        <v>29.49</v>
      </c>
      <c r="D20">
        <v>25.34</v>
      </c>
      <c r="E20">
        <v>28.85</v>
      </c>
      <c r="F20">
        <v>24184500</v>
      </c>
      <c r="G20">
        <v>27.404893999999999</v>
      </c>
    </row>
    <row r="21" spans="1:7" x14ac:dyDescent="0.3">
      <c r="A21" s="13">
        <v>42248</v>
      </c>
      <c r="B21">
        <v>25.219999000000001</v>
      </c>
      <c r="C21">
        <v>26.73</v>
      </c>
      <c r="D21">
        <v>24.92</v>
      </c>
      <c r="E21">
        <v>26.25</v>
      </c>
      <c r="F21">
        <v>28046000</v>
      </c>
      <c r="G21">
        <v>24.735645000000002</v>
      </c>
    </row>
    <row r="22" spans="1:7" x14ac:dyDescent="0.3">
      <c r="A22" s="13">
        <v>42219</v>
      </c>
      <c r="B22">
        <v>28.41</v>
      </c>
      <c r="C22">
        <v>29.209999</v>
      </c>
      <c r="D22">
        <v>23.030000999999999</v>
      </c>
      <c r="E22">
        <v>25.879999000000002</v>
      </c>
      <c r="F22">
        <v>34420300</v>
      </c>
      <c r="G22">
        <v>24.386991999999999</v>
      </c>
    </row>
    <row r="23" spans="1:7" x14ac:dyDescent="0.3">
      <c r="A23" s="13">
        <v>42186</v>
      </c>
      <c r="B23">
        <v>27.42</v>
      </c>
      <c r="C23">
        <v>28.77</v>
      </c>
      <c r="D23">
        <v>26.84</v>
      </c>
      <c r="E23">
        <v>28.42</v>
      </c>
      <c r="F23">
        <v>24572900</v>
      </c>
      <c r="G23">
        <v>26.780460000000001</v>
      </c>
    </row>
    <row r="24" spans="1:7" x14ac:dyDescent="0.3">
      <c r="A24" s="13">
        <v>42156</v>
      </c>
      <c r="B24">
        <v>29.6</v>
      </c>
      <c r="C24">
        <v>29.620000999999998</v>
      </c>
      <c r="D24">
        <v>27.33</v>
      </c>
      <c r="E24">
        <v>27.459999</v>
      </c>
      <c r="F24">
        <v>24473900</v>
      </c>
      <c r="G24">
        <v>25.677955999999998</v>
      </c>
    </row>
    <row r="25" spans="1:7" x14ac:dyDescent="0.3">
      <c r="A25" s="13">
        <v>42125</v>
      </c>
      <c r="B25">
        <v>28.809999000000001</v>
      </c>
      <c r="C25">
        <v>29.9</v>
      </c>
      <c r="D25">
        <v>28.690000999999999</v>
      </c>
      <c r="E25">
        <v>29.309999000000001</v>
      </c>
      <c r="F25">
        <v>27069200</v>
      </c>
      <c r="G25">
        <v>27.407897999999999</v>
      </c>
    </row>
    <row r="26" spans="1:7" x14ac:dyDescent="0.3">
      <c r="A26" s="13">
        <v>42095</v>
      </c>
      <c r="B26">
        <v>27.309999000000001</v>
      </c>
      <c r="C26">
        <v>29.33</v>
      </c>
      <c r="D26">
        <v>26.84</v>
      </c>
      <c r="E26">
        <v>28.83</v>
      </c>
      <c r="F26">
        <v>24587100</v>
      </c>
      <c r="G26">
        <v>26.959049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36.189999</v>
      </c>
      <c r="C2">
        <v>37.229999999999997</v>
      </c>
      <c r="D2">
        <v>35.209999000000003</v>
      </c>
      <c r="E2">
        <v>36.93</v>
      </c>
      <c r="F2">
        <v>21895700</v>
      </c>
      <c r="G2">
        <v>36.93</v>
      </c>
    </row>
    <row r="3" spans="1:7" x14ac:dyDescent="0.3">
      <c r="A3" s="13">
        <v>42795</v>
      </c>
      <c r="B3">
        <v>35.849997999999999</v>
      </c>
      <c r="C3">
        <v>36.299999</v>
      </c>
      <c r="D3">
        <v>34.659999999999997</v>
      </c>
      <c r="E3">
        <v>36.07</v>
      </c>
      <c r="F3">
        <v>24446900</v>
      </c>
      <c r="G3">
        <v>36.07</v>
      </c>
    </row>
    <row r="4" spans="1:7" x14ac:dyDescent="0.3">
      <c r="A4" s="13">
        <v>42767</v>
      </c>
      <c r="B4">
        <v>36.82</v>
      </c>
      <c r="C4">
        <v>36.950001</v>
      </c>
      <c r="D4">
        <v>34.840000000000003</v>
      </c>
      <c r="E4">
        <v>36.200001</v>
      </c>
      <c r="F4">
        <v>26384700</v>
      </c>
      <c r="G4">
        <v>36.200001</v>
      </c>
    </row>
    <row r="5" spans="1:7" x14ac:dyDescent="0.3">
      <c r="A5" s="13">
        <v>42738</v>
      </c>
      <c r="B5">
        <v>36.610000999999997</v>
      </c>
      <c r="C5">
        <v>38.450001</v>
      </c>
      <c r="D5">
        <v>36.189999</v>
      </c>
      <c r="E5">
        <v>36.82</v>
      </c>
      <c r="F5">
        <v>24169100</v>
      </c>
      <c r="G5">
        <v>36.559010000000001</v>
      </c>
    </row>
    <row r="6" spans="1:7" x14ac:dyDescent="0.3">
      <c r="A6" s="13">
        <v>42705</v>
      </c>
      <c r="B6">
        <v>34.860000999999997</v>
      </c>
      <c r="C6">
        <v>37.349997999999999</v>
      </c>
      <c r="D6">
        <v>33.560001</v>
      </c>
      <c r="E6">
        <v>36.270000000000003</v>
      </c>
      <c r="F6">
        <v>20160600</v>
      </c>
      <c r="G6">
        <v>36.012909000000001</v>
      </c>
    </row>
    <row r="7" spans="1:7" x14ac:dyDescent="0.3">
      <c r="A7" s="13">
        <v>42675</v>
      </c>
      <c r="B7">
        <v>34.900002000000001</v>
      </c>
      <c r="C7">
        <v>35.659999999999997</v>
      </c>
      <c r="D7">
        <v>33.419998</v>
      </c>
      <c r="E7">
        <v>34.700001</v>
      </c>
      <c r="F7">
        <v>20926800</v>
      </c>
      <c r="G7">
        <v>34.454037</v>
      </c>
    </row>
    <row r="8" spans="1:7" x14ac:dyDescent="0.3">
      <c r="A8" s="13">
        <v>42646</v>
      </c>
      <c r="B8">
        <v>37.689999</v>
      </c>
      <c r="C8">
        <v>38.360000999999997</v>
      </c>
      <c r="D8">
        <v>34.709999000000003</v>
      </c>
      <c r="E8">
        <v>34.869999</v>
      </c>
      <c r="F8">
        <v>23373200</v>
      </c>
      <c r="G8">
        <v>34.362659000000001</v>
      </c>
    </row>
    <row r="9" spans="1:7" x14ac:dyDescent="0.3">
      <c r="A9" s="13">
        <v>42614</v>
      </c>
      <c r="B9">
        <v>35.990001999999997</v>
      </c>
      <c r="C9">
        <v>38.049999</v>
      </c>
      <c r="D9">
        <v>35.060001</v>
      </c>
      <c r="E9">
        <v>37.75</v>
      </c>
      <c r="F9">
        <v>25232300</v>
      </c>
      <c r="G9">
        <v>37.200755999999998</v>
      </c>
    </row>
    <row r="10" spans="1:7" x14ac:dyDescent="0.3">
      <c r="A10" s="13">
        <v>42583</v>
      </c>
      <c r="B10">
        <v>34.82</v>
      </c>
      <c r="C10">
        <v>35.900002000000001</v>
      </c>
      <c r="D10">
        <v>33.990001999999997</v>
      </c>
      <c r="E10">
        <v>35.889999000000003</v>
      </c>
      <c r="F10">
        <v>17889300</v>
      </c>
      <c r="G10">
        <v>35.367817000000002</v>
      </c>
    </row>
    <row r="11" spans="1:7" x14ac:dyDescent="0.3">
      <c r="A11" s="13">
        <v>42552</v>
      </c>
      <c r="B11">
        <v>32.639999000000003</v>
      </c>
      <c r="C11">
        <v>35.93</v>
      </c>
      <c r="D11">
        <v>32.380001</v>
      </c>
      <c r="E11">
        <v>34.860000999999997</v>
      </c>
      <c r="F11">
        <v>27435000</v>
      </c>
      <c r="G11">
        <v>34.094363999999999</v>
      </c>
    </row>
    <row r="12" spans="1:7" x14ac:dyDescent="0.3">
      <c r="A12" s="13">
        <v>42522</v>
      </c>
      <c r="B12">
        <v>31.620000999999998</v>
      </c>
      <c r="C12">
        <v>33</v>
      </c>
      <c r="D12">
        <v>30.440000999999999</v>
      </c>
      <c r="E12">
        <v>32.799999</v>
      </c>
      <c r="F12">
        <v>23608300</v>
      </c>
      <c r="G12">
        <v>32.079605000000001</v>
      </c>
    </row>
    <row r="13" spans="1:7" x14ac:dyDescent="0.3">
      <c r="A13" s="13">
        <v>42492</v>
      </c>
      <c r="B13">
        <v>30.450001</v>
      </c>
      <c r="C13">
        <v>31.65</v>
      </c>
      <c r="D13">
        <v>29.5</v>
      </c>
      <c r="E13">
        <v>31.59</v>
      </c>
      <c r="F13">
        <v>21642100</v>
      </c>
      <c r="G13">
        <v>30.896183000000001</v>
      </c>
    </row>
    <row r="14" spans="1:7" x14ac:dyDescent="0.3">
      <c r="A14" s="13">
        <v>42461</v>
      </c>
      <c r="B14">
        <v>32.270000000000003</v>
      </c>
      <c r="C14">
        <v>32.470001000000003</v>
      </c>
      <c r="D14">
        <v>30.1</v>
      </c>
      <c r="E14">
        <v>30.280000999999999</v>
      </c>
      <c r="F14">
        <v>26296600</v>
      </c>
      <c r="G14">
        <v>29.361336000000001</v>
      </c>
    </row>
    <row r="15" spans="1:7" x14ac:dyDescent="0.3">
      <c r="A15" s="13">
        <v>42430</v>
      </c>
      <c r="B15">
        <v>29.93</v>
      </c>
      <c r="C15">
        <v>32.75</v>
      </c>
      <c r="D15">
        <v>29.75</v>
      </c>
      <c r="E15">
        <v>32.349997999999999</v>
      </c>
      <c r="F15">
        <v>22265300</v>
      </c>
      <c r="G15">
        <v>31.368531999999998</v>
      </c>
    </row>
    <row r="16" spans="1:7" x14ac:dyDescent="0.3">
      <c r="A16" s="13">
        <v>42401</v>
      </c>
      <c r="B16">
        <v>30.719999000000001</v>
      </c>
      <c r="C16">
        <v>31.120000999999998</v>
      </c>
      <c r="D16">
        <v>27.68</v>
      </c>
      <c r="E16">
        <v>29.59</v>
      </c>
      <c r="F16">
        <v>27470500</v>
      </c>
      <c r="G16">
        <v>28.692267999999999</v>
      </c>
    </row>
    <row r="17" spans="1:7" x14ac:dyDescent="0.3">
      <c r="A17" s="13">
        <v>42373</v>
      </c>
      <c r="B17">
        <v>33.880001</v>
      </c>
      <c r="C17">
        <v>34.009998000000003</v>
      </c>
      <c r="D17">
        <v>29.209999</v>
      </c>
      <c r="E17">
        <v>31.02</v>
      </c>
      <c r="F17">
        <v>34377300</v>
      </c>
      <c r="G17">
        <v>29.81645</v>
      </c>
    </row>
    <row r="18" spans="1:7" x14ac:dyDescent="0.3">
      <c r="A18" s="13">
        <v>42339</v>
      </c>
      <c r="B18">
        <v>35</v>
      </c>
      <c r="C18">
        <v>35.590000000000003</v>
      </c>
      <c r="D18">
        <v>33.82</v>
      </c>
      <c r="E18">
        <v>34.450001</v>
      </c>
      <c r="F18">
        <v>20070200</v>
      </c>
      <c r="G18">
        <v>33.113368999999999</v>
      </c>
    </row>
    <row r="19" spans="1:7" x14ac:dyDescent="0.3">
      <c r="A19" s="13">
        <v>42310</v>
      </c>
      <c r="B19">
        <v>33.729999999999997</v>
      </c>
      <c r="C19">
        <v>35.290000999999997</v>
      </c>
      <c r="D19">
        <v>31.93</v>
      </c>
      <c r="E19">
        <v>34.770000000000003</v>
      </c>
      <c r="F19">
        <v>24082800</v>
      </c>
      <c r="G19">
        <v>33.420952</v>
      </c>
    </row>
    <row r="20" spans="1:7" x14ac:dyDescent="0.3">
      <c r="A20" s="13">
        <v>42278</v>
      </c>
      <c r="B20">
        <v>30.209999</v>
      </c>
      <c r="C20">
        <v>35.029998999999997</v>
      </c>
      <c r="D20">
        <v>29.459999</v>
      </c>
      <c r="E20">
        <v>33.860000999999997</v>
      </c>
      <c r="F20">
        <v>33085300</v>
      </c>
      <c r="G20">
        <v>32.318600000000004</v>
      </c>
    </row>
    <row r="21" spans="1:7" x14ac:dyDescent="0.3">
      <c r="A21" s="13">
        <v>42248</v>
      </c>
      <c r="B21">
        <v>27.91</v>
      </c>
      <c r="C21">
        <v>30.32</v>
      </c>
      <c r="D21">
        <v>27.66</v>
      </c>
      <c r="E21">
        <v>30.139999</v>
      </c>
      <c r="F21">
        <v>34377800</v>
      </c>
      <c r="G21">
        <v>28.767942000000001</v>
      </c>
    </row>
    <row r="22" spans="1:7" x14ac:dyDescent="0.3">
      <c r="A22" s="13">
        <v>42219</v>
      </c>
      <c r="B22">
        <v>29</v>
      </c>
      <c r="C22">
        <v>29.68</v>
      </c>
      <c r="D22">
        <v>24.870000999999998</v>
      </c>
      <c r="E22">
        <v>28.540001</v>
      </c>
      <c r="F22">
        <v>35653600</v>
      </c>
      <c r="G22">
        <v>27.240780000000001</v>
      </c>
    </row>
    <row r="23" spans="1:7" x14ac:dyDescent="0.3">
      <c r="A23" s="13">
        <v>42186</v>
      </c>
      <c r="B23">
        <v>30.49</v>
      </c>
      <c r="C23">
        <v>30.92</v>
      </c>
      <c r="D23">
        <v>27.620000999999998</v>
      </c>
      <c r="E23">
        <v>28.950001</v>
      </c>
      <c r="F23">
        <v>38933500</v>
      </c>
      <c r="G23">
        <v>27.404457000000001</v>
      </c>
    </row>
    <row r="24" spans="1:7" x14ac:dyDescent="0.3">
      <c r="A24" s="13">
        <v>42156</v>
      </c>
      <c r="B24">
        <v>34.369999</v>
      </c>
      <c r="C24">
        <v>34.590000000000003</v>
      </c>
      <c r="D24">
        <v>30.15</v>
      </c>
      <c r="E24">
        <v>30.42</v>
      </c>
      <c r="F24">
        <v>33460200</v>
      </c>
      <c r="G24">
        <v>28.795978999999999</v>
      </c>
    </row>
    <row r="25" spans="1:7" x14ac:dyDescent="0.3">
      <c r="A25" s="13">
        <v>42125</v>
      </c>
      <c r="B25">
        <v>32.630001</v>
      </c>
      <c r="C25">
        <v>34.75</v>
      </c>
      <c r="D25">
        <v>31.93</v>
      </c>
      <c r="E25">
        <v>34.459999000000003</v>
      </c>
      <c r="F25">
        <v>27110900</v>
      </c>
      <c r="G25">
        <v>32.620296000000003</v>
      </c>
    </row>
    <row r="26" spans="1:7" x14ac:dyDescent="0.3">
      <c r="A26" s="13">
        <v>42095</v>
      </c>
      <c r="B26">
        <v>31.129999000000002</v>
      </c>
      <c r="C26">
        <v>33.040000999999997</v>
      </c>
      <c r="D26">
        <v>30.450001</v>
      </c>
      <c r="E26">
        <v>32.549999</v>
      </c>
      <c r="F26">
        <v>28102700</v>
      </c>
      <c r="G26">
        <v>30.591056999999999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" sqref="B2:B26"/>
    </sheetView>
  </sheetViews>
  <sheetFormatPr defaultRowHeight="15.6" x14ac:dyDescent="0.3"/>
  <cols>
    <col min="1" max="1" width="9.5" bestFit="1" customWidth="1"/>
  </cols>
  <sheetData>
    <row r="1" spans="1:7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s="13">
        <v>42828</v>
      </c>
      <c r="B2">
        <v>34.110000999999997</v>
      </c>
      <c r="C2">
        <v>34.520000000000003</v>
      </c>
      <c r="D2">
        <v>33.470001000000003</v>
      </c>
      <c r="E2">
        <v>33.849997999999999</v>
      </c>
      <c r="F2">
        <v>19659200</v>
      </c>
      <c r="G2">
        <v>33.849997999999999</v>
      </c>
    </row>
    <row r="3" spans="1:7" x14ac:dyDescent="0.3">
      <c r="A3" s="13">
        <v>42795</v>
      </c>
      <c r="B3">
        <v>34.270000000000003</v>
      </c>
      <c r="C3">
        <v>34.75</v>
      </c>
      <c r="D3">
        <v>33.720001000000003</v>
      </c>
      <c r="E3">
        <v>34.209999000000003</v>
      </c>
      <c r="F3">
        <v>22815500</v>
      </c>
      <c r="G3">
        <v>34.209999000000003</v>
      </c>
    </row>
    <row r="4" spans="1:7" x14ac:dyDescent="0.3">
      <c r="A4" s="13">
        <v>42767</v>
      </c>
      <c r="B4">
        <v>31.51</v>
      </c>
      <c r="C4">
        <v>34.459999000000003</v>
      </c>
      <c r="D4">
        <v>31.26</v>
      </c>
      <c r="E4">
        <v>34.119999</v>
      </c>
      <c r="F4">
        <v>28503200</v>
      </c>
      <c r="G4">
        <v>34.119999</v>
      </c>
    </row>
    <row r="5" spans="1:7" x14ac:dyDescent="0.3">
      <c r="A5" s="13">
        <v>42738</v>
      </c>
      <c r="B5">
        <v>32.700001</v>
      </c>
      <c r="C5">
        <v>33.700001</v>
      </c>
      <c r="D5">
        <v>30.9</v>
      </c>
      <c r="E5">
        <v>31.73</v>
      </c>
      <c r="F5">
        <v>28179800</v>
      </c>
      <c r="G5">
        <v>31.41</v>
      </c>
    </row>
    <row r="6" spans="1:7" x14ac:dyDescent="0.3">
      <c r="A6" s="13">
        <v>42705</v>
      </c>
      <c r="B6">
        <v>32.25</v>
      </c>
      <c r="C6">
        <v>33.299999</v>
      </c>
      <c r="D6">
        <v>30.51</v>
      </c>
      <c r="E6">
        <v>32.479999999999997</v>
      </c>
      <c r="F6">
        <v>25069800</v>
      </c>
      <c r="G6">
        <v>32.152434999999997</v>
      </c>
    </row>
    <row r="7" spans="1:7" x14ac:dyDescent="0.3">
      <c r="A7" s="13">
        <v>42675</v>
      </c>
      <c r="B7">
        <v>30.940000999999999</v>
      </c>
      <c r="C7">
        <v>33.830002</v>
      </c>
      <c r="D7">
        <v>29.83</v>
      </c>
      <c r="E7">
        <v>32.139999000000003</v>
      </c>
      <c r="F7">
        <v>37116900</v>
      </c>
      <c r="G7">
        <v>31.815864999999999</v>
      </c>
    </row>
    <row r="8" spans="1:7" x14ac:dyDescent="0.3">
      <c r="A8" s="13">
        <v>42646</v>
      </c>
      <c r="B8">
        <v>33.729999999999997</v>
      </c>
      <c r="C8">
        <v>34</v>
      </c>
      <c r="D8">
        <v>31.610001</v>
      </c>
      <c r="E8">
        <v>31.709999</v>
      </c>
      <c r="F8">
        <v>20620900</v>
      </c>
      <c r="G8">
        <v>31.080224999999999</v>
      </c>
    </row>
    <row r="9" spans="1:7" x14ac:dyDescent="0.3">
      <c r="A9" s="13">
        <v>42614</v>
      </c>
      <c r="B9">
        <v>34.729999999999997</v>
      </c>
      <c r="C9">
        <v>34.990001999999997</v>
      </c>
      <c r="D9">
        <v>33.299999</v>
      </c>
      <c r="E9">
        <v>33.869999</v>
      </c>
      <c r="F9">
        <v>20323300</v>
      </c>
      <c r="G9">
        <v>33.197327000000001</v>
      </c>
    </row>
    <row r="10" spans="1:7" x14ac:dyDescent="0.3">
      <c r="A10" s="13">
        <v>42583</v>
      </c>
      <c r="B10">
        <v>37.020000000000003</v>
      </c>
      <c r="C10">
        <v>37.389999000000003</v>
      </c>
      <c r="D10">
        <v>34.610000999999997</v>
      </c>
      <c r="E10">
        <v>34.799999</v>
      </c>
      <c r="F10">
        <v>21761700</v>
      </c>
      <c r="G10">
        <v>34.108856000000003</v>
      </c>
    </row>
    <row r="11" spans="1:7" x14ac:dyDescent="0.3">
      <c r="A11" s="13">
        <v>42552</v>
      </c>
      <c r="B11">
        <v>35.150002000000001</v>
      </c>
      <c r="C11">
        <v>37.189999</v>
      </c>
      <c r="D11">
        <v>35.119999</v>
      </c>
      <c r="E11">
        <v>36.889999000000003</v>
      </c>
      <c r="F11">
        <v>18615800</v>
      </c>
      <c r="G11">
        <v>35.859268</v>
      </c>
    </row>
    <row r="12" spans="1:7" x14ac:dyDescent="0.3">
      <c r="A12" s="13">
        <v>42522</v>
      </c>
      <c r="B12">
        <v>34.700001</v>
      </c>
      <c r="C12">
        <v>35.5</v>
      </c>
      <c r="D12">
        <v>33.529998999999997</v>
      </c>
      <c r="E12">
        <v>35.209999000000003</v>
      </c>
      <c r="F12">
        <v>27373700</v>
      </c>
      <c r="G12">
        <v>34.226208</v>
      </c>
    </row>
    <row r="13" spans="1:7" x14ac:dyDescent="0.3">
      <c r="A13" s="13">
        <v>42492</v>
      </c>
      <c r="B13">
        <v>32.560001</v>
      </c>
      <c r="C13">
        <v>34.75</v>
      </c>
      <c r="D13">
        <v>32.5</v>
      </c>
      <c r="E13">
        <v>34.700001</v>
      </c>
      <c r="F13">
        <v>30652300</v>
      </c>
      <c r="G13">
        <v>33.730457000000001</v>
      </c>
    </row>
    <row r="14" spans="1:7" x14ac:dyDescent="0.3">
      <c r="A14" s="13">
        <v>42461</v>
      </c>
      <c r="B14">
        <v>29.440000999999999</v>
      </c>
      <c r="C14">
        <v>33.5</v>
      </c>
      <c r="D14">
        <v>29.41</v>
      </c>
      <c r="E14">
        <v>32.709999000000003</v>
      </c>
      <c r="F14">
        <v>58094300</v>
      </c>
      <c r="G14">
        <v>31.513845</v>
      </c>
    </row>
    <row r="15" spans="1:7" x14ac:dyDescent="0.3">
      <c r="A15" s="13">
        <v>42430</v>
      </c>
      <c r="B15">
        <v>29.790001</v>
      </c>
      <c r="C15">
        <v>30.610001</v>
      </c>
      <c r="D15">
        <v>28.74</v>
      </c>
      <c r="E15">
        <v>29.639999</v>
      </c>
      <c r="F15">
        <v>50061200</v>
      </c>
      <c r="G15">
        <v>28.55611</v>
      </c>
    </row>
    <row r="16" spans="1:7" x14ac:dyDescent="0.3">
      <c r="A16" s="13">
        <v>42401</v>
      </c>
      <c r="B16">
        <v>30.34</v>
      </c>
      <c r="C16">
        <v>30.9</v>
      </c>
      <c r="D16">
        <v>28.25</v>
      </c>
      <c r="E16">
        <v>29.67</v>
      </c>
      <c r="F16">
        <v>44296300</v>
      </c>
      <c r="G16">
        <v>28.585014000000001</v>
      </c>
    </row>
    <row r="17" spans="1:7" x14ac:dyDescent="0.3">
      <c r="A17" s="13">
        <v>42373</v>
      </c>
      <c r="B17">
        <v>31.85</v>
      </c>
      <c r="C17">
        <v>32.240001999999997</v>
      </c>
      <c r="D17">
        <v>29.59</v>
      </c>
      <c r="E17">
        <v>30.49</v>
      </c>
      <c r="F17">
        <v>39966500</v>
      </c>
      <c r="G17">
        <v>29.082642</v>
      </c>
    </row>
    <row r="18" spans="1:7" x14ac:dyDescent="0.3">
      <c r="A18" s="13">
        <v>42339</v>
      </c>
      <c r="B18">
        <v>33</v>
      </c>
      <c r="C18">
        <v>33.830002</v>
      </c>
      <c r="D18">
        <v>31.84</v>
      </c>
      <c r="E18">
        <v>32.279998999999997</v>
      </c>
      <c r="F18">
        <v>34548100</v>
      </c>
      <c r="G18">
        <v>30.790018</v>
      </c>
    </row>
    <row r="19" spans="1:7" x14ac:dyDescent="0.3">
      <c r="A19" s="13">
        <v>42310</v>
      </c>
      <c r="B19">
        <v>34.169998</v>
      </c>
      <c r="C19">
        <v>35.25</v>
      </c>
      <c r="D19">
        <v>30.99</v>
      </c>
      <c r="E19">
        <v>32.770000000000003</v>
      </c>
      <c r="F19">
        <v>44640900</v>
      </c>
      <c r="G19">
        <v>31.257401999999999</v>
      </c>
    </row>
    <row r="20" spans="1:7" x14ac:dyDescent="0.3">
      <c r="A20" s="13">
        <v>42278</v>
      </c>
      <c r="B20">
        <v>31.299999</v>
      </c>
      <c r="C20">
        <v>36.07</v>
      </c>
      <c r="D20">
        <v>31.1</v>
      </c>
      <c r="E20">
        <v>33.82</v>
      </c>
      <c r="F20">
        <v>33473100</v>
      </c>
      <c r="G20">
        <v>32.000644999999999</v>
      </c>
    </row>
    <row r="21" spans="1:7" x14ac:dyDescent="0.3">
      <c r="A21" s="13">
        <v>42248</v>
      </c>
      <c r="B21">
        <v>31.459999</v>
      </c>
      <c r="C21">
        <v>33.959999000000003</v>
      </c>
      <c r="D21">
        <v>30.639999</v>
      </c>
      <c r="E21">
        <v>31.41</v>
      </c>
      <c r="F21">
        <v>29177200</v>
      </c>
      <c r="G21">
        <v>29.720289000000001</v>
      </c>
    </row>
    <row r="22" spans="1:7" x14ac:dyDescent="0.3">
      <c r="A22" s="13">
        <v>42219</v>
      </c>
      <c r="B22">
        <v>36.290000999999997</v>
      </c>
      <c r="C22">
        <v>36.299999</v>
      </c>
      <c r="D22">
        <v>28.469999000000001</v>
      </c>
      <c r="E22">
        <v>32.220001000000003</v>
      </c>
      <c r="F22">
        <v>27519400</v>
      </c>
      <c r="G22">
        <v>30.486716999999999</v>
      </c>
    </row>
    <row r="23" spans="1:7" x14ac:dyDescent="0.3">
      <c r="A23" s="13">
        <v>42186</v>
      </c>
      <c r="B23">
        <v>33.560001</v>
      </c>
      <c r="C23">
        <v>36.459999000000003</v>
      </c>
      <c r="D23">
        <v>33.080002</v>
      </c>
      <c r="E23">
        <v>36.060001</v>
      </c>
      <c r="F23">
        <v>23920500</v>
      </c>
      <c r="G23">
        <v>33.855572000000002</v>
      </c>
    </row>
    <row r="24" spans="1:7" x14ac:dyDescent="0.3">
      <c r="A24" s="13">
        <v>42156</v>
      </c>
      <c r="B24">
        <v>34.770000000000003</v>
      </c>
      <c r="C24">
        <v>34.919998</v>
      </c>
      <c r="D24">
        <v>33.330002</v>
      </c>
      <c r="E24">
        <v>33.529998999999997</v>
      </c>
      <c r="F24">
        <v>24666600</v>
      </c>
      <c r="G24">
        <v>31.480233999999999</v>
      </c>
    </row>
    <row r="25" spans="1:7" x14ac:dyDescent="0.3">
      <c r="A25" s="13">
        <v>42125</v>
      </c>
      <c r="B25">
        <v>33.860000999999997</v>
      </c>
      <c r="C25">
        <v>34.990001999999997</v>
      </c>
      <c r="D25">
        <v>33.209999000000003</v>
      </c>
      <c r="E25">
        <v>34.75</v>
      </c>
      <c r="F25">
        <v>24398200</v>
      </c>
      <c r="G25">
        <v>32.625655999999999</v>
      </c>
    </row>
    <row r="26" spans="1:7" x14ac:dyDescent="0.3">
      <c r="A26" s="13">
        <v>42095</v>
      </c>
      <c r="B26">
        <v>34.840000000000003</v>
      </c>
      <c r="C26">
        <v>35.529998999999997</v>
      </c>
      <c r="D26">
        <v>33.709999000000003</v>
      </c>
      <c r="E26">
        <v>33.93</v>
      </c>
      <c r="F26">
        <v>27814200</v>
      </c>
      <c r="G26">
        <v>31.594363999999999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B1" workbookViewId="0">
      <selection activeCell="K30" sqref="K30"/>
    </sheetView>
  </sheetViews>
  <sheetFormatPr defaultRowHeight="15.6" x14ac:dyDescent="0.3"/>
  <cols>
    <col min="1" max="1" width="9.5" bestFit="1" customWidth="1"/>
    <col min="2" max="2" width="9.8984375" bestFit="1" customWidth="1"/>
    <col min="3" max="3" width="14.09765625" bestFit="1" customWidth="1"/>
    <col min="4" max="4" width="9.8984375" bestFit="1" customWidth="1"/>
    <col min="5" max="6" width="14.59765625" bestFit="1" customWidth="1"/>
    <col min="7" max="7" width="15.8984375" bestFit="1" customWidth="1"/>
    <col min="8" max="9" width="9.8984375" bestFit="1" customWidth="1"/>
    <col min="11" max="11" width="15.19921875" bestFit="1" customWidth="1"/>
    <col min="14" max="14" width="33.5" bestFit="1" customWidth="1"/>
  </cols>
  <sheetData>
    <row r="1" spans="1:14" x14ac:dyDescent="0.3">
      <c r="A1" t="s">
        <v>25</v>
      </c>
      <c r="B1" t="str">
        <f>'Part C-RiskAverse'!B3</f>
        <v>Yahoo!</v>
      </c>
      <c r="C1" t="str">
        <f>'Part C-RiskAverse'!$B4</f>
        <v>General Electric</v>
      </c>
      <c r="D1" t="str">
        <f>'Part C-RiskAverse'!$B5</f>
        <v>Microsoft</v>
      </c>
      <c r="E1" t="str">
        <f>'Part C-RiskAverse'!$B6</f>
        <v>Bank of America</v>
      </c>
      <c r="F1" t="str">
        <f>'Part C-RiskAverse'!$B7</f>
        <v>JPMorgan Chase</v>
      </c>
      <c r="G1" t="str">
        <f>'Part C-RiskAverse'!$B8</f>
        <v>Cisco Systems, Inc</v>
      </c>
      <c r="H1" t="str">
        <f>'Part C-RiskAverse'!$B9</f>
        <v>Intel</v>
      </c>
      <c r="I1" t="str">
        <f>'Part C-RiskAverse'!$B10</f>
        <v>Pfizer</v>
      </c>
    </row>
    <row r="2" spans="1:14" s="15" customFormat="1" x14ac:dyDescent="0.3">
      <c r="A2" s="14">
        <v>42828</v>
      </c>
      <c r="B2" s="15">
        <v>46.5</v>
      </c>
      <c r="C2" s="15">
        <v>29.76</v>
      </c>
      <c r="D2" s="15">
        <v>65.809997999999993</v>
      </c>
      <c r="E2" s="15">
        <v>23.65</v>
      </c>
      <c r="F2" s="15">
        <v>87.989998</v>
      </c>
      <c r="G2" s="15">
        <v>33.700001</v>
      </c>
      <c r="H2" s="15">
        <v>36.189999</v>
      </c>
      <c r="I2" s="15">
        <v>34.110000999999997</v>
      </c>
    </row>
    <row r="3" spans="1:14" x14ac:dyDescent="0.3">
      <c r="A3" s="13">
        <v>42795</v>
      </c>
      <c r="B3">
        <v>45.889999000000003</v>
      </c>
      <c r="C3">
        <v>29.98</v>
      </c>
      <c r="D3">
        <v>64.129997000000003</v>
      </c>
      <c r="E3">
        <v>25.370000999999998</v>
      </c>
      <c r="F3">
        <v>92.790001000000004</v>
      </c>
      <c r="G3">
        <v>34.279998999999997</v>
      </c>
      <c r="H3">
        <v>35.849997999999999</v>
      </c>
      <c r="I3">
        <v>34.270000000000003</v>
      </c>
      <c r="K3" s="2" t="s">
        <v>8</v>
      </c>
      <c r="L3">
        <f>B26</f>
        <v>44.450001</v>
      </c>
      <c r="M3">
        <f>B14</f>
        <v>36.540000999999997</v>
      </c>
      <c r="N3">
        <f>B2</f>
        <v>46.5</v>
      </c>
    </row>
    <row r="4" spans="1:14" x14ac:dyDescent="0.3">
      <c r="A4" s="13">
        <v>42767</v>
      </c>
      <c r="B4">
        <v>44.25</v>
      </c>
      <c r="C4">
        <v>29.73</v>
      </c>
      <c r="D4">
        <v>64.360000999999997</v>
      </c>
      <c r="E4">
        <v>22.969999000000001</v>
      </c>
      <c r="F4">
        <v>85.540001000000004</v>
      </c>
      <c r="G4">
        <v>30.85</v>
      </c>
      <c r="H4">
        <v>36.82</v>
      </c>
      <c r="I4">
        <v>31.51</v>
      </c>
      <c r="K4" s="2" t="s">
        <v>9</v>
      </c>
      <c r="L4">
        <f>C26</f>
        <v>24.719999000000001</v>
      </c>
      <c r="M4">
        <f>C14</f>
        <v>31.5</v>
      </c>
      <c r="N4">
        <f>C2</f>
        <v>29.76</v>
      </c>
    </row>
    <row r="5" spans="1:14" x14ac:dyDescent="0.3">
      <c r="A5" s="13">
        <v>42738</v>
      </c>
      <c r="B5">
        <v>39.110000999999997</v>
      </c>
      <c r="C5">
        <v>31.67</v>
      </c>
      <c r="D5">
        <v>62.790000999999997</v>
      </c>
      <c r="E5">
        <v>22.6</v>
      </c>
      <c r="F5">
        <v>87.339995999999999</v>
      </c>
      <c r="G5">
        <v>30.370000999999998</v>
      </c>
      <c r="H5">
        <v>36.610000999999997</v>
      </c>
      <c r="I5">
        <v>32.700001</v>
      </c>
      <c r="K5" s="2" t="s">
        <v>10</v>
      </c>
      <c r="L5">
        <f>D26</f>
        <v>40.599997999999999</v>
      </c>
      <c r="M5">
        <f>D14</f>
        <v>55.049999</v>
      </c>
      <c r="N5">
        <f>D2</f>
        <v>65.809997999999993</v>
      </c>
    </row>
    <row r="6" spans="1:14" x14ac:dyDescent="0.3">
      <c r="A6" s="13">
        <v>42705</v>
      </c>
      <c r="B6">
        <v>41</v>
      </c>
      <c r="C6">
        <v>30.639999</v>
      </c>
      <c r="D6">
        <v>60.110000999999997</v>
      </c>
      <c r="E6">
        <v>21.42</v>
      </c>
      <c r="F6">
        <v>80.650002000000001</v>
      </c>
      <c r="G6">
        <v>29.84</v>
      </c>
      <c r="H6">
        <v>34.860000999999997</v>
      </c>
      <c r="I6">
        <v>32.25</v>
      </c>
      <c r="K6" s="2" t="s">
        <v>11</v>
      </c>
      <c r="L6">
        <f>E26</f>
        <v>15.42</v>
      </c>
      <c r="M6">
        <f>E14</f>
        <v>13.47</v>
      </c>
      <c r="N6">
        <f>E2</f>
        <v>23.65</v>
      </c>
    </row>
    <row r="7" spans="1:14" x14ac:dyDescent="0.3">
      <c r="A7" s="13">
        <v>42675</v>
      </c>
      <c r="B7">
        <v>41.130001</v>
      </c>
      <c r="C7">
        <v>29</v>
      </c>
      <c r="D7">
        <v>59.970001000000003</v>
      </c>
      <c r="E7">
        <v>16.559999000000001</v>
      </c>
      <c r="F7">
        <v>69.480002999999996</v>
      </c>
      <c r="G7">
        <v>30.85</v>
      </c>
      <c r="H7">
        <v>34.900002000000001</v>
      </c>
      <c r="I7">
        <v>30.940000999999999</v>
      </c>
      <c r="K7" s="2" t="s">
        <v>12</v>
      </c>
      <c r="L7">
        <f>F26</f>
        <v>60.41</v>
      </c>
      <c r="M7">
        <f>F14</f>
        <v>59.02</v>
      </c>
      <c r="N7">
        <f>F2</f>
        <v>87.989998</v>
      </c>
    </row>
    <row r="8" spans="1:14" x14ac:dyDescent="0.3">
      <c r="A8" s="13">
        <v>42646</v>
      </c>
      <c r="B8">
        <v>42.950001</v>
      </c>
      <c r="C8">
        <v>29.459999</v>
      </c>
      <c r="D8">
        <v>57.41</v>
      </c>
      <c r="E8">
        <v>15.59</v>
      </c>
      <c r="F8">
        <v>66.349997999999999</v>
      </c>
      <c r="G8">
        <v>31.309999000000001</v>
      </c>
      <c r="H8">
        <v>37.689999</v>
      </c>
      <c r="I8">
        <v>33.729999999999997</v>
      </c>
      <c r="K8" s="2" t="s">
        <v>13</v>
      </c>
      <c r="L8">
        <f>G26</f>
        <v>27.309999000000001</v>
      </c>
      <c r="M8">
        <f>G14</f>
        <v>28.299999</v>
      </c>
      <c r="N8">
        <f>G2</f>
        <v>33.700001</v>
      </c>
    </row>
    <row r="9" spans="1:14" x14ac:dyDescent="0.3">
      <c r="A9" s="13">
        <v>42614</v>
      </c>
      <c r="B9">
        <v>42.779998999999997</v>
      </c>
      <c r="C9">
        <v>31.15</v>
      </c>
      <c r="D9">
        <v>57.009998000000003</v>
      </c>
      <c r="E9">
        <v>16.149999999999999</v>
      </c>
      <c r="F9">
        <v>67.639999000000003</v>
      </c>
      <c r="G9">
        <v>31.42</v>
      </c>
      <c r="H9">
        <v>35.990001999999997</v>
      </c>
      <c r="I9">
        <v>34.729999999999997</v>
      </c>
      <c r="K9" s="2" t="s">
        <v>14</v>
      </c>
      <c r="L9">
        <f>H26</f>
        <v>31.129999000000002</v>
      </c>
      <c r="M9">
        <f>H14</f>
        <v>32.270000000000003</v>
      </c>
      <c r="N9">
        <f>H2</f>
        <v>36.189999</v>
      </c>
    </row>
    <row r="10" spans="1:14" ht="16.2" thickBot="1" x14ac:dyDescent="0.35">
      <c r="A10" s="13">
        <v>42583</v>
      </c>
      <c r="B10">
        <v>38.18</v>
      </c>
      <c r="C10">
        <v>31.120000999999998</v>
      </c>
      <c r="D10">
        <v>56.599997999999999</v>
      </c>
      <c r="E10">
        <v>14.52</v>
      </c>
      <c r="F10">
        <v>64.150002000000001</v>
      </c>
      <c r="G10">
        <v>30.700001</v>
      </c>
      <c r="H10">
        <v>34.82</v>
      </c>
      <c r="I10">
        <v>37.020000000000003</v>
      </c>
      <c r="K10" s="11" t="s">
        <v>15</v>
      </c>
      <c r="L10">
        <f>I26</f>
        <v>34.840000000000003</v>
      </c>
      <c r="M10">
        <f>I14</f>
        <v>29.440000999999999</v>
      </c>
      <c r="N10">
        <f>I2</f>
        <v>34.110000999999997</v>
      </c>
    </row>
    <row r="11" spans="1:14" x14ac:dyDescent="0.3">
      <c r="A11" s="13">
        <v>42552</v>
      </c>
      <c r="B11">
        <v>37.560001</v>
      </c>
      <c r="C11">
        <v>31.48</v>
      </c>
      <c r="D11">
        <v>51.130001</v>
      </c>
      <c r="E11">
        <v>13.19</v>
      </c>
      <c r="F11">
        <v>61.66</v>
      </c>
      <c r="G11">
        <v>28.780000999999999</v>
      </c>
      <c r="H11">
        <v>32.639999000000003</v>
      </c>
      <c r="I11">
        <v>35.150002000000001</v>
      </c>
    </row>
    <row r="12" spans="1:14" x14ac:dyDescent="0.3">
      <c r="A12" s="13">
        <v>42522</v>
      </c>
      <c r="B12">
        <v>37.25</v>
      </c>
      <c r="C12">
        <v>30.040001</v>
      </c>
      <c r="D12">
        <v>52.439999</v>
      </c>
      <c r="E12">
        <v>14.6</v>
      </c>
      <c r="F12">
        <v>64.760002</v>
      </c>
      <c r="G12">
        <v>28.84</v>
      </c>
      <c r="H12">
        <v>31.620000999999998</v>
      </c>
      <c r="I12">
        <v>34.700001</v>
      </c>
    </row>
    <row r="13" spans="1:14" x14ac:dyDescent="0.3">
      <c r="A13" s="13">
        <v>42492</v>
      </c>
      <c r="B13">
        <v>36.650002000000001</v>
      </c>
      <c r="C13">
        <v>30.639999</v>
      </c>
      <c r="D13">
        <v>50</v>
      </c>
      <c r="E13">
        <v>14.58</v>
      </c>
      <c r="F13">
        <v>63.689999</v>
      </c>
      <c r="G13">
        <v>27.48</v>
      </c>
      <c r="H13">
        <v>30.450001</v>
      </c>
      <c r="I13">
        <v>32.560001</v>
      </c>
    </row>
    <row r="14" spans="1:14" s="15" customFormat="1" x14ac:dyDescent="0.3">
      <c r="A14" s="14">
        <v>42461</v>
      </c>
      <c r="B14" s="15">
        <v>36.540000999999997</v>
      </c>
      <c r="C14" s="15">
        <v>31.5</v>
      </c>
      <c r="D14" s="15">
        <v>55.049999</v>
      </c>
      <c r="E14" s="15">
        <v>13.47</v>
      </c>
      <c r="F14" s="15">
        <v>59.02</v>
      </c>
      <c r="G14" s="15">
        <v>28.299999</v>
      </c>
      <c r="H14" s="15">
        <v>32.270000000000003</v>
      </c>
      <c r="I14" s="15">
        <v>29.440000999999999</v>
      </c>
    </row>
    <row r="15" spans="1:14" x14ac:dyDescent="0.3">
      <c r="A15" s="13">
        <v>42430</v>
      </c>
      <c r="B15">
        <v>32.040000999999997</v>
      </c>
      <c r="C15">
        <v>29.41</v>
      </c>
      <c r="D15">
        <v>50.970001000000003</v>
      </c>
      <c r="E15">
        <v>12.64</v>
      </c>
      <c r="F15">
        <v>56.759998000000003</v>
      </c>
      <c r="G15">
        <v>26.450001</v>
      </c>
      <c r="H15">
        <v>29.93</v>
      </c>
      <c r="I15">
        <v>29.790001</v>
      </c>
    </row>
    <row r="16" spans="1:14" x14ac:dyDescent="0.3">
      <c r="A16" s="13">
        <v>42401</v>
      </c>
      <c r="B16">
        <v>29.27</v>
      </c>
      <c r="C16">
        <v>29.01</v>
      </c>
      <c r="D16">
        <v>54.880001</v>
      </c>
      <c r="E16">
        <v>14.05</v>
      </c>
      <c r="F16">
        <v>59.16</v>
      </c>
      <c r="G16">
        <v>23.459999</v>
      </c>
      <c r="H16">
        <v>30.719999000000001</v>
      </c>
      <c r="I16">
        <v>30.34</v>
      </c>
    </row>
    <row r="17" spans="1:14" x14ac:dyDescent="0.3">
      <c r="A17" s="13">
        <v>42373</v>
      </c>
      <c r="B17">
        <v>32.119999</v>
      </c>
      <c r="C17">
        <v>30.549999</v>
      </c>
      <c r="D17">
        <v>54.32</v>
      </c>
      <c r="E17">
        <v>16.450001</v>
      </c>
      <c r="F17">
        <v>63.950001</v>
      </c>
      <c r="G17">
        <v>26.389999</v>
      </c>
      <c r="H17">
        <v>33.880001</v>
      </c>
      <c r="I17">
        <v>31.85</v>
      </c>
    </row>
    <row r="18" spans="1:14" x14ac:dyDescent="0.3">
      <c r="A18" s="13">
        <v>42339</v>
      </c>
      <c r="B18">
        <v>33.869999</v>
      </c>
      <c r="C18">
        <v>29.99</v>
      </c>
      <c r="D18">
        <v>54.41</v>
      </c>
      <c r="E18">
        <v>17.52</v>
      </c>
      <c r="F18">
        <v>67.339995999999999</v>
      </c>
      <c r="G18">
        <v>27.200001</v>
      </c>
      <c r="H18">
        <v>35</v>
      </c>
      <c r="I18">
        <v>33</v>
      </c>
    </row>
    <row r="19" spans="1:14" x14ac:dyDescent="0.3">
      <c r="A19" s="13">
        <v>42310</v>
      </c>
      <c r="B19">
        <v>35.459999000000003</v>
      </c>
      <c r="C19">
        <v>28.940000999999999</v>
      </c>
      <c r="D19">
        <v>52.849997999999999</v>
      </c>
      <c r="E19">
        <v>16.899999999999999</v>
      </c>
      <c r="F19">
        <v>64.449996999999996</v>
      </c>
      <c r="G19">
        <v>28.870000999999998</v>
      </c>
      <c r="H19">
        <v>33.729999999999997</v>
      </c>
      <c r="I19">
        <v>34.169998</v>
      </c>
    </row>
    <row r="20" spans="1:14" x14ac:dyDescent="0.3">
      <c r="A20" s="13">
        <v>42278</v>
      </c>
      <c r="B20">
        <v>28.950001</v>
      </c>
      <c r="C20">
        <v>25.15</v>
      </c>
      <c r="D20">
        <v>44.75</v>
      </c>
      <c r="E20">
        <v>15.52</v>
      </c>
      <c r="F20">
        <v>61.119999</v>
      </c>
      <c r="G20">
        <v>26.049999</v>
      </c>
      <c r="H20">
        <v>30.209999</v>
      </c>
      <c r="I20">
        <v>31.299999</v>
      </c>
    </row>
    <row r="21" spans="1:14" x14ac:dyDescent="0.3">
      <c r="A21" s="13">
        <v>42248</v>
      </c>
      <c r="B21">
        <v>31.49</v>
      </c>
      <c r="C21">
        <v>24.24</v>
      </c>
      <c r="D21">
        <v>42.169998</v>
      </c>
      <c r="E21">
        <v>15.95</v>
      </c>
      <c r="F21">
        <v>62.849997999999999</v>
      </c>
      <c r="G21">
        <v>25.219999000000001</v>
      </c>
      <c r="H21">
        <v>27.91</v>
      </c>
      <c r="I21">
        <v>31.459999</v>
      </c>
    </row>
    <row r="22" spans="1:14" x14ac:dyDescent="0.3">
      <c r="A22" s="13">
        <v>42219</v>
      </c>
      <c r="B22">
        <v>36.669998</v>
      </c>
      <c r="C22">
        <v>26.120000999999998</v>
      </c>
      <c r="D22">
        <v>46.98</v>
      </c>
      <c r="E22">
        <v>17.91</v>
      </c>
      <c r="F22">
        <v>68.589995999999999</v>
      </c>
      <c r="G22">
        <v>28.41</v>
      </c>
      <c r="H22">
        <v>29</v>
      </c>
      <c r="I22">
        <v>36.290000999999997</v>
      </c>
    </row>
    <row r="23" spans="1:14" x14ac:dyDescent="0.3">
      <c r="A23" s="13">
        <v>42186</v>
      </c>
      <c r="B23">
        <v>39.459999000000003</v>
      </c>
      <c r="C23">
        <v>26.67</v>
      </c>
      <c r="D23">
        <v>44.459999000000003</v>
      </c>
      <c r="E23">
        <v>17.25</v>
      </c>
      <c r="F23">
        <v>68.120002999999997</v>
      </c>
      <c r="G23">
        <v>27.42</v>
      </c>
      <c r="H23">
        <v>30.49</v>
      </c>
      <c r="I23">
        <v>33.560001</v>
      </c>
    </row>
    <row r="24" spans="1:14" x14ac:dyDescent="0.3">
      <c r="A24" s="13">
        <v>42156</v>
      </c>
      <c r="B24">
        <v>43.049999</v>
      </c>
      <c r="C24">
        <v>27.26</v>
      </c>
      <c r="D24">
        <v>47.060001</v>
      </c>
      <c r="E24">
        <v>16.579999999999998</v>
      </c>
      <c r="F24">
        <v>65.989998</v>
      </c>
      <c r="G24">
        <v>29.6</v>
      </c>
      <c r="H24">
        <v>34.369999</v>
      </c>
      <c r="I24">
        <v>34.770000000000003</v>
      </c>
    </row>
    <row r="25" spans="1:14" x14ac:dyDescent="0.3">
      <c r="A25" s="13">
        <v>42125</v>
      </c>
      <c r="B25">
        <v>42.549999</v>
      </c>
      <c r="C25">
        <v>27.09</v>
      </c>
      <c r="D25">
        <v>48.580002</v>
      </c>
      <c r="E25">
        <v>16</v>
      </c>
      <c r="F25">
        <v>63.700001</v>
      </c>
      <c r="G25">
        <v>28.809999000000001</v>
      </c>
      <c r="H25">
        <v>32.630001</v>
      </c>
      <c r="I25">
        <v>33.860000999999997</v>
      </c>
    </row>
    <row r="26" spans="1:14" s="15" customFormat="1" x14ac:dyDescent="0.3">
      <c r="A26" s="14">
        <v>42095</v>
      </c>
      <c r="B26" s="15">
        <v>44.450001</v>
      </c>
      <c r="C26" s="15">
        <v>24.719999000000001</v>
      </c>
      <c r="D26" s="15">
        <v>40.599997999999999</v>
      </c>
      <c r="E26" s="15">
        <v>15.42</v>
      </c>
      <c r="F26" s="15">
        <v>60.41</v>
      </c>
      <c r="G26" s="15">
        <v>27.309999000000001</v>
      </c>
      <c r="H26" s="15">
        <v>31.129999000000002</v>
      </c>
      <c r="I26" s="15">
        <v>34.840000000000003</v>
      </c>
    </row>
    <row r="28" spans="1:14" ht="16.2" thickBot="1" x14ac:dyDescent="0.35"/>
    <row r="29" spans="1:14" x14ac:dyDescent="0.3">
      <c r="M29" s="28" t="s">
        <v>45</v>
      </c>
      <c r="N29" s="29" t="s">
        <v>53</v>
      </c>
    </row>
    <row r="30" spans="1:14" x14ac:dyDescent="0.3">
      <c r="K30" s="2" t="s">
        <v>8</v>
      </c>
      <c r="M30" s="30" t="s">
        <v>46</v>
      </c>
      <c r="N30" s="31" t="s">
        <v>54</v>
      </c>
    </row>
    <row r="31" spans="1:14" x14ac:dyDescent="0.3">
      <c r="K31" s="2" t="s">
        <v>9</v>
      </c>
      <c r="M31" s="30" t="s">
        <v>47</v>
      </c>
      <c r="N31" s="31" t="s">
        <v>55</v>
      </c>
    </row>
    <row r="32" spans="1:14" x14ac:dyDescent="0.3">
      <c r="K32" s="2" t="s">
        <v>10</v>
      </c>
      <c r="M32" s="30" t="s">
        <v>48</v>
      </c>
      <c r="N32" s="31" t="s">
        <v>56</v>
      </c>
    </row>
    <row r="33" spans="11:14" x14ac:dyDescent="0.3">
      <c r="K33" s="2" t="s">
        <v>11</v>
      </c>
      <c r="M33" s="30" t="s">
        <v>49</v>
      </c>
      <c r="N33" s="31" t="s">
        <v>57</v>
      </c>
    </row>
    <row r="34" spans="11:14" x14ac:dyDescent="0.3">
      <c r="K34" s="2" t="s">
        <v>12</v>
      </c>
      <c r="M34" s="30" t="s">
        <v>50</v>
      </c>
      <c r="N34" s="31" t="s">
        <v>58</v>
      </c>
    </row>
    <row r="35" spans="11:14" x14ac:dyDescent="0.3">
      <c r="K35" s="2" t="s">
        <v>13</v>
      </c>
      <c r="M35" s="30" t="s">
        <v>51</v>
      </c>
      <c r="N35" s="31" t="s">
        <v>59</v>
      </c>
    </row>
    <row r="36" spans="11:14" ht="16.2" thickBot="1" x14ac:dyDescent="0.35">
      <c r="K36" s="2" t="s">
        <v>14</v>
      </c>
      <c r="M36" s="32" t="s">
        <v>52</v>
      </c>
      <c r="N36" s="33" t="s">
        <v>60</v>
      </c>
    </row>
    <row r="37" spans="11:14" ht="16.2" thickBot="1" x14ac:dyDescent="0.35">
      <c r="K37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Part A-LP</vt:lpstr>
      <vt:lpstr>Part B-PortfolioOptimization</vt:lpstr>
      <vt:lpstr>Part C-RiskLover</vt:lpstr>
      <vt:lpstr>Part C-RiskAverse</vt:lpstr>
      <vt:lpstr>Yahoo</vt:lpstr>
      <vt:lpstr>GE</vt:lpstr>
      <vt:lpstr>Microsoft</vt:lpstr>
      <vt:lpstr>BOA</vt:lpstr>
      <vt:lpstr>JPMC</vt:lpstr>
      <vt:lpstr>CISCO</vt:lpstr>
      <vt:lpstr>Intel</vt:lpstr>
      <vt:lpstr>Pfizer</vt:lpstr>
      <vt:lpstr>raw1</vt:lpstr>
      <vt:lpstr>COV</vt:lpstr>
      <vt:lpstr>COVA</vt:lpstr>
      <vt:lpstr>ER</vt:lpstr>
      <vt:lpstr>ExcessReturn</vt:lpstr>
      <vt:lpstr>Mean</vt:lpstr>
      <vt:lpstr>Ones</vt:lpstr>
      <vt:lpstr>Weights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swapnil sharma</cp:lastModifiedBy>
  <dcterms:created xsi:type="dcterms:W3CDTF">2014-01-19T04:00:32Z</dcterms:created>
  <dcterms:modified xsi:type="dcterms:W3CDTF">2017-04-27T14:37:25Z</dcterms:modified>
</cp:coreProperties>
</file>