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440" tabRatio="509" activeTab="1"/>
  </bookViews>
  <sheets>
    <sheet name="PT_taxCalculator_Data" sheetId="1" r:id="rId1"/>
    <sheet name="PT_taxCalculator_Cal" sheetId="2" r:id="rId2"/>
  </sheets>
  <calcPr calcId="145621"/>
</workbook>
</file>

<file path=xl/calcChain.xml><?xml version="1.0" encoding="utf-8"?>
<calcChain xmlns="http://schemas.openxmlformats.org/spreadsheetml/2006/main">
  <c r="K29" i="1" l="1"/>
  <c r="K28" i="1"/>
  <c r="K26" i="1"/>
  <c r="K25" i="1"/>
  <c r="K23" i="1"/>
  <c r="K22" i="1"/>
  <c r="G29" i="1" l="1"/>
  <c r="G28" i="1"/>
  <c r="G26" i="1"/>
  <c r="G25" i="1"/>
  <c r="G23" i="1"/>
  <c r="G22" i="1"/>
  <c r="K20" i="2" l="1"/>
  <c r="K27" i="2" l="1"/>
  <c r="K28" i="2"/>
  <c r="G28" i="2"/>
  <c r="K22" i="2" l="1"/>
  <c r="K15" i="2"/>
  <c r="G27" i="2" l="1"/>
  <c r="O17" i="2" l="1"/>
  <c r="O18" i="2" s="1"/>
  <c r="O19" i="2" s="1"/>
  <c r="M17" i="2" l="1"/>
  <c r="M18" i="2" s="1"/>
  <c r="M19" i="2" s="1"/>
  <c r="M11" i="2"/>
  <c r="N17" i="2"/>
  <c r="N18" i="2" s="1"/>
  <c r="N19" i="2" s="1"/>
  <c r="N11" i="2"/>
  <c r="N12" i="2" l="1"/>
  <c r="N13" i="2" s="1"/>
  <c r="M12" i="2"/>
  <c r="M13" i="2" s="1"/>
  <c r="J11" i="2"/>
  <c r="I11" i="2"/>
  <c r="I17" i="2" l="1"/>
  <c r="I18" i="2" s="1"/>
  <c r="I19" i="2" s="1"/>
  <c r="I12" i="2"/>
  <c r="I13" i="2" s="1"/>
  <c r="J17" i="2"/>
  <c r="J18" i="2" s="1"/>
  <c r="J19" i="2" s="1"/>
  <c r="J12" i="2"/>
  <c r="J13" i="2" s="1"/>
  <c r="O11" i="2"/>
  <c r="O12" i="2" s="1"/>
  <c r="O13" i="2" l="1"/>
  <c r="L17" i="2"/>
  <c r="L18" i="2" s="1"/>
  <c r="L11" i="2"/>
  <c r="L12" i="2" l="1"/>
  <c r="L13" i="2" s="1"/>
  <c r="L19" i="2"/>
  <c r="K17" i="2"/>
  <c r="K18" i="2" s="1"/>
  <c r="K19" i="2" s="1"/>
  <c r="K11" i="2"/>
  <c r="K12" i="2" l="1"/>
  <c r="H17" i="2"/>
  <c r="H18" i="2" s="1"/>
  <c r="H19" i="2" s="1"/>
  <c r="H11" i="2"/>
  <c r="H12" i="2" s="1"/>
  <c r="K13" i="2" l="1"/>
  <c r="K14" i="2" s="1"/>
  <c r="G15" i="2"/>
  <c r="H13" i="2"/>
  <c r="G17" i="2"/>
  <c r="G14" i="2" l="1"/>
  <c r="G18" i="2"/>
  <c r="G19" i="2" s="1"/>
  <c r="B14" i="1"/>
  <c r="G20" i="2" l="1"/>
  <c r="G22" i="2"/>
  <c r="G11" i="2"/>
  <c r="G12" i="2" l="1"/>
  <c r="G13" i="2" s="1"/>
  <c r="C10" i="1"/>
  <c r="C12" i="1" s="1"/>
  <c r="C13" i="1" s="1"/>
  <c r="F14" i="1" l="1"/>
  <c r="F10" i="1"/>
  <c r="F12" i="1" s="1"/>
  <c r="F13" i="1" s="1"/>
  <c r="F15" i="1" s="1"/>
  <c r="E14" i="1"/>
  <c r="E10" i="1"/>
  <c r="E12" i="1" s="1"/>
  <c r="E13" i="1" s="1"/>
  <c r="D14" i="1"/>
  <c r="C14" i="1"/>
  <c r="C15" i="1" s="1"/>
  <c r="E15" i="1" l="1"/>
  <c r="D10" i="1"/>
  <c r="D12" i="1" s="1"/>
  <c r="D13" i="1" s="1"/>
  <c r="D15" i="1" s="1"/>
  <c r="B10" i="1"/>
  <c r="B12" i="1" s="1"/>
  <c r="B13" i="1" s="1"/>
  <c r="B15" i="1" s="1"/>
</calcChain>
</file>

<file path=xl/sharedStrings.xml><?xml version="1.0" encoding="utf-8"?>
<sst xmlns="http://schemas.openxmlformats.org/spreadsheetml/2006/main" count="176" uniqueCount="95">
  <si>
    <t>#KEY</t>
  </si>
  <si>
    <t>pt_selectOrgName_Data</t>
  </si>
  <si>
    <t>Bhagalpur Municipal Corporation</t>
  </si>
  <si>
    <t>pt_selectPropType_Data</t>
  </si>
  <si>
    <t>pt_selectRoadType_Data</t>
  </si>
  <si>
    <t>Principal Main Road</t>
  </si>
  <si>
    <t>pt_selectWaterTaxType_Data</t>
  </si>
  <si>
    <t>Supply Water</t>
  </si>
  <si>
    <t>pt_enterTaxableVacantLandArea_Data</t>
  </si>
  <si>
    <t>pt_selectUsageType_Data</t>
  </si>
  <si>
    <t>Residential</t>
  </si>
  <si>
    <t>pt_selectConstructionClass_Data</t>
  </si>
  <si>
    <t>Pucca building with RCC Roof</t>
  </si>
  <si>
    <t>pt_selectUsageFactor_Data</t>
  </si>
  <si>
    <t>pt_selectOccupancyFactor_Data</t>
  </si>
  <si>
    <t>Self-Occupied</t>
  </si>
  <si>
    <t>pt_enterBuiltupArea_Data</t>
  </si>
  <si>
    <t>Hotels</t>
  </si>
  <si>
    <t>Commercial / Industrial</t>
  </si>
  <si>
    <t>Others</t>
  </si>
  <si>
    <t>Cinema Houses</t>
  </si>
  <si>
    <t>pt_TCUsageType_Data</t>
  </si>
  <si>
    <t>TCratableAreaForRes</t>
  </si>
  <si>
    <t>TCannualRatableValueForRes</t>
  </si>
  <si>
    <t>TCratableAreaForNonRes</t>
  </si>
  <si>
    <t>TCannualRatableValueForNonRes</t>
  </si>
  <si>
    <t>Vacant Land</t>
  </si>
  <si>
    <t>3,3</t>
  </si>
  <si>
    <t>2,2</t>
  </si>
  <si>
    <t>Main Road</t>
  </si>
  <si>
    <t>Other Road</t>
  </si>
  <si>
    <t>Rate</t>
  </si>
  <si>
    <t>pt_vacantLandTax_Data</t>
  </si>
  <si>
    <t>pt_totPropTax_Data</t>
  </si>
  <si>
    <t>Pt_totPayablePTax_Data</t>
  </si>
  <si>
    <t>Own Boring</t>
  </si>
  <si>
    <t>Both</t>
  </si>
  <si>
    <t>Already Paid</t>
  </si>
  <si>
    <t>Not Applicable</t>
  </si>
  <si>
    <t>TC1 - Vacant Land</t>
  </si>
  <si>
    <t>TC4 - Vacant Land</t>
  </si>
  <si>
    <t>TC5 - Vacant Land</t>
  </si>
  <si>
    <t>TC3 - Vacant Land</t>
  </si>
  <si>
    <t>TC2 - Vacant Land</t>
  </si>
  <si>
    <t>TC6 - Land+Building</t>
  </si>
  <si>
    <t>Land + Building</t>
  </si>
  <si>
    <t>pt_wtTax_Data</t>
  </si>
  <si>
    <t>HoldingTaxRes</t>
  </si>
  <si>
    <t>HoldingTaxNonRes</t>
  </si>
  <si>
    <t>pt_unitRate_Data</t>
  </si>
  <si>
    <t>15.00</t>
  </si>
  <si>
    <t>7,7</t>
  </si>
  <si>
    <t>1,1</t>
  </si>
  <si>
    <t>TC7 - Land+Building</t>
  </si>
  <si>
    <t>8.00</t>
  </si>
  <si>
    <t>Flat</t>
  </si>
  <si>
    <t>22.00</t>
  </si>
  <si>
    <t>TC8 - Flat</t>
  </si>
  <si>
    <t>TC9 - Flat</t>
  </si>
  <si>
    <t>9,9</t>
  </si>
  <si>
    <t>58.00</t>
  </si>
  <si>
    <t>db_orgid</t>
  </si>
  <si>
    <t>TC8 - Land+Building</t>
  </si>
  <si>
    <t>TC9 - Land+Building</t>
  </si>
  <si>
    <t>6,9</t>
  </si>
  <si>
    <t>8,8</t>
  </si>
  <si>
    <t>11,11</t>
  </si>
  <si>
    <t>TC10 - Flat</t>
  </si>
  <si>
    <t>TC11 - Flat</t>
  </si>
  <si>
    <t>TC12 - Flat</t>
  </si>
  <si>
    <t>TC13 - Flat</t>
  </si>
  <si>
    <t>12,12</t>
  </si>
  <si>
    <t>13,13</t>
  </si>
  <si>
    <t>10,13</t>
  </si>
  <si>
    <t>TC_TotARVRes</t>
  </si>
  <si>
    <t>TC_TotHoldingTaxRes</t>
  </si>
  <si>
    <t>#TC14</t>
  </si>
  <si>
    <t>Govt. Establishment</t>
  </si>
  <si>
    <t>Tenanted</t>
  </si>
  <si>
    <t>TC_TotalARVNonRes</t>
  </si>
  <si>
    <t>TC_TotalHoldingTaxNonRes</t>
  </si>
  <si>
    <t>TC_TotHoldingTaxRes1</t>
  </si>
  <si>
    <t>TC_TotARVRes1</t>
  </si>
  <si>
    <t>TC_TotalHoldingTaxNonRes1</t>
  </si>
  <si>
    <t>TC_TotalARVNonRes1</t>
  </si>
  <si>
    <t>pt_TC_TotARVList1</t>
  </si>
  <si>
    <t>pt_TC_TotHoldingTaxList1</t>
  </si>
  <si>
    <t>pt_TC_TotARVList</t>
  </si>
  <si>
    <t>pt_TC_TotHoldingTaxList</t>
  </si>
  <si>
    <t>#=TEXT(PT_taxCalculator_Cal!L13+PT_taxCalculator_Cal!N13,"0")</t>
  </si>
  <si>
    <t>#=TEXT(PT_taxCalculator_Cal!L12+PT_taxCalculator_Cal!N12,"0.00")</t>
  </si>
  <si>
    <t>#=TEXT(PT_taxCalculator_Cal!M19+PT_taxCalculator_Cal!O19,"0")</t>
  </si>
  <si>
    <t>#=TEXT(PT_taxCalculator_Cal!M18+PT_taxCalculator_Cal!O18,"0.00")</t>
  </si>
  <si>
    <t>#=TEXT(PT_taxCalculator_Cal!L15+PT_taxCalculator_Cal!L22,"0.00")</t>
  </si>
  <si>
    <t>#=TEXT(PT_taxCalculator_Cal!L14+PT_taxCalculator_Cal!L20,"0")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</si>
</sst>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quotePrefix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2" borderId="0" xfId="0" applyFont="1" applyFill="1"/>
    <xf numFmtId="0" fontId="0" fillId="5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A4" sqref="A4"/>
    </sheetView>
  </sheetViews>
  <sheetFormatPr defaultRowHeight="15" x14ac:dyDescent="0.25"/>
  <cols>
    <col min="1" max="1" width="35.7109375" bestFit="1" customWidth="1"/>
    <col min="2" max="2" width="8.85546875" customWidth="1"/>
    <col min="3" max="3" width="8.7109375" customWidth="1"/>
    <col min="4" max="4" width="7.5703125" customWidth="1"/>
    <col min="5" max="5" width="10.42578125" customWidth="1"/>
    <col min="6" max="6" width="10" customWidth="1"/>
    <col min="7" max="7" width="8.5703125" customWidth="1"/>
    <col min="8" max="8" width="7.7109375" customWidth="1"/>
    <col min="9" max="9" width="10.28515625" customWidth="1"/>
    <col min="10" max="10" width="13.140625" customWidth="1"/>
    <col min="11" max="14" width="32.7109375" bestFit="1" customWidth="1"/>
  </cols>
  <sheetData>
    <row r="1" spans="1:14" x14ac:dyDescent="0.25">
      <c r="A1" t="s">
        <v>0</v>
      </c>
      <c r="B1" t="s">
        <v>39</v>
      </c>
      <c r="C1" t="s">
        <v>43</v>
      </c>
      <c r="D1" t="s">
        <v>42</v>
      </c>
      <c r="E1" t="s">
        <v>40</v>
      </c>
      <c r="F1" t="s">
        <v>41</v>
      </c>
      <c r="G1" s="1" t="s">
        <v>44</v>
      </c>
      <c r="H1" s="1" t="s">
        <v>53</v>
      </c>
      <c r="I1" s="1" t="s">
        <v>53</v>
      </c>
      <c r="J1" s="1" t="s">
        <v>53</v>
      </c>
      <c r="K1" s="6" t="s">
        <v>57</v>
      </c>
      <c r="L1" s="6" t="s">
        <v>58</v>
      </c>
      <c r="M1" s="6" t="s">
        <v>57</v>
      </c>
      <c r="N1" s="6" t="s">
        <v>58</v>
      </c>
    </row>
    <row r="2" spans="1:14" x14ac:dyDescent="0.25">
      <c r="A2" s="1" t="s">
        <v>1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</row>
    <row r="3" spans="1:14" x14ac:dyDescent="0.25">
      <c r="A3" t="s">
        <v>3</v>
      </c>
      <c r="B3" s="4" t="s">
        <v>26</v>
      </c>
      <c r="C3" s="2" t="s">
        <v>26</v>
      </c>
      <c r="D3" s="2" t="s">
        <v>26</v>
      </c>
      <c r="E3" s="2" t="s">
        <v>26</v>
      </c>
      <c r="F3" s="2" t="s">
        <v>26</v>
      </c>
      <c r="G3" s="2" t="s">
        <v>45</v>
      </c>
      <c r="H3" s="2" t="s">
        <v>45</v>
      </c>
      <c r="I3" s="2" t="s">
        <v>45</v>
      </c>
      <c r="J3" s="2" t="s">
        <v>45</v>
      </c>
      <c r="K3" s="2" t="s">
        <v>55</v>
      </c>
      <c r="L3" s="2" t="s">
        <v>55</v>
      </c>
      <c r="M3" s="2" t="s">
        <v>55</v>
      </c>
      <c r="N3" s="2" t="s">
        <v>55</v>
      </c>
    </row>
    <row r="4" spans="1:14" x14ac:dyDescent="0.25">
      <c r="A4" t="s">
        <v>4</v>
      </c>
      <c r="B4" s="2" t="s">
        <v>5</v>
      </c>
      <c r="C4" s="2" t="s">
        <v>29</v>
      </c>
      <c r="D4" s="2" t="s">
        <v>30</v>
      </c>
      <c r="E4" s="2" t="s">
        <v>30</v>
      </c>
      <c r="F4" s="2" t="s">
        <v>30</v>
      </c>
      <c r="G4" s="2" t="s">
        <v>30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  <c r="M4" s="2" t="s">
        <v>5</v>
      </c>
      <c r="N4" s="2" t="s">
        <v>5</v>
      </c>
    </row>
    <row r="5" spans="1:14" x14ac:dyDescent="0.25">
      <c r="A5" t="s">
        <v>6</v>
      </c>
      <c r="B5" s="2" t="s">
        <v>7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38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7</v>
      </c>
      <c r="N5" s="2" t="s">
        <v>7</v>
      </c>
    </row>
    <row r="6" spans="1:14" x14ac:dyDescent="0.25">
      <c r="A6" t="s">
        <v>8</v>
      </c>
      <c r="B6" s="3">
        <v>100</v>
      </c>
      <c r="C6" s="3">
        <v>200</v>
      </c>
      <c r="D6" s="3">
        <v>300</v>
      </c>
      <c r="E6" s="3">
        <v>400</v>
      </c>
      <c r="F6" s="3">
        <v>500</v>
      </c>
      <c r="G6" s="3">
        <v>600</v>
      </c>
      <c r="H6" s="3">
        <v>700</v>
      </c>
      <c r="I6" s="3">
        <v>800</v>
      </c>
      <c r="J6" s="3">
        <v>900</v>
      </c>
      <c r="K6" s="3">
        <v>800</v>
      </c>
      <c r="L6" s="3">
        <v>900</v>
      </c>
      <c r="M6" s="3">
        <v>1000</v>
      </c>
      <c r="N6" s="3">
        <v>2000</v>
      </c>
    </row>
    <row r="8" spans="1:14" x14ac:dyDescent="0.25">
      <c r="A8" s="5" t="s">
        <v>21</v>
      </c>
      <c r="B8" t="s">
        <v>52</v>
      </c>
      <c r="C8" t="s">
        <v>28</v>
      </c>
      <c r="D8" t="s">
        <v>27</v>
      </c>
      <c r="E8" t="s">
        <v>27</v>
      </c>
      <c r="F8" t="s">
        <v>27</v>
      </c>
      <c r="G8" s="2" t="s">
        <v>64</v>
      </c>
      <c r="H8" s="2" t="s">
        <v>51</v>
      </c>
      <c r="I8" s="2" t="s">
        <v>65</v>
      </c>
      <c r="J8" s="2" t="s">
        <v>59</v>
      </c>
      <c r="K8" s="2" t="s">
        <v>73</v>
      </c>
      <c r="L8" s="2" t="s">
        <v>66</v>
      </c>
      <c r="M8" s="2" t="s">
        <v>71</v>
      </c>
      <c r="N8" s="2" t="s">
        <v>72</v>
      </c>
    </row>
    <row r="10" spans="1:14" x14ac:dyDescent="0.25">
      <c r="A10" t="s">
        <v>31</v>
      </c>
      <c r="B10" s="1" t="str">
        <f>TEXT("0.46","0.00")</f>
        <v>0.46</v>
      </c>
      <c r="C10" s="1" t="str">
        <f>TEXT("0.38","0.00")</f>
        <v>0.38</v>
      </c>
      <c r="D10" s="1" t="str">
        <f>TEXT("0.28","0.00")</f>
        <v>0.28</v>
      </c>
      <c r="E10" s="1" t="str">
        <f>TEXT("0.28","0.00")</f>
        <v>0.28</v>
      </c>
      <c r="F10" s="1" t="str">
        <f>TEXT("0.28","0.00")</f>
        <v>0.28</v>
      </c>
    </row>
    <row r="12" spans="1:14" x14ac:dyDescent="0.25">
      <c r="A12" t="s">
        <v>32</v>
      </c>
      <c r="B12" t="str">
        <f>TEXT(B6*B10,"0.00")</f>
        <v>46.00</v>
      </c>
      <c r="C12" t="str">
        <f>TEXT(C6*C10,"0.00")</f>
        <v>76.00</v>
      </c>
      <c r="D12" t="str">
        <f>TEXT(D6*D10,"0.00")</f>
        <v>84.00</v>
      </c>
      <c r="E12" t="str">
        <f>TEXT(E6*E10,"0.00")</f>
        <v>112.00</v>
      </c>
      <c r="F12" t="str">
        <f>TEXT(F6*F10,"0.00")</f>
        <v>140.00</v>
      </c>
    </row>
    <row r="13" spans="1:14" x14ac:dyDescent="0.25">
      <c r="A13" t="s">
        <v>33</v>
      </c>
      <c r="B13" t="str">
        <f>B12</f>
        <v>46.00</v>
      </c>
      <c r="C13" t="str">
        <f t="shared" ref="C13:F13" si="0">C12</f>
        <v>76.00</v>
      </c>
      <c r="D13" t="str">
        <f t="shared" si="0"/>
        <v>84.00</v>
      </c>
      <c r="E13" t="str">
        <f t="shared" si="0"/>
        <v>112.00</v>
      </c>
      <c r="F13" t="str">
        <f t="shared" si="0"/>
        <v>140.00</v>
      </c>
    </row>
    <row r="14" spans="1:14" x14ac:dyDescent="0.25">
      <c r="A14" t="s">
        <v>46</v>
      </c>
      <c r="B14" t="str">
        <f>TEXT(IF(B5="Supply Water", 1214, IF(B5="Own Boring", 500, IF(B5="Both",1714, IF(B5="Already Paid ",0,IF(B5="Not Applicable",0,))))),"0")</f>
        <v>1214</v>
      </c>
      <c r="C14" t="str">
        <f>TEXT(IF(C5="Supply Water", 1214, IF(C5="Own Boring", 500, IF(C5="Both",1714, IF(C5="Already Paid ",0,IF(C5="Not Applicable",0,))))),"0")</f>
        <v>500</v>
      </c>
      <c r="D14" t="str">
        <f>TEXT(IF(D5="Supply Water", 1214, IF(D5="Own Boring", 500, IF(D5="Both",1714, IF(D5="Already Paid ",0,IF(D5="Not Applicable",0,))))),"0")</f>
        <v>1714</v>
      </c>
      <c r="E14" t="str">
        <f>TEXT(IF(E5="Supply Water", 1214, IF(E5="Own Boring", 500, IF(E5="Both",1714, IF(E5="Already Paid ",0,IF(E5="Not Applicable",0,))))),"0")</f>
        <v>0</v>
      </c>
      <c r="F14" t="str">
        <f>TEXT(IF(F5="Supply Water", 1214, IF(F5="Own Boring", 500, IF(F5="Both",1714, IF(F5="Already Paid ",0,IF(F5="Not Applicable",0,))))),"0")</f>
        <v>0</v>
      </c>
    </row>
    <row r="15" spans="1:14" x14ac:dyDescent="0.25">
      <c r="A15" t="s">
        <v>34</v>
      </c>
      <c r="B15" t="str">
        <f>TEXT(B13+B14,"0")</f>
        <v>1260</v>
      </c>
      <c r="C15" t="str">
        <f t="shared" ref="C15:F15" si="1">TEXT(C13+C14,"0")</f>
        <v>576</v>
      </c>
      <c r="D15" t="str">
        <f t="shared" si="1"/>
        <v>1798</v>
      </c>
      <c r="E15" t="str">
        <f t="shared" si="1"/>
        <v>112</v>
      </c>
      <c r="F15" t="str">
        <f t="shared" si="1"/>
        <v>140</v>
      </c>
    </row>
    <row r="20" spans="1:14" x14ac:dyDescent="0.25">
      <c r="A20" t="s">
        <v>61</v>
      </c>
      <c r="B20">
        <v>515</v>
      </c>
      <c r="C20">
        <v>515</v>
      </c>
      <c r="D20">
        <v>515</v>
      </c>
      <c r="E20">
        <v>515</v>
      </c>
      <c r="F20">
        <v>515</v>
      </c>
      <c r="G20">
        <v>515</v>
      </c>
      <c r="H20">
        <v>515</v>
      </c>
      <c r="I20">
        <v>515</v>
      </c>
      <c r="J20">
        <v>515</v>
      </c>
      <c r="K20">
        <v>515</v>
      </c>
      <c r="L20">
        <v>515</v>
      </c>
      <c r="M20">
        <v>515</v>
      </c>
      <c r="N20">
        <v>515</v>
      </c>
    </row>
    <row r="22" spans="1:14" x14ac:dyDescent="0.25">
      <c r="A22" s="8" t="s">
        <v>75</v>
      </c>
      <c r="G22" t="str">
        <f>TEXT(PT_taxCalculator_Cal!G14,"0")</f>
        <v>6741</v>
      </c>
      <c r="K22" t="str">
        <f>TEXT(PT_taxCalculator_Cal!K14,"0")</f>
        <v>16632</v>
      </c>
      <c r="L22" t="s">
        <v>89</v>
      </c>
    </row>
    <row r="23" spans="1:14" x14ac:dyDescent="0.25">
      <c r="A23" s="9" t="s">
        <v>74</v>
      </c>
      <c r="G23" t="str">
        <f>TEXT(PT_taxCalculator_Cal!G15,"0.00")</f>
        <v>74900.00</v>
      </c>
      <c r="K23" t="str">
        <f>TEXT(PT_taxCalculator_Cal!K15,"0.00")</f>
        <v>184800.00</v>
      </c>
      <c r="L23" t="s">
        <v>90</v>
      </c>
    </row>
    <row r="25" spans="1:14" x14ac:dyDescent="0.25">
      <c r="A25" s="8" t="s">
        <v>80</v>
      </c>
      <c r="G25" t="str">
        <f>TEXT(PT_taxCalculator_Cal!G20,"0")</f>
        <v>9396</v>
      </c>
      <c r="K25" t="str">
        <f>TEXT(PT_taxCalculator_Cal!K20,"0")</f>
        <v>58464</v>
      </c>
      <c r="L25" t="s">
        <v>91</v>
      </c>
    </row>
    <row r="26" spans="1:14" x14ac:dyDescent="0.25">
      <c r="A26" s="9" t="s">
        <v>79</v>
      </c>
      <c r="G26" t="str">
        <f>TEXT(PT_taxCalculator_Cal!G22,"0.00")</f>
        <v>104400.00</v>
      </c>
      <c r="K26" t="str">
        <f>TEXT(PT_taxCalculator_Cal!K22,"0.00")</f>
        <v>649600.00</v>
      </c>
      <c r="L26" t="s">
        <v>92</v>
      </c>
    </row>
    <row r="28" spans="1:14" x14ac:dyDescent="0.25">
      <c r="A28" s="6" t="s">
        <v>87</v>
      </c>
      <c r="G28" t="str">
        <f>TEXT(PT_taxCalculator_Cal!G27,"0.00")</f>
        <v>179300.00</v>
      </c>
      <c r="K28" t="str">
        <f>TEXT(PT_taxCalculator_Cal!K27,"0.00")</f>
        <v>834400.00</v>
      </c>
      <c r="L28" t="s">
        <v>93</v>
      </c>
    </row>
    <row r="29" spans="1:14" x14ac:dyDescent="0.25">
      <c r="A29" s="1" t="s">
        <v>88</v>
      </c>
      <c r="G29" t="str">
        <f>TEXT(PT_taxCalculator_Cal!G28,"0")</f>
        <v>16137</v>
      </c>
      <c r="K29" t="str">
        <f>TEXT(PT_taxCalculator_Cal!K28,"0")</f>
        <v>75096</v>
      </c>
      <c r="L29" t="s">
        <v>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G14" sqref="G14"/>
    </sheetView>
  </sheetViews>
  <sheetFormatPr defaultRowHeight="15" x14ac:dyDescent="0.25"/>
  <cols>
    <col min="1" max="1" width="30.5703125" bestFit="1" customWidth="1"/>
    <col min="2" max="2" width="2" customWidth="1"/>
    <col min="3" max="3" width="2.85546875" customWidth="1"/>
    <col min="4" max="5" width="2.7109375" customWidth="1"/>
    <col min="6" max="6" width="3" customWidth="1"/>
    <col min="7" max="7" width="16.85546875" customWidth="1"/>
    <col min="8" max="8" width="16.28515625" customWidth="1"/>
    <col min="9" max="9" width="17.7109375" customWidth="1"/>
    <col min="10" max="10" width="13.7109375" customWidth="1"/>
    <col min="11" max="15" width="29.7109375" bestFit="1" customWidth="1"/>
  </cols>
  <sheetData>
    <row r="1" spans="1:15" x14ac:dyDescent="0.25">
      <c r="A1" t="s">
        <v>0</v>
      </c>
      <c r="G1" s="1" t="s">
        <v>44</v>
      </c>
      <c r="H1" s="1" t="s">
        <v>53</v>
      </c>
      <c r="I1" s="1" t="s">
        <v>62</v>
      </c>
      <c r="J1" s="1" t="s">
        <v>63</v>
      </c>
      <c r="K1" s="6" t="s">
        <v>67</v>
      </c>
      <c r="L1" s="6" t="s">
        <v>68</v>
      </c>
      <c r="M1" s="6" t="s">
        <v>69</v>
      </c>
      <c r="N1" s="6" t="s">
        <v>70</v>
      </c>
      <c r="O1" t="s">
        <v>76</v>
      </c>
    </row>
    <row r="2" spans="1:15" x14ac:dyDescent="0.25">
      <c r="A2" t="s">
        <v>9</v>
      </c>
      <c r="G2" s="2" t="s">
        <v>19</v>
      </c>
      <c r="H2" s="2" t="s">
        <v>10</v>
      </c>
      <c r="I2" s="2" t="s">
        <v>10</v>
      </c>
      <c r="J2" s="2" t="s">
        <v>18</v>
      </c>
      <c r="K2" s="2" t="s">
        <v>10</v>
      </c>
      <c r="L2" s="2" t="s">
        <v>18</v>
      </c>
      <c r="M2" s="2" t="s">
        <v>10</v>
      </c>
      <c r="N2" s="2" t="s">
        <v>18</v>
      </c>
      <c r="O2" s="2" t="s">
        <v>18</v>
      </c>
    </row>
    <row r="3" spans="1:15" x14ac:dyDescent="0.25">
      <c r="A3" t="s">
        <v>11</v>
      </c>
      <c r="G3" s="2" t="s">
        <v>12</v>
      </c>
      <c r="H3" s="2" t="s">
        <v>12</v>
      </c>
      <c r="I3" s="2" t="s">
        <v>12</v>
      </c>
      <c r="J3" s="2" t="s">
        <v>12</v>
      </c>
      <c r="K3" s="2" t="s">
        <v>12</v>
      </c>
      <c r="L3" s="2" t="s">
        <v>12</v>
      </c>
      <c r="M3" s="2" t="s">
        <v>12</v>
      </c>
      <c r="N3" s="2" t="s">
        <v>12</v>
      </c>
      <c r="O3" s="2" t="s">
        <v>12</v>
      </c>
    </row>
    <row r="4" spans="1:15" x14ac:dyDescent="0.25">
      <c r="A4" t="s">
        <v>13</v>
      </c>
      <c r="G4" s="2" t="s">
        <v>20</v>
      </c>
      <c r="H4" s="2" t="s">
        <v>10</v>
      </c>
      <c r="I4" s="2" t="s">
        <v>10</v>
      </c>
      <c r="J4" s="2" t="s">
        <v>17</v>
      </c>
      <c r="K4" s="2" t="s">
        <v>10</v>
      </c>
      <c r="L4" s="2" t="s">
        <v>17</v>
      </c>
      <c r="M4" s="2" t="s">
        <v>10</v>
      </c>
      <c r="N4" s="2" t="s">
        <v>17</v>
      </c>
      <c r="O4" s="2" t="s">
        <v>77</v>
      </c>
    </row>
    <row r="5" spans="1:15" x14ac:dyDescent="0.25">
      <c r="A5" t="s">
        <v>14</v>
      </c>
      <c r="G5" s="2" t="s">
        <v>78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78</v>
      </c>
    </row>
    <row r="6" spans="1:15" x14ac:dyDescent="0.25">
      <c r="A6" t="s">
        <v>16</v>
      </c>
      <c r="G6">
        <v>3000</v>
      </c>
      <c r="H6">
        <v>4000</v>
      </c>
      <c r="I6" s="3">
        <v>5000</v>
      </c>
      <c r="J6" s="3">
        <v>6000</v>
      </c>
      <c r="K6">
        <v>7000</v>
      </c>
      <c r="L6">
        <v>8000</v>
      </c>
      <c r="M6">
        <v>5000</v>
      </c>
      <c r="N6">
        <v>6000</v>
      </c>
      <c r="O6">
        <v>1000</v>
      </c>
    </row>
    <row r="7" spans="1:15" x14ac:dyDescent="0.25">
      <c r="A7" t="s">
        <v>49</v>
      </c>
      <c r="G7" s="3" t="s">
        <v>50</v>
      </c>
      <c r="H7" s="3" t="s">
        <v>54</v>
      </c>
      <c r="I7" s="3" t="s">
        <v>50</v>
      </c>
      <c r="J7" s="3" t="s">
        <v>50</v>
      </c>
      <c r="K7" s="3" t="s">
        <v>56</v>
      </c>
      <c r="L7" s="3" t="s">
        <v>60</v>
      </c>
      <c r="M7" s="3" t="s">
        <v>56</v>
      </c>
      <c r="N7" s="3" t="s">
        <v>60</v>
      </c>
      <c r="O7" s="3" t="s">
        <v>60</v>
      </c>
    </row>
    <row r="10" spans="1:15" x14ac:dyDescent="0.25">
      <c r="A10" s="7"/>
    </row>
    <row r="11" spans="1:15" x14ac:dyDescent="0.25">
      <c r="A11" s="7" t="s">
        <v>22</v>
      </c>
      <c r="G11" t="str">
        <f t="shared" ref="G11" si="0">TEXT(G6*70/100,"0.00")</f>
        <v>2100.00</v>
      </c>
      <c r="H11" t="str">
        <f t="shared" ref="H11:K11" si="1">TEXT(H6*70/100,"0.00")</f>
        <v>2800.00</v>
      </c>
      <c r="I11" t="str">
        <f>TEXT(I6*70/100,"0.00")</f>
        <v>3500.00</v>
      </c>
      <c r="J11" t="str">
        <f>TEXT(J6*70/100,"0.00")</f>
        <v>4200.00</v>
      </c>
      <c r="K11" t="str">
        <f t="shared" si="1"/>
        <v>4900.00</v>
      </c>
      <c r="L11" t="str">
        <f t="shared" ref="L11:M11" si="2">TEXT(L6*70/100,"0.00")</f>
        <v>5600.00</v>
      </c>
      <c r="M11" t="str">
        <f t="shared" si="2"/>
        <v>3500.00</v>
      </c>
      <c r="N11" t="str">
        <f t="shared" ref="N11" si="3">TEXT(N6*70/100,"0.00")</f>
        <v>4200.00</v>
      </c>
      <c r="O11" t="str">
        <f>TEXT(O6*70/100,"0.00")</f>
        <v>700.00</v>
      </c>
    </row>
    <row r="12" spans="1:15" x14ac:dyDescent="0.25">
      <c r="A12" s="7" t="s">
        <v>23</v>
      </c>
      <c r="G12" s="7" t="str">
        <f>IF(G5="Tenanted",TEXT(G11*G7*1.5,"0.00"),TEXT(G11*G7,"0.00"))</f>
        <v>47250.00</v>
      </c>
      <c r="H12" s="7" t="str">
        <f t="shared" ref="H12:O12" si="4">IF(H5="Tenanted",TEXT(H11*H7*1.5,"0.00"),TEXT(H11*H7,"0.00"))</f>
        <v>22400.00</v>
      </c>
      <c r="I12" s="7" t="str">
        <f t="shared" si="4"/>
        <v>52500.00</v>
      </c>
      <c r="J12" s="7" t="str">
        <f t="shared" si="4"/>
        <v>63000.00</v>
      </c>
      <c r="K12" s="7" t="str">
        <f t="shared" si="4"/>
        <v>107800.00</v>
      </c>
      <c r="L12" s="7" t="str">
        <f t="shared" si="4"/>
        <v>324800.00</v>
      </c>
      <c r="M12" s="7" t="str">
        <f t="shared" si="4"/>
        <v>77000.00</v>
      </c>
      <c r="N12" s="7" t="str">
        <f t="shared" si="4"/>
        <v>243600.00</v>
      </c>
      <c r="O12" s="7" t="str">
        <f t="shared" si="4"/>
        <v>60900.00</v>
      </c>
    </row>
    <row r="13" spans="1:15" x14ac:dyDescent="0.25">
      <c r="A13" s="7" t="s">
        <v>47</v>
      </c>
      <c r="G13" s="7" t="str">
        <f>TEXT(G12*0.09,"0")</f>
        <v>4253</v>
      </c>
      <c r="H13" t="str">
        <f>TEXT(H12*0.09,"0")</f>
        <v>2016</v>
      </c>
      <c r="I13" t="str">
        <f t="shared" ref="I13:J13" si="5">TEXT(I12*0.09,"0.00")</f>
        <v>4725.00</v>
      </c>
      <c r="J13" t="str">
        <f t="shared" si="5"/>
        <v>5670.00</v>
      </c>
      <c r="K13" s="7" t="str">
        <f>TEXT(K12*0.09,"0")</f>
        <v>9702</v>
      </c>
      <c r="L13" t="str">
        <f>TEXT(L12*0.09,"0")</f>
        <v>29232</v>
      </c>
      <c r="M13" t="str">
        <f>TEXT(M12*0.09,"0")</f>
        <v>6930</v>
      </c>
      <c r="N13" t="str">
        <f>TEXT(N12*0.09,"0")</f>
        <v>21924</v>
      </c>
      <c r="O13" t="str">
        <f>TEXT(O12*0.09,"0.00")</f>
        <v>5481.00</v>
      </c>
    </row>
    <row r="14" spans="1:15" x14ac:dyDescent="0.25">
      <c r="A14" s="8" t="s">
        <v>81</v>
      </c>
      <c r="G14" s="8" t="str">
        <f>TEXT(H13+I13,"0")</f>
        <v>6741</v>
      </c>
      <c r="K14" s="8" t="str">
        <f>TEXT(K13+M13,"0")</f>
        <v>16632</v>
      </c>
    </row>
    <row r="15" spans="1:15" x14ac:dyDescent="0.25">
      <c r="A15" s="9" t="s">
        <v>82</v>
      </c>
      <c r="G15" s="9" t="str">
        <f>TEXT(H12+I12,"0.00")</f>
        <v>74900.00</v>
      </c>
      <c r="K15" s="9" t="str">
        <f>TEXT(K12+M12,"0.00")</f>
        <v>184800.00</v>
      </c>
    </row>
    <row r="16" spans="1:15" s="7" customFormat="1" x14ac:dyDescent="0.25"/>
    <row r="17" spans="1:15" x14ac:dyDescent="0.25">
      <c r="A17" s="7" t="s">
        <v>24</v>
      </c>
      <c r="G17" s="7" t="str">
        <f>TEXT(G6*80/100,"0.00")</f>
        <v>2400.00</v>
      </c>
      <c r="H17" t="str">
        <f>TEXT(H6*80/100,"0.00")</f>
        <v>3200.00</v>
      </c>
      <c r="I17" t="str">
        <f>TEXT(I11*80/100,"0.00")</f>
        <v>2800.00</v>
      </c>
      <c r="J17" t="str">
        <f>TEXT(J11*80/100,"0.00")</f>
        <v>3360.00</v>
      </c>
      <c r="K17" s="7" t="str">
        <f>TEXT(K6*80/100,"0.00")</f>
        <v>5600.00</v>
      </c>
      <c r="L17" t="str">
        <f>TEXT(L6*80/100,"0.00")</f>
        <v>6400.00</v>
      </c>
      <c r="M17" t="str">
        <f>TEXT(M6*80/100,"0.00")</f>
        <v>4000.00</v>
      </c>
      <c r="N17" t="str">
        <f>TEXT(N6*80/100,"0.00")</f>
        <v>4800.00</v>
      </c>
      <c r="O17" t="str">
        <f>TEXT(O6*80/100,"0.00")</f>
        <v>800.00</v>
      </c>
    </row>
    <row r="18" spans="1:15" x14ac:dyDescent="0.25">
      <c r="A18" s="7" t="s">
        <v>25</v>
      </c>
      <c r="G18" t="str">
        <f t="shared" ref="G18:O18" si="6">IF(G5="Tenanted",TEXT(G7*G17*1.5,"0.00"),TEXT(G7*G17,"0.00"))</f>
        <v>54000.00</v>
      </c>
      <c r="H18" t="str">
        <f t="shared" si="6"/>
        <v>25600.00</v>
      </c>
      <c r="I18" t="str">
        <f t="shared" si="6"/>
        <v>42000.00</v>
      </c>
      <c r="J18" t="str">
        <f t="shared" si="6"/>
        <v>50400.00</v>
      </c>
      <c r="K18" t="str">
        <f t="shared" si="6"/>
        <v>123200.00</v>
      </c>
      <c r="L18" t="str">
        <f t="shared" si="6"/>
        <v>371200.00</v>
      </c>
      <c r="M18" t="str">
        <f t="shared" si="6"/>
        <v>88000.00</v>
      </c>
      <c r="N18" t="str">
        <f t="shared" si="6"/>
        <v>278400.00</v>
      </c>
      <c r="O18" t="str">
        <f t="shared" si="6"/>
        <v>69600.00</v>
      </c>
    </row>
    <row r="19" spans="1:15" x14ac:dyDescent="0.25">
      <c r="A19" s="7" t="s">
        <v>48</v>
      </c>
      <c r="G19" t="str">
        <f t="shared" ref="G19:O19" si="7">IF(G4="Govt. Establishment",TEXT(G18*0.09*(75/100),"0"),TEXT(G18*0.09,"0"))</f>
        <v>4860</v>
      </c>
      <c r="H19" t="str">
        <f t="shared" si="7"/>
        <v>2304</v>
      </c>
      <c r="I19" t="str">
        <f t="shared" si="7"/>
        <v>3780</v>
      </c>
      <c r="J19" t="str">
        <f t="shared" si="7"/>
        <v>4536</v>
      </c>
      <c r="K19" t="str">
        <f t="shared" si="7"/>
        <v>11088</v>
      </c>
      <c r="L19" t="str">
        <f t="shared" si="7"/>
        <v>33408</v>
      </c>
      <c r="M19" t="str">
        <f t="shared" si="7"/>
        <v>7920</v>
      </c>
      <c r="N19" t="str">
        <f t="shared" si="7"/>
        <v>25056</v>
      </c>
      <c r="O19" t="str">
        <f t="shared" si="7"/>
        <v>4698</v>
      </c>
    </row>
    <row r="20" spans="1:15" x14ac:dyDescent="0.25">
      <c r="A20" s="8" t="s">
        <v>83</v>
      </c>
      <c r="G20" s="1" t="str">
        <f>TEXT(G19+J19,"0")</f>
        <v>9396</v>
      </c>
      <c r="K20" s="1" t="str">
        <f>TEXT(L19+N19,"0")</f>
        <v>58464</v>
      </c>
    </row>
    <row r="21" spans="1:15" s="7" customFormat="1" x14ac:dyDescent="0.25">
      <c r="A21" s="10"/>
      <c r="G21" s="10"/>
      <c r="K21" s="10"/>
    </row>
    <row r="22" spans="1:15" x14ac:dyDescent="0.25">
      <c r="A22" s="9" t="s">
        <v>84</v>
      </c>
      <c r="G22" s="9" t="str">
        <f>TEXT(G18+J18,"0.00")</f>
        <v>104400.00</v>
      </c>
      <c r="K22" s="9" t="str">
        <f>TEXT(L18+N18,"0.00")</f>
        <v>649600.00</v>
      </c>
    </row>
    <row r="27" spans="1:15" x14ac:dyDescent="0.25">
      <c r="A27" s="6" t="s">
        <v>85</v>
      </c>
      <c r="G27" s="6" t="str">
        <f>TEXT(G15+G22,"0.00")</f>
        <v>179300.00</v>
      </c>
      <c r="K27" s="6" t="str">
        <f>TEXT(K15+K22,"0.00")</f>
        <v>834400.00</v>
      </c>
    </row>
    <row r="28" spans="1:15" x14ac:dyDescent="0.25">
      <c r="A28" s="1" t="s">
        <v>86</v>
      </c>
      <c r="G28" s="8" t="str">
        <f>TEXT(G14+G20,"0")</f>
        <v>16137</v>
      </c>
      <c r="K28" s="8" t="str">
        <f>TEXT(K14+K20,"0")</f>
        <v>75096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PT_taxCalculator_Data</vt:lpstr>
      <vt:lpstr>PT_taxCalculator_Cal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2017-04-07T10:05:23Z</dcterms:modified>
</cp:coreProperties>
</file>