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calcChain.xml><?xml version="1.0" encoding="utf-8"?>
<calcChain xmlns="http://schemas.openxmlformats.org/spreadsheetml/2006/main">
  <c r="D139" i="1" l="1"/>
  <c r="E139" i="1"/>
  <c r="F139" i="1"/>
  <c r="G139" i="1"/>
  <c r="H139" i="1"/>
  <c r="I139" i="1"/>
  <c r="J139" i="1"/>
  <c r="K139" i="1"/>
  <c r="L139" i="1"/>
  <c r="M139" i="1"/>
  <c r="N139" i="1"/>
  <c r="O139" i="1"/>
  <c r="P139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C139" i="1"/>
  <c r="C140" i="1"/>
  <c r="C141" i="1"/>
  <c r="C142" i="1"/>
  <c r="B142" i="1"/>
  <c r="B141" i="1"/>
  <c r="B140" i="1"/>
  <c r="B139" i="1"/>
  <c r="AC4" i="1" l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3" i="1"/>
  <c r="AB9" i="1"/>
  <c r="AB10" i="1"/>
  <c r="AB12" i="1"/>
  <c r="AB13" i="1"/>
  <c r="AB23" i="1"/>
  <c r="AB28" i="1"/>
  <c r="AB29" i="1"/>
  <c r="AB34" i="1"/>
  <c r="AB35" i="1"/>
  <c r="AB43" i="1"/>
  <c r="AB47" i="1"/>
  <c r="AB49" i="1"/>
  <c r="AB50" i="1"/>
  <c r="AB57" i="1"/>
  <c r="AB58" i="1"/>
  <c r="AB60" i="1"/>
  <c r="AB62" i="1"/>
  <c r="AB63" i="1"/>
  <c r="AB65" i="1"/>
  <c r="AB66" i="1"/>
  <c r="AB67" i="1"/>
  <c r="AB68" i="1"/>
  <c r="AB69" i="1"/>
  <c r="AB70" i="1"/>
  <c r="AB71" i="1"/>
  <c r="AB72" i="1"/>
  <c r="AB75" i="1"/>
  <c r="AB82" i="1"/>
  <c r="AB83" i="1"/>
  <c r="AB85" i="1"/>
  <c r="AB86" i="1"/>
  <c r="AB87" i="1"/>
  <c r="AB90" i="1"/>
  <c r="AB94" i="1"/>
  <c r="AB96" i="1"/>
  <c r="AB98" i="1"/>
  <c r="AB100" i="1"/>
  <c r="AB101" i="1"/>
  <c r="AB102" i="1"/>
  <c r="AB103" i="1"/>
  <c r="AB104" i="1"/>
  <c r="AB105" i="1"/>
  <c r="AB106" i="1"/>
  <c r="AB107" i="1"/>
  <c r="AB108" i="1"/>
  <c r="AB109" i="1"/>
  <c r="AB111" i="1"/>
  <c r="AB112" i="1"/>
  <c r="AB115" i="1"/>
  <c r="AB124" i="1"/>
  <c r="AB125" i="1"/>
  <c r="AB126" i="1"/>
  <c r="AB130" i="1"/>
  <c r="AB131" i="1"/>
  <c r="AB132" i="1"/>
  <c r="AB134" i="1"/>
  <c r="AB135" i="1"/>
  <c r="AA14" i="1" l="1"/>
  <c r="AA15" i="1"/>
  <c r="AA16" i="1"/>
  <c r="AA1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V27" i="1" l="1"/>
  <c r="AA27" i="1" s="1"/>
  <c r="V28" i="1"/>
  <c r="AA28" i="1" s="1"/>
  <c r="V29" i="1"/>
  <c r="AA29" i="1" s="1"/>
  <c r="V30" i="1"/>
  <c r="AA30" i="1" s="1"/>
  <c r="V31" i="1"/>
  <c r="AA31" i="1" s="1"/>
  <c r="V32" i="1"/>
  <c r="AA32" i="1" s="1"/>
  <c r="V33" i="1"/>
  <c r="AA33" i="1" s="1"/>
  <c r="V34" i="1"/>
  <c r="AA34" i="1" s="1"/>
  <c r="V35" i="1"/>
  <c r="AA35" i="1" s="1"/>
  <c r="V36" i="1"/>
  <c r="AA36" i="1" s="1"/>
  <c r="V37" i="1"/>
  <c r="AA37" i="1" s="1"/>
  <c r="V26" i="1"/>
  <c r="AA26" i="1" s="1"/>
  <c r="V19" i="1"/>
  <c r="AA19" i="1" s="1"/>
  <c r="V20" i="1"/>
  <c r="AA20" i="1" s="1"/>
  <c r="V21" i="1"/>
  <c r="AA21" i="1" s="1"/>
  <c r="V22" i="1"/>
  <c r="AA22" i="1" s="1"/>
  <c r="V23" i="1"/>
  <c r="AA23" i="1" s="1"/>
  <c r="V24" i="1"/>
  <c r="AA24" i="1" s="1"/>
  <c r="V25" i="1"/>
  <c r="AA25" i="1" s="1"/>
  <c r="V18" i="1"/>
  <c r="AA18" i="1" s="1"/>
  <c r="V8" i="1"/>
  <c r="AA8" i="1" s="1"/>
  <c r="V9" i="1"/>
  <c r="AA9" i="1" s="1"/>
  <c r="V10" i="1"/>
  <c r="AA10" i="1" s="1"/>
  <c r="V11" i="1"/>
  <c r="AA11" i="1" s="1"/>
  <c r="V12" i="1"/>
  <c r="AA12" i="1" s="1"/>
  <c r="V13" i="1"/>
  <c r="AA13" i="1" s="1"/>
  <c r="V4" i="1"/>
  <c r="AA4" i="1" s="1"/>
  <c r="V5" i="1"/>
  <c r="AA5" i="1" s="1"/>
  <c r="V6" i="1"/>
  <c r="AA6" i="1" s="1"/>
  <c r="V7" i="1"/>
  <c r="AA7" i="1" s="1"/>
  <c r="V3" i="1"/>
  <c r="AA3" i="1" s="1"/>
  <c r="U103" i="1" l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00" i="1"/>
  <c r="U101" i="1"/>
  <c r="U102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3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00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82" i="1"/>
  <c r="T77" i="1"/>
  <c r="T78" i="1"/>
  <c r="T79" i="1"/>
  <c r="T80" i="1"/>
  <c r="T81" i="1"/>
  <c r="T76" i="1"/>
  <c r="T75" i="1"/>
  <c r="T74" i="1"/>
  <c r="T73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56" i="1"/>
  <c r="T57" i="1"/>
  <c r="T58" i="1"/>
  <c r="T55" i="1"/>
  <c r="T54" i="1"/>
  <c r="T53" i="1"/>
  <c r="T52" i="1"/>
  <c r="T46" i="1"/>
  <c r="T42" i="1"/>
  <c r="T43" i="1"/>
  <c r="T44" i="1"/>
  <c r="T45" i="1"/>
  <c r="T47" i="1"/>
  <c r="T48" i="1"/>
  <c r="T49" i="1"/>
  <c r="T50" i="1"/>
  <c r="T51" i="1"/>
  <c r="T41" i="1"/>
  <c r="T40" i="1"/>
  <c r="T39" i="1"/>
  <c r="T38" i="1"/>
  <c r="T34" i="1"/>
  <c r="T35" i="1"/>
  <c r="T36" i="1"/>
  <c r="T37" i="1"/>
  <c r="T33" i="1"/>
  <c r="T32" i="1"/>
  <c r="T28" i="1"/>
  <c r="T29" i="1"/>
  <c r="T30" i="1"/>
  <c r="T31" i="1"/>
  <c r="T27" i="1"/>
  <c r="T26" i="1"/>
  <c r="T24" i="1"/>
  <c r="T25" i="1"/>
  <c r="T23" i="1"/>
  <c r="T22" i="1"/>
  <c r="T13" i="1"/>
  <c r="T14" i="1"/>
  <c r="T15" i="1"/>
  <c r="T16" i="1"/>
  <c r="T17" i="1"/>
  <c r="T18" i="1"/>
  <c r="T19" i="1"/>
  <c r="T20" i="1"/>
  <c r="T21" i="1"/>
  <c r="T12" i="1"/>
  <c r="T10" i="1"/>
  <c r="T9" i="1"/>
  <c r="T11" i="1"/>
  <c r="T8" i="1"/>
  <c r="T6" i="1"/>
  <c r="T7" i="1"/>
  <c r="T5" i="1"/>
  <c r="T4" i="1"/>
  <c r="T3" i="1"/>
</calcChain>
</file>

<file path=xl/sharedStrings.xml><?xml version="1.0" encoding="utf-8"?>
<sst xmlns="http://schemas.openxmlformats.org/spreadsheetml/2006/main" count="294" uniqueCount="154">
  <si>
    <t>SI. No.</t>
  </si>
  <si>
    <t>INPUT PARAMETERS (Features)</t>
  </si>
  <si>
    <t>OUTPUT</t>
  </si>
  <si>
    <t>τ</t>
  </si>
  <si>
    <t>ALVA 2007</t>
  </si>
  <si>
    <t>BJ</t>
  </si>
  <si>
    <t>J</t>
  </si>
  <si>
    <t>Chen and Chen</t>
  </si>
  <si>
    <t>LVP2</t>
  </si>
  <si>
    <t>LVP3</t>
  </si>
  <si>
    <t>LVP4</t>
  </si>
  <si>
    <t>LVP5</t>
  </si>
  <si>
    <t>JC</t>
  </si>
  <si>
    <t>JC-1</t>
  </si>
  <si>
    <t>JC-2</t>
  </si>
  <si>
    <t>JM-1</t>
  </si>
  <si>
    <t>JM-2</t>
  </si>
  <si>
    <t>Chun and Kim</t>
  </si>
  <si>
    <t>tau d</t>
  </si>
  <si>
    <t>Mr = sumMb/sumMc</t>
  </si>
  <si>
    <t>Failure Mode</t>
  </si>
  <si>
    <t>Specimen</t>
  </si>
  <si>
    <t>Investigator</t>
  </si>
  <si>
    <t>Specimen I</t>
  </si>
  <si>
    <t>Specimen A</t>
  </si>
  <si>
    <t>Chutarat and Aboutaha</t>
  </si>
  <si>
    <t>LL8</t>
  </si>
  <si>
    <t>LH8</t>
  </si>
  <si>
    <t>HL8</t>
  </si>
  <si>
    <t>HH8</t>
  </si>
  <si>
    <t>LL11</t>
  </si>
  <si>
    <t>LH11</t>
  </si>
  <si>
    <t>HL11</t>
  </si>
  <si>
    <t>HH11</t>
  </si>
  <si>
    <t>LL14</t>
  </si>
  <si>
    <t>LH14</t>
  </si>
  <si>
    <t>HL14</t>
  </si>
  <si>
    <t>HH14</t>
  </si>
  <si>
    <t>Ehsani and Almaddine 1991</t>
  </si>
  <si>
    <t>1B</t>
  </si>
  <si>
    <t>2B</t>
  </si>
  <si>
    <t>3B</t>
  </si>
  <si>
    <t>4B</t>
  </si>
  <si>
    <t>5B</t>
  </si>
  <si>
    <t>6B</t>
  </si>
  <si>
    <t>Ehsani and Wight 1985</t>
  </si>
  <si>
    <t>Ehsani et al. 1987</t>
  </si>
  <si>
    <t>Kaku and Asakusa 1991</t>
  </si>
  <si>
    <t>BS-L</t>
  </si>
  <si>
    <t>BS-OL</t>
  </si>
  <si>
    <t>BS-LL</t>
  </si>
  <si>
    <t>BS-U</t>
  </si>
  <si>
    <t>BS-L-LS</t>
  </si>
  <si>
    <t>J.S. Kuang and H.F. Wong (2005)</t>
  </si>
  <si>
    <t>BS-L-300</t>
  </si>
  <si>
    <t>BS-L-450</t>
  </si>
  <si>
    <t>BS-L-600</t>
  </si>
  <si>
    <t>BS-L-V2</t>
  </si>
  <si>
    <t>BS-L-V4</t>
  </si>
  <si>
    <t>BS-L-H1</t>
  </si>
  <si>
    <t>BS-L-H2</t>
  </si>
  <si>
    <t>H.F.Wong and J.S. Kuang (2008)</t>
  </si>
  <si>
    <t>BS-450</t>
  </si>
  <si>
    <t>BS-450-H1T10</t>
  </si>
  <si>
    <t>BS-450-H2T10</t>
  </si>
  <si>
    <t>BS-600</t>
  </si>
  <si>
    <t>BS-600-H2T8</t>
  </si>
  <si>
    <t>BS-600-H4T8</t>
  </si>
  <si>
    <t>J.S. Kuang and H.F. Wong (2011)</t>
  </si>
  <si>
    <t>A1</t>
  </si>
  <si>
    <t>E2</t>
  </si>
  <si>
    <t>E1</t>
  </si>
  <si>
    <t>G1</t>
  </si>
  <si>
    <t>A. G. Tsonos (2005)</t>
  </si>
  <si>
    <t>JA-0</t>
  </si>
  <si>
    <t>JA-s5</t>
  </si>
  <si>
    <t>JA-X12</t>
  </si>
  <si>
    <t>JA-X14</t>
  </si>
  <si>
    <t>JB-0</t>
  </si>
  <si>
    <t>JB-s1</t>
  </si>
  <si>
    <t>JB-X10</t>
  </si>
  <si>
    <t>JB-X12</t>
  </si>
  <si>
    <t>JCa-0</t>
  </si>
  <si>
    <t>JCa-X10</t>
  </si>
  <si>
    <t>JCa-s1</t>
  </si>
  <si>
    <t>JCa-s1-X10</t>
  </si>
  <si>
    <t>JCa-s2</t>
  </si>
  <si>
    <t>JCa-s2-X10</t>
  </si>
  <si>
    <t>JCb-0</t>
  </si>
  <si>
    <t>JCb-X10</t>
  </si>
  <si>
    <t>JCb-s1</t>
  </si>
  <si>
    <t>JCb-s1-X10</t>
  </si>
  <si>
    <t>JCb-s2</t>
  </si>
  <si>
    <t>JCb-s2-X10</t>
  </si>
  <si>
    <t>Chalioris et al (2008)</t>
  </si>
  <si>
    <t>A2</t>
  </si>
  <si>
    <t>B1</t>
  </si>
  <si>
    <t>B2</t>
  </si>
  <si>
    <t>A3</t>
  </si>
  <si>
    <t>Karayannis and Sirkelis (2008)</t>
  </si>
  <si>
    <t>A0</t>
  </si>
  <si>
    <t>B0</t>
  </si>
  <si>
    <t>C0</t>
  </si>
  <si>
    <t>C2</t>
  </si>
  <si>
    <t>C3</t>
  </si>
  <si>
    <t>C5</t>
  </si>
  <si>
    <t>Karayannis et al (2008)</t>
  </si>
  <si>
    <t>Unit RC-1</t>
  </si>
  <si>
    <t>Unit RC-6</t>
  </si>
  <si>
    <t>Unit NZ-7</t>
  </si>
  <si>
    <t>Liu 2006</t>
  </si>
  <si>
    <t>1 st</t>
  </si>
  <si>
    <t>2 nd</t>
  </si>
  <si>
    <t>Vatani-Oskouei (2010)</t>
  </si>
  <si>
    <t>0T0</t>
  </si>
  <si>
    <t>3T44</t>
  </si>
  <si>
    <t>1B8</t>
  </si>
  <si>
    <t>3T3</t>
  </si>
  <si>
    <t>2T4</t>
  </si>
  <si>
    <t>1T44</t>
  </si>
  <si>
    <t>2T5</t>
  </si>
  <si>
    <t>1T55</t>
  </si>
  <si>
    <t>Hwang et al (2005)</t>
  </si>
  <si>
    <t>C1</t>
  </si>
  <si>
    <t>S-C</t>
  </si>
  <si>
    <t>Antonopoulos and Triantafillou (2003)</t>
  </si>
  <si>
    <t>4a</t>
  </si>
  <si>
    <t>4b</t>
  </si>
  <si>
    <t>4c</t>
  </si>
  <si>
    <t>4d</t>
  </si>
  <si>
    <t>4e</t>
  </si>
  <si>
    <t>4f</t>
  </si>
  <si>
    <t>5a</t>
  </si>
  <si>
    <t>5b</t>
  </si>
  <si>
    <t>5c</t>
  </si>
  <si>
    <t>5d</t>
  </si>
  <si>
    <t>5e</t>
  </si>
  <si>
    <t>5f</t>
  </si>
  <si>
    <t>Parker and Bullman (1997)</t>
  </si>
  <si>
    <t>tau_ACI</t>
  </si>
  <si>
    <t>tau_IS 13920</t>
  </si>
  <si>
    <t>A_jh</t>
  </si>
  <si>
    <t>A_sh</t>
  </si>
  <si>
    <t>A_sv</t>
  </si>
  <si>
    <t>f_jhy</t>
  </si>
  <si>
    <t>f_jvy</t>
  </si>
  <si>
    <t>tau_Tung</t>
  </si>
  <si>
    <t>tau_NZS</t>
  </si>
  <si>
    <t>As</t>
  </si>
  <si>
    <t>tau_AIJ</t>
  </si>
  <si>
    <t>Min</t>
  </si>
  <si>
    <t>Max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</si>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</sst>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/>
    <xf numFmtId="0" fontId="0" fillId="3" borderId="0" xfId="0" applyFill="1"/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/>
    <xf numFmtId="0" fontId="0" fillId="6" borderId="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0" xfId="0" applyFill="1"/>
    <xf numFmtId="0" fontId="0" fillId="7" borderId="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0" xfId="0" applyFill="1"/>
    <xf numFmtId="0" fontId="3" fillId="7" borderId="3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0" xfId="0" applyFill="1"/>
    <xf numFmtId="0" fontId="0" fillId="9" borderId="0" xfId="0" applyFill="1" applyAlignment="1">
      <alignment horizontal="left"/>
    </xf>
    <xf numFmtId="0" fontId="0" fillId="9" borderId="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left"/>
    </xf>
    <xf numFmtId="0" fontId="0" fillId="10" borderId="0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0" xfId="0" applyFill="1"/>
    <xf numFmtId="0" fontId="0" fillId="7" borderId="0" xfId="0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0" xfId="0" applyFill="1"/>
    <xf numFmtId="0" fontId="4" fillId="0" borderId="0" xfId="0" applyFont="1"/>
    <xf numFmtId="0" fontId="0" fillId="0" borderId="2" xfId="0" applyFill="1" applyBorder="1" applyAlignment="1">
      <alignment horizontal="left" vertic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3" borderId="0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0" xfId="0" applyFill="1"/>
    <xf numFmtId="0" fontId="0" fillId="1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4" borderId="0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0" xfId="0" applyFill="1"/>
    <xf numFmtId="0" fontId="0" fillId="14" borderId="0" xfId="0" applyFill="1" applyAlignment="1">
      <alignment horizontal="center"/>
    </xf>
    <xf numFmtId="0" fontId="0" fillId="15" borderId="0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0" xfId="0" applyFill="1"/>
    <xf numFmtId="0" fontId="0" fillId="1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6" borderId="0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1" borderId="0" xfId="0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9519</xdr:colOff>
      <xdr:row>1</xdr:row>
      <xdr:rowOff>0</xdr:rowOff>
    </xdr:from>
    <xdr:ext cx="647700" cy="3143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462082" y="511969"/>
              <a:ext cx="647700" cy="3143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IN" sz="1300" b="1" i="1">
                          <a:latin typeface="Cambria Math"/>
                        </a:rPr>
                      </m:ctrlPr>
                    </m:sSubPr>
                    <m:e>
                      <m:r>
                        <a:rPr lang="en-IN" sz="1300" b="1" i="1">
                          <a:latin typeface="Cambria Math"/>
                        </a:rPr>
                        <m:t>𝒃</m:t>
                      </m:r>
                    </m:e>
                    <m:sub>
                      <m:r>
                        <a:rPr lang="en-IN" sz="1300" b="1" i="1">
                          <a:latin typeface="Cambria Math"/>
                        </a:rPr>
                        <m:t>𝒃</m:t>
                      </m:r>
                    </m:sub>
                  </m:sSub>
                </m:oMath>
              </a14:m>
              <a:r>
                <a:rPr lang="en-IN" sz="1300" b="1" i="0"/>
                <a:t>/</a:t>
              </a:r>
              <a14:m>
                <m:oMath xmlns:m="http://schemas.openxmlformats.org/officeDocument/2006/math">
                  <m:sSub>
                    <m:sSubPr>
                      <m:ctrlPr>
                        <a:rPr lang="en-IN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IN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𝒃</m:t>
                      </m:r>
                    </m:e>
                    <m:sub>
                      <m:r>
                        <a:rPr lang="en-IN" sz="1100" b="1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𝒄</m:t>
                      </m:r>
                    </m:sub>
                  </m:sSub>
                </m:oMath>
              </a14:m>
              <a:endParaRPr lang="en-IN" sz="1300" b="1" i="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462082" y="511969"/>
              <a:ext cx="647700" cy="3143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IN" sz="1300" b="1" i="0">
                  <a:latin typeface="Cambria Math"/>
                </a:rPr>
                <a:t>𝒃_𝒃</a:t>
              </a:r>
              <a:r>
                <a:rPr lang="en-IN" sz="1300" b="1" i="0"/>
                <a:t>/</a:t>
              </a:r>
              <a:r>
                <a:rPr lang="en-IN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𝒃_𝒄</a:t>
              </a:r>
              <a:endParaRPr lang="en-IN" sz="1300" b="1" i="0"/>
            </a:p>
          </xdr:txBody>
        </xdr:sp>
      </mc:Fallback>
    </mc:AlternateContent>
    <xdr:clientData/>
  </xdr:oneCellAnchor>
  <xdr:oneCellAnchor>
    <xdr:from>
      <xdr:col>2</xdr:col>
      <xdr:colOff>581025</xdr:colOff>
      <xdr:row>1</xdr:row>
      <xdr:rowOff>0</xdr:rowOff>
    </xdr:from>
    <xdr:ext cx="600075" cy="2984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800225" y="514350"/>
              <a:ext cx="600075" cy="298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N" sz="1300" b="1" i="1">
                            <a:latin typeface="Cambria Math"/>
                          </a:rPr>
                        </m:ctrlPr>
                      </m:sSubPr>
                      <m:e>
                        <m:r>
                          <a:rPr lang="en-IN" sz="1300" b="1" i="1">
                            <a:latin typeface="Cambria Math"/>
                          </a:rPr>
                          <m:t>𝒇</m:t>
                        </m:r>
                      </m:e>
                      <m:sub>
                        <m:r>
                          <a:rPr lang="en-IN" sz="1300" b="1" i="1">
                            <a:latin typeface="Cambria Math"/>
                          </a:rPr>
                          <m:t>𝒄</m:t>
                        </m:r>
                      </m:sub>
                    </m:sSub>
                  </m:oMath>
                </m:oMathPara>
              </a14:m>
              <a:endParaRPr lang="en-IN" sz="1300" b="1" i="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800225" y="514350"/>
              <a:ext cx="600075" cy="298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IN" sz="1300" b="1" i="0">
                  <a:latin typeface="Cambria Math"/>
                </a:rPr>
                <a:t>𝒇_𝒄</a:t>
              </a:r>
              <a:endParaRPr lang="en-IN" sz="1300" b="1" i="0"/>
            </a:p>
          </xdr:txBody>
        </xdr:sp>
      </mc:Fallback>
    </mc:AlternateContent>
    <xdr:clientData/>
  </xdr:oneCellAnchor>
  <xdr:oneCellAnchor>
    <xdr:from>
      <xdr:col>4</xdr:col>
      <xdr:colOff>103189</xdr:colOff>
      <xdr:row>1</xdr:row>
      <xdr:rowOff>7938</xdr:rowOff>
    </xdr:from>
    <xdr:ext cx="611188" cy="2984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2547939" y="523876"/>
              <a:ext cx="611188" cy="298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N" sz="1300" b="1" i="1">
                            <a:latin typeface="Cambria Math"/>
                          </a:rPr>
                        </m:ctrlPr>
                      </m:sSubPr>
                      <m:e>
                        <m:r>
                          <a:rPr lang="en-IN" sz="1300" b="1" i="1">
                            <a:latin typeface="Cambria Math"/>
                          </a:rPr>
                          <m:t>𝑻</m:t>
                        </m:r>
                      </m:e>
                      <m:sub>
                        <m:r>
                          <a:rPr lang="en-IN" sz="1300" b="1" i="1">
                            <a:latin typeface="Cambria Math"/>
                          </a:rPr>
                          <m:t>𝑨𝒔𝒕</m:t>
                        </m:r>
                      </m:sub>
                    </m:sSub>
                  </m:oMath>
                </m:oMathPara>
              </a14:m>
              <a:endParaRPr lang="en-IN" sz="1300" b="1" i="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2547939" y="523876"/>
              <a:ext cx="611188" cy="298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IN" sz="1300" b="1" i="0">
                  <a:latin typeface="Cambria Math"/>
                </a:rPr>
                <a:t>𝑻_𝑨𝒔𝒕</a:t>
              </a:r>
              <a:endParaRPr lang="en-IN" sz="1300" b="1" i="0"/>
            </a:p>
          </xdr:txBody>
        </xdr:sp>
      </mc:Fallback>
    </mc:AlternateContent>
    <xdr:clientData/>
  </xdr:oneCellAnchor>
  <xdr:oneCellAnchor>
    <xdr:from>
      <xdr:col>7</xdr:col>
      <xdr:colOff>0</xdr:colOff>
      <xdr:row>1</xdr:row>
      <xdr:rowOff>23814</xdr:rowOff>
    </xdr:from>
    <xdr:ext cx="600075" cy="298416"/>
    <xdr:sp macro="" textlink="">
      <xdr:nvSpPr>
        <xdr:cNvPr id="7" name="TextBox 6"/>
        <xdr:cNvSpPr txBox="1"/>
      </xdr:nvSpPr>
      <xdr:spPr>
        <a:xfrm>
          <a:off x="4159250" y="539752"/>
          <a:ext cx="600075" cy="2984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IN" sz="1300" b="1" i="0"/>
            <a:t>L</a:t>
          </a:r>
        </a:p>
      </xdr:txBody>
    </xdr:sp>
    <xdr:clientData/>
  </xdr:oneCellAnchor>
  <xdr:oneCellAnchor>
    <xdr:from>
      <xdr:col>8</xdr:col>
      <xdr:colOff>259542</xdr:colOff>
      <xdr:row>1</xdr:row>
      <xdr:rowOff>0</xdr:rowOff>
    </xdr:from>
    <xdr:ext cx="600075" cy="2984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6784167" y="511969"/>
              <a:ext cx="600075" cy="298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N" sz="1300" b="1" i="1">
                            <a:latin typeface="Cambria Math"/>
                          </a:rPr>
                        </m:ctrlPr>
                      </m:sSubPr>
                      <m:e>
                        <m:r>
                          <a:rPr lang="en-IN" sz="1300" b="1" i="1">
                            <a:latin typeface="Cambria Math"/>
                          </a:rPr>
                          <m:t>𝒇</m:t>
                        </m:r>
                      </m:e>
                      <m:sub>
                        <m:r>
                          <a:rPr lang="en-IN" sz="1300" b="1" i="1">
                            <a:latin typeface="Cambria Math"/>
                          </a:rPr>
                          <m:t>𝒚𝒃</m:t>
                        </m:r>
                      </m:sub>
                    </m:sSub>
                  </m:oMath>
                </m:oMathPara>
              </a14:m>
              <a:endParaRPr lang="en-IN" sz="1300" b="1" i="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6784167" y="511969"/>
              <a:ext cx="600075" cy="298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IN" sz="1300" b="1" i="0">
                  <a:latin typeface="Cambria Math"/>
                </a:rPr>
                <a:t>𝒇_𝒚𝒃</a:t>
              </a:r>
              <a:endParaRPr lang="en-IN" sz="1300" b="1" i="0"/>
            </a:p>
          </xdr:txBody>
        </xdr:sp>
      </mc:Fallback>
    </mc:AlternateContent>
    <xdr:clientData/>
  </xdr:oneCellAnchor>
  <xdr:oneCellAnchor>
    <xdr:from>
      <xdr:col>9</xdr:col>
      <xdr:colOff>50340</xdr:colOff>
      <xdr:row>1</xdr:row>
      <xdr:rowOff>0</xdr:rowOff>
    </xdr:from>
    <xdr:ext cx="600075" cy="2984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5955840" y="517071"/>
              <a:ext cx="600075" cy="298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N" sz="1300" b="1" i="1">
                            <a:latin typeface="Cambria Math"/>
                          </a:rPr>
                        </m:ctrlPr>
                      </m:sSubPr>
                      <m:e>
                        <m:r>
                          <a:rPr lang="en-IN" sz="1300" b="1" i="1">
                            <a:latin typeface="Cambria Math"/>
                            <a:ea typeface="Cambria Math"/>
                          </a:rPr>
                          <m:t>∅</m:t>
                        </m:r>
                      </m:e>
                      <m:sub>
                        <m:r>
                          <a:rPr lang="en-IN" sz="1300" b="1" i="1">
                            <a:latin typeface="Cambria Math"/>
                          </a:rPr>
                          <m:t>𝒔</m:t>
                        </m:r>
                      </m:sub>
                    </m:sSub>
                  </m:oMath>
                </m:oMathPara>
              </a14:m>
              <a:endParaRPr lang="en-IN" sz="1300" b="1" i="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5955840" y="517071"/>
              <a:ext cx="600075" cy="298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IN" sz="1300" b="1" i="0">
                  <a:latin typeface="Cambria Math"/>
                  <a:ea typeface="Cambria Math"/>
                </a:rPr>
                <a:t>∅_</a:t>
              </a:r>
              <a:r>
                <a:rPr lang="en-IN" sz="1300" b="1" i="0">
                  <a:latin typeface="Cambria Math"/>
                </a:rPr>
                <a:t>𝒔</a:t>
              </a:r>
              <a:endParaRPr lang="en-IN" sz="1300" b="1" i="0"/>
            </a:p>
          </xdr:txBody>
        </xdr:sp>
      </mc:Fallback>
    </mc:AlternateContent>
    <xdr:clientData/>
  </xdr:oneCellAnchor>
  <xdr:oneCellAnchor>
    <xdr:from>
      <xdr:col>9</xdr:col>
      <xdr:colOff>581025</xdr:colOff>
      <xdr:row>1</xdr:row>
      <xdr:rowOff>0</xdr:rowOff>
    </xdr:from>
    <xdr:ext cx="600075" cy="2984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5457825" y="514350"/>
              <a:ext cx="600075" cy="298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N" sz="1300" b="1" i="1">
                            <a:latin typeface="Cambria Math"/>
                          </a:rPr>
                        </m:ctrlPr>
                      </m:sSubPr>
                      <m:e>
                        <m:r>
                          <a:rPr lang="en-IN" sz="1300" b="1" i="1">
                            <a:latin typeface="Cambria Math"/>
                          </a:rPr>
                          <m:t>𝑷</m:t>
                        </m:r>
                      </m:e>
                      <m:sub>
                        <m:r>
                          <a:rPr lang="en-IN" sz="1300" b="1" i="1">
                            <a:latin typeface="Cambria Math"/>
                          </a:rPr>
                          <m:t>𝒚</m:t>
                        </m:r>
                      </m:sub>
                    </m:sSub>
                  </m:oMath>
                </m:oMathPara>
              </a14:m>
              <a:endParaRPr lang="en-IN" sz="1300" b="1" i="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5457825" y="514350"/>
              <a:ext cx="600075" cy="298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IN" sz="1300" b="1" i="0">
                  <a:latin typeface="Cambria Math"/>
                </a:rPr>
                <a:t>𝑷_𝒚</a:t>
              </a:r>
              <a:endParaRPr lang="en-IN" sz="1300" b="1" i="0"/>
            </a:p>
          </xdr:txBody>
        </xdr:sp>
      </mc:Fallback>
    </mc:AlternateContent>
    <xdr:clientData/>
  </xdr:oneCellAnchor>
  <xdr:oneCellAnchor>
    <xdr:from>
      <xdr:col>10</xdr:col>
      <xdr:colOff>581025</xdr:colOff>
      <xdr:row>1</xdr:row>
      <xdr:rowOff>0</xdr:rowOff>
    </xdr:from>
    <xdr:ext cx="600075" cy="2984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6067425" y="514350"/>
              <a:ext cx="600075" cy="298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N" sz="1300" b="1" i="1">
                            <a:latin typeface="Cambria Math"/>
                          </a:rPr>
                        </m:ctrlPr>
                      </m:sSubPr>
                      <m:e>
                        <m:r>
                          <a:rPr lang="en-IN" sz="1300" b="1" i="1">
                            <a:latin typeface="Cambria Math"/>
                          </a:rPr>
                          <m:t>𝒙</m:t>
                        </m:r>
                      </m:e>
                      <m:sub>
                        <m:r>
                          <a:rPr lang="en-IN" sz="1300" b="1" i="1">
                            <a:latin typeface="Cambria Math"/>
                          </a:rPr>
                          <m:t>𝒃</m:t>
                        </m:r>
                      </m:sub>
                    </m:sSub>
                  </m:oMath>
                </m:oMathPara>
              </a14:m>
              <a:endParaRPr lang="en-IN" sz="1300" b="1" i="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6067425" y="514350"/>
              <a:ext cx="600075" cy="298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IN" sz="1300" b="1" i="0">
                  <a:latin typeface="Cambria Math"/>
                </a:rPr>
                <a:t>𝒙_𝒃</a:t>
              </a:r>
              <a:endParaRPr lang="en-IN" sz="1300" b="1" i="0"/>
            </a:p>
          </xdr:txBody>
        </xdr:sp>
      </mc:Fallback>
    </mc:AlternateContent>
    <xdr:clientData/>
  </xdr:oneCellAnchor>
  <xdr:oneCellAnchor>
    <xdr:from>
      <xdr:col>11</xdr:col>
      <xdr:colOff>581025</xdr:colOff>
      <xdr:row>1</xdr:row>
      <xdr:rowOff>0</xdr:rowOff>
    </xdr:from>
    <xdr:ext cx="600075" cy="2984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6677025" y="514350"/>
              <a:ext cx="600075" cy="298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lin"/>
                        <m:ctrlPr>
                          <a:rPr lang="en-IN" sz="1300" b="1" i="1">
                            <a:latin typeface="Cambria Math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IN" sz="1300" b="1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IN" sz="1300" b="1" i="1">
                                <a:latin typeface="Cambria Math"/>
                              </a:rPr>
                              <m:t>𝒉</m:t>
                            </m:r>
                          </m:e>
                          <m:sub>
                            <m:r>
                              <a:rPr lang="en-IN" sz="1300" b="1" i="1">
                                <a:latin typeface="Cambria Math"/>
                              </a:rPr>
                              <m:t>𝒃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IN" sz="1300" b="1" i="1"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lang="en-IN" sz="1300" b="1" i="1">
                                <a:latin typeface="Cambria Math"/>
                              </a:rPr>
                              <m:t>𝒉</m:t>
                            </m:r>
                          </m:e>
                          <m:sub>
                            <m:r>
                              <a:rPr lang="en-IN" sz="1300" b="1" i="1">
                                <a:latin typeface="Cambria Math"/>
                              </a:rPr>
                              <m:t>𝒄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IN" sz="1300" b="1" i="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6677025" y="514350"/>
              <a:ext cx="600075" cy="298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IN" sz="1300" b="1" i="0">
                  <a:latin typeface="Cambria Math"/>
                </a:rPr>
                <a:t>𝒉_𝒃∕𝒉_𝒄 </a:t>
              </a:r>
              <a:endParaRPr lang="en-IN" sz="1300" b="1" i="0"/>
            </a:p>
          </xdr:txBody>
        </xdr:sp>
      </mc:Fallback>
    </mc:AlternateContent>
    <xdr:clientData/>
  </xdr:oneCellAnchor>
  <xdr:oneCellAnchor>
    <xdr:from>
      <xdr:col>1</xdr:col>
      <xdr:colOff>0</xdr:colOff>
      <xdr:row>1</xdr:row>
      <xdr:rowOff>0</xdr:rowOff>
    </xdr:from>
    <xdr:ext cx="600075" cy="279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609600" y="514350"/>
              <a:ext cx="600075" cy="279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N" sz="1300" b="1" i="1">
                            <a:latin typeface="Cambria Math"/>
                          </a:rPr>
                        </m:ctrlPr>
                      </m:sSubPr>
                      <m:e>
                        <m:r>
                          <a:rPr lang="en-IN" sz="1300" b="1" i="1">
                            <a:latin typeface="Cambria Math"/>
                          </a:rPr>
                          <m:t>𝒃</m:t>
                        </m:r>
                      </m:e>
                      <m:sub>
                        <m:r>
                          <a:rPr lang="en-IN" sz="1300" b="1" i="1">
                            <a:latin typeface="Cambria Math"/>
                          </a:rPr>
                          <m:t>𝒋</m:t>
                        </m:r>
                      </m:sub>
                    </m:sSub>
                  </m:oMath>
                </m:oMathPara>
              </a14:m>
              <a:endParaRPr lang="en-IN" sz="1300" b="1" i="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609600" y="514350"/>
              <a:ext cx="600075" cy="279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IN" sz="1300" b="1" i="0">
                  <a:latin typeface="Cambria Math"/>
                </a:rPr>
                <a:t>𝒃_𝒋</a:t>
              </a:r>
              <a:endParaRPr lang="en-IN" sz="1300" b="1" i="0"/>
            </a:p>
          </xdr:txBody>
        </xdr:sp>
      </mc:Fallback>
    </mc:AlternateContent>
    <xdr:clientData/>
  </xdr:oneCellAnchor>
  <xdr:oneCellAnchor>
    <xdr:from>
      <xdr:col>5</xdr:col>
      <xdr:colOff>134938</xdr:colOff>
      <xdr:row>1</xdr:row>
      <xdr:rowOff>22225</xdr:rowOff>
    </xdr:from>
    <xdr:ext cx="555626" cy="2984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3436938" y="538163"/>
              <a:ext cx="555626" cy="298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IN" sz="11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IN" sz="11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𝑩</m:t>
                        </m:r>
                      </m:e>
                      <m:sub>
                        <m:r>
                          <a:rPr lang="en-IN" sz="1100" b="1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𝑨𝒔𝒕</m:t>
                        </m:r>
                      </m:sub>
                    </m:sSub>
                  </m:oMath>
                </m:oMathPara>
              </a14:m>
              <a:endParaRPr lang="en-IN" sz="1300" b="1" i="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3436938" y="538163"/>
              <a:ext cx="555626" cy="2984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IN" sz="1100" b="1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𝑩_𝑨𝒔𝒕</a:t>
              </a:r>
              <a:endParaRPr lang="en-IN" sz="1300" b="1" i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2"/>
  <sheetViews>
    <sheetView tabSelected="1" topLeftCell="T1" zoomScale="80" zoomScaleNormal="80" workbookViewId="0">
      <selection activeCell="AH14" sqref="AH14"/>
    </sheetView>
  </sheetViews>
  <sheetFormatPr defaultRowHeight="15" x14ac:dyDescent="0.25"/>
  <cols>
    <col min="2" max="2" width="12.7109375" customWidth="1"/>
    <col min="4" max="4" width="13" customWidth="1"/>
    <col min="5" max="7" width="12.85546875" customWidth="1"/>
    <col min="8" max="8" width="15.42578125" customWidth="1"/>
    <col min="9" max="9" width="16.85546875" customWidth="1"/>
    <col min="11" max="11" width="11" customWidth="1"/>
    <col min="13" max="13" width="10.5703125" customWidth="1"/>
    <col min="14" max="14" width="19.28515625" customWidth="1"/>
    <col min="15" max="15" width="14.140625" customWidth="1"/>
    <col min="16" max="16" width="22" customWidth="1"/>
    <col min="17" max="17" width="14.42578125" customWidth="1"/>
    <col min="18" max="18" width="24.28515625" customWidth="1"/>
    <col min="19" max="19" width="40.42578125" customWidth="1"/>
    <col min="20" max="20" width="20.7109375" customWidth="1"/>
    <col min="21" max="21" width="19.7109375" customWidth="1"/>
    <col min="22" max="22" width="13.28515625" customWidth="1"/>
    <col min="23" max="23" width="11.85546875" customWidth="1"/>
    <col min="24" max="24" width="14.5703125" customWidth="1"/>
    <col min="25" max="25" width="16.140625" customWidth="1"/>
    <col min="26" max="26" width="13.5703125" customWidth="1"/>
    <col min="27" max="27" width="25.7109375" customWidth="1"/>
    <col min="28" max="28" width="24.28515625" customWidth="1"/>
    <col min="29" max="29" width="26.42578125" customWidth="1"/>
  </cols>
  <sheetData>
    <row r="1" spans="1:29" ht="40.5" x14ac:dyDescent="0.25">
      <c r="A1" s="1" t="s">
        <v>0</v>
      </c>
      <c r="B1" s="71" t="s">
        <v>1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2" t="s">
        <v>2</v>
      </c>
    </row>
    <row r="2" spans="1:29" ht="27" customHeight="1" x14ac:dyDescent="0.25">
      <c r="A2" s="7"/>
      <c r="B2" s="7"/>
      <c r="C2" s="7"/>
      <c r="D2" s="7"/>
      <c r="E2" s="7"/>
      <c r="F2" s="7"/>
      <c r="G2" s="68" t="s">
        <v>148</v>
      </c>
      <c r="H2" s="7"/>
      <c r="I2" s="7"/>
      <c r="J2" s="7"/>
      <c r="K2" s="7"/>
      <c r="L2" s="7"/>
      <c r="M2" s="7"/>
      <c r="N2" s="8" t="s">
        <v>3</v>
      </c>
      <c r="O2" s="39" t="s">
        <v>18</v>
      </c>
      <c r="P2" s="39" t="s">
        <v>19</v>
      </c>
      <c r="Q2" s="39" t="s">
        <v>20</v>
      </c>
      <c r="R2" s="39" t="s">
        <v>21</v>
      </c>
      <c r="S2" s="39" t="s">
        <v>22</v>
      </c>
      <c r="T2" s="70" t="s">
        <v>139</v>
      </c>
      <c r="U2" s="70" t="s">
        <v>140</v>
      </c>
      <c r="V2" s="39" t="s">
        <v>141</v>
      </c>
      <c r="W2" s="39" t="s">
        <v>142</v>
      </c>
      <c r="X2" s="39" t="s">
        <v>144</v>
      </c>
      <c r="Y2" t="s">
        <v>143</v>
      </c>
      <c r="Z2" s="39" t="s">
        <v>145</v>
      </c>
      <c r="AA2" s="39" t="s">
        <v>146</v>
      </c>
      <c r="AB2" s="39" t="s">
        <v>147</v>
      </c>
      <c r="AC2" s="39" t="s">
        <v>149</v>
      </c>
    </row>
    <row r="3" spans="1:29" x14ac:dyDescent="0.25">
      <c r="A3" s="40">
        <v>1</v>
      </c>
      <c r="B3" s="36">
        <v>280</v>
      </c>
      <c r="C3" s="36">
        <v>0.86670000000000003</v>
      </c>
      <c r="D3" s="36">
        <v>30.88</v>
      </c>
      <c r="E3" s="36">
        <v>0.86</v>
      </c>
      <c r="F3" s="36">
        <v>0.86</v>
      </c>
      <c r="G3" s="69">
        <v>1006.2</v>
      </c>
      <c r="H3" s="36">
        <v>1500</v>
      </c>
      <c r="I3" s="36">
        <v>520</v>
      </c>
      <c r="J3" s="36">
        <v>0</v>
      </c>
      <c r="K3" s="36">
        <v>0.15</v>
      </c>
      <c r="L3" s="36">
        <v>0.15379999999999999</v>
      </c>
      <c r="M3" s="36">
        <v>1.5</v>
      </c>
      <c r="N3" s="37">
        <v>3.7559999999999998</v>
      </c>
      <c r="O3" s="38"/>
      <c r="P3" s="36">
        <v>1.7959000000000001</v>
      </c>
      <c r="Q3" s="38" t="s">
        <v>6</v>
      </c>
      <c r="R3" s="38" t="s">
        <v>48</v>
      </c>
      <c r="S3" s="38"/>
      <c r="T3">
        <f t="shared" ref="T3:T8" si="0">0.083*15*SQRT(D3)</f>
        <v>6.918437106746004</v>
      </c>
      <c r="U3">
        <f>SQRT(D3)</f>
        <v>5.5569775957799221</v>
      </c>
      <c r="V3">
        <f>300*B3</f>
        <v>84000</v>
      </c>
      <c r="W3">
        <v>0</v>
      </c>
      <c r="X3">
        <v>520</v>
      </c>
      <c r="Y3">
        <v>0</v>
      </c>
      <c r="Z3">
        <v>520</v>
      </c>
      <c r="AA3">
        <f>1/V3*((0.34+K3+1.2*L3)*V3*SQRT(D3)+0.22*(W3*X3+Y3*Z3))</f>
        <v>3.748514807009304</v>
      </c>
      <c r="AB3">
        <v>6.1760000000000002</v>
      </c>
      <c r="AC3">
        <f>0.476*((D3)^0.7)</f>
        <v>5.2526813673438166</v>
      </c>
    </row>
    <row r="4" spans="1:29" x14ac:dyDescent="0.25">
      <c r="A4" s="40">
        <v>2</v>
      </c>
      <c r="B4" s="36">
        <v>280</v>
      </c>
      <c r="C4" s="36">
        <v>0.86670000000000003</v>
      </c>
      <c r="D4" s="36">
        <v>30.88</v>
      </c>
      <c r="E4" s="36">
        <v>0.86</v>
      </c>
      <c r="F4" s="36">
        <v>0.86</v>
      </c>
      <c r="G4" s="69">
        <v>1006.2</v>
      </c>
      <c r="H4" s="36">
        <v>1500</v>
      </c>
      <c r="I4" s="36">
        <v>520</v>
      </c>
      <c r="J4" s="36">
        <v>0</v>
      </c>
      <c r="K4" s="36">
        <v>0.15</v>
      </c>
      <c r="L4" s="36">
        <v>0.15379999999999999</v>
      </c>
      <c r="M4" s="36">
        <v>1.5</v>
      </c>
      <c r="N4" s="37">
        <v>2.6095000000000002</v>
      </c>
      <c r="O4" s="38"/>
      <c r="P4" s="36">
        <v>1.7959000000000001</v>
      </c>
      <c r="Q4" s="38" t="s">
        <v>6</v>
      </c>
      <c r="R4" s="38" t="s">
        <v>49</v>
      </c>
      <c r="S4" s="38"/>
      <c r="T4">
        <f t="shared" si="0"/>
        <v>6.918437106746004</v>
      </c>
      <c r="U4">
        <f t="shared" ref="U4:U67" si="1">SQRT(D4)</f>
        <v>5.5569775957799221</v>
      </c>
      <c r="V4">
        <f t="shared" ref="V4:V13" si="2">300*B4</f>
        <v>84000</v>
      </c>
      <c r="W4">
        <v>0</v>
      </c>
      <c r="X4">
        <v>520</v>
      </c>
      <c r="Y4">
        <v>0</v>
      </c>
      <c r="Z4">
        <v>520</v>
      </c>
      <c r="AA4">
        <f t="shared" ref="AA4:AA67" si="3">1/V4*((0.34+K4+1.2*L4)*V4*SQRT(D4)+0.22*(W4*X4+Y4*Z4))</f>
        <v>3.748514807009304</v>
      </c>
      <c r="AB4">
        <v>6.1760000000000002</v>
      </c>
      <c r="AC4">
        <f t="shared" ref="AC4:AC67" si="4">0.476*((D4)^0.7)</f>
        <v>5.2526813673438166</v>
      </c>
    </row>
    <row r="5" spans="1:29" x14ac:dyDescent="0.25">
      <c r="A5" s="40">
        <v>3</v>
      </c>
      <c r="B5" s="36">
        <v>280</v>
      </c>
      <c r="C5" s="36">
        <v>0.86670000000000003</v>
      </c>
      <c r="D5" s="36">
        <v>42.08</v>
      </c>
      <c r="E5" s="36">
        <v>0.86</v>
      </c>
      <c r="F5" s="36">
        <v>0.86</v>
      </c>
      <c r="G5" s="69">
        <v>1006.2</v>
      </c>
      <c r="H5" s="36">
        <v>1500</v>
      </c>
      <c r="I5" s="36">
        <v>520</v>
      </c>
      <c r="J5" s="36">
        <v>0</v>
      </c>
      <c r="K5" s="36">
        <v>0.15</v>
      </c>
      <c r="L5" s="36">
        <v>0.15379999999999999</v>
      </c>
      <c r="M5" s="36">
        <v>1.5</v>
      </c>
      <c r="N5" s="37">
        <v>4.7464000000000004</v>
      </c>
      <c r="O5" s="38"/>
      <c r="P5" s="36">
        <v>1.7959000000000001</v>
      </c>
      <c r="Q5" s="38" t="s">
        <v>6</v>
      </c>
      <c r="R5" s="38" t="s">
        <v>50</v>
      </c>
      <c r="S5" s="38" t="s">
        <v>53</v>
      </c>
      <c r="T5">
        <f t="shared" si="0"/>
        <v>8.0762028206329735</v>
      </c>
      <c r="U5">
        <f t="shared" si="1"/>
        <v>6.4869098960907419</v>
      </c>
      <c r="V5">
        <f t="shared" si="2"/>
        <v>84000</v>
      </c>
      <c r="W5">
        <v>0</v>
      </c>
      <c r="X5">
        <v>520</v>
      </c>
      <c r="Y5">
        <v>0</v>
      </c>
      <c r="Z5">
        <v>520</v>
      </c>
      <c r="AA5">
        <f t="shared" si="3"/>
        <v>4.3758099395069703</v>
      </c>
      <c r="AB5">
        <v>8.4160000000000004</v>
      </c>
      <c r="AC5">
        <f t="shared" si="4"/>
        <v>6.5231890414705793</v>
      </c>
    </row>
    <row r="6" spans="1:29" x14ac:dyDescent="0.25">
      <c r="A6" s="40">
        <v>4</v>
      </c>
      <c r="B6" s="36">
        <v>280</v>
      </c>
      <c r="C6" s="36">
        <v>0.86670000000000003</v>
      </c>
      <c r="D6" s="36">
        <v>31.04</v>
      </c>
      <c r="E6" s="36">
        <v>0.86</v>
      </c>
      <c r="F6" s="36">
        <v>0.86</v>
      </c>
      <c r="G6" s="69">
        <v>1006.2</v>
      </c>
      <c r="H6" s="36">
        <v>1500</v>
      </c>
      <c r="I6" s="36">
        <v>520</v>
      </c>
      <c r="J6" s="36">
        <v>0</v>
      </c>
      <c r="K6" s="36">
        <v>0.15</v>
      </c>
      <c r="L6" s="36">
        <v>0.15379999999999999</v>
      </c>
      <c r="M6" s="36">
        <v>1.5</v>
      </c>
      <c r="N6" s="37">
        <v>4.0618999999999996</v>
      </c>
      <c r="O6" s="38"/>
      <c r="P6" s="36">
        <v>1.7959000000000001</v>
      </c>
      <c r="Q6" s="38" t="s">
        <v>6</v>
      </c>
      <c r="R6" s="38" t="s">
        <v>51</v>
      </c>
      <c r="S6" s="38"/>
      <c r="T6">
        <f t="shared" si="0"/>
        <v>6.9363373620376914</v>
      </c>
      <c r="U6">
        <f t="shared" si="1"/>
        <v>5.5713553108736473</v>
      </c>
      <c r="V6">
        <f t="shared" si="2"/>
        <v>84000</v>
      </c>
      <c r="W6">
        <v>0</v>
      </c>
      <c r="X6">
        <v>520</v>
      </c>
      <c r="Y6">
        <v>0</v>
      </c>
      <c r="Z6">
        <v>520</v>
      </c>
      <c r="AA6">
        <f t="shared" si="3"/>
        <v>3.7582134385029273</v>
      </c>
      <c r="AB6">
        <v>6.2080000000000002</v>
      </c>
      <c r="AC6">
        <f t="shared" si="4"/>
        <v>5.2717177698199711</v>
      </c>
    </row>
    <row r="7" spans="1:29" x14ac:dyDescent="0.25">
      <c r="A7" s="40">
        <v>5</v>
      </c>
      <c r="B7" s="36">
        <v>280</v>
      </c>
      <c r="C7" s="36">
        <v>0.86670000000000003</v>
      </c>
      <c r="D7" s="36">
        <v>31.6</v>
      </c>
      <c r="E7" s="36">
        <v>0.86</v>
      </c>
      <c r="F7" s="36">
        <v>0.86</v>
      </c>
      <c r="G7" s="69">
        <v>1006.2</v>
      </c>
      <c r="H7" s="36">
        <v>1500</v>
      </c>
      <c r="I7" s="36">
        <v>520</v>
      </c>
      <c r="J7" s="36">
        <v>0</v>
      </c>
      <c r="K7" s="36">
        <v>0.15</v>
      </c>
      <c r="L7" s="36">
        <v>0.15379999999999999</v>
      </c>
      <c r="M7" s="36">
        <v>1.5</v>
      </c>
      <c r="N7" s="37">
        <v>4.1059999999999999</v>
      </c>
      <c r="O7" s="38"/>
      <c r="P7" s="36">
        <v>1.7959000000000001</v>
      </c>
      <c r="Q7" s="38" t="s">
        <v>6</v>
      </c>
      <c r="R7" s="38" t="s">
        <v>52</v>
      </c>
      <c r="S7" s="38"/>
      <c r="T7">
        <f t="shared" si="0"/>
        <v>6.9986277226324889</v>
      </c>
      <c r="U7">
        <f t="shared" si="1"/>
        <v>5.6213877290220786</v>
      </c>
      <c r="V7">
        <f t="shared" si="2"/>
        <v>84000</v>
      </c>
      <c r="W7">
        <v>0</v>
      </c>
      <c r="X7">
        <v>520</v>
      </c>
      <c r="Y7">
        <v>0</v>
      </c>
      <c r="Z7">
        <v>520</v>
      </c>
      <c r="AA7">
        <f t="shared" si="3"/>
        <v>3.7919633064891332</v>
      </c>
      <c r="AB7">
        <v>6.32</v>
      </c>
      <c r="AC7">
        <f t="shared" si="4"/>
        <v>5.3381148145790354</v>
      </c>
    </row>
    <row r="8" spans="1:29" x14ac:dyDescent="0.25">
      <c r="A8" s="40">
        <v>6</v>
      </c>
      <c r="B8" s="27">
        <v>280</v>
      </c>
      <c r="C8" s="27">
        <v>0.86670000000000003</v>
      </c>
      <c r="D8" s="27">
        <v>30.88</v>
      </c>
      <c r="E8" s="27">
        <v>0.86</v>
      </c>
      <c r="F8" s="27">
        <v>0.86</v>
      </c>
      <c r="G8" s="69">
        <v>1006.2</v>
      </c>
      <c r="H8" s="27">
        <v>1500</v>
      </c>
      <c r="I8" s="27">
        <v>520</v>
      </c>
      <c r="J8" s="27">
        <v>0</v>
      </c>
      <c r="K8" s="27">
        <v>0.15</v>
      </c>
      <c r="L8" s="27">
        <v>0.15379999999999999</v>
      </c>
      <c r="M8" s="27">
        <v>1.5</v>
      </c>
      <c r="N8" s="28">
        <v>3.7559999999999998</v>
      </c>
      <c r="O8" s="29"/>
      <c r="P8" s="27">
        <v>1.8469</v>
      </c>
      <c r="Q8" s="29" t="s">
        <v>6</v>
      </c>
      <c r="R8" s="29" t="s">
        <v>62</v>
      </c>
      <c r="S8" s="29"/>
      <c r="T8">
        <f t="shared" si="0"/>
        <v>6.918437106746004</v>
      </c>
      <c r="U8">
        <f t="shared" si="1"/>
        <v>5.5569775957799221</v>
      </c>
      <c r="V8">
        <f t="shared" si="2"/>
        <v>84000</v>
      </c>
      <c r="W8">
        <v>0</v>
      </c>
      <c r="X8">
        <v>500</v>
      </c>
      <c r="Y8">
        <v>0</v>
      </c>
      <c r="Z8">
        <v>520</v>
      </c>
      <c r="AA8">
        <f t="shared" si="3"/>
        <v>3.748514807009304</v>
      </c>
      <c r="AB8">
        <v>6.1760000000000002</v>
      </c>
      <c r="AC8">
        <f t="shared" si="4"/>
        <v>5.2526813673438166</v>
      </c>
    </row>
    <row r="9" spans="1:29" x14ac:dyDescent="0.25">
      <c r="A9" s="40">
        <v>7</v>
      </c>
      <c r="B9" s="27">
        <v>280</v>
      </c>
      <c r="C9" s="27">
        <v>0.86670000000000003</v>
      </c>
      <c r="D9" s="27">
        <v>33.28</v>
      </c>
      <c r="E9" s="27">
        <v>0.86</v>
      </c>
      <c r="F9" s="27">
        <v>0.86</v>
      </c>
      <c r="G9" s="69">
        <v>1006.2</v>
      </c>
      <c r="H9" s="27">
        <v>1500</v>
      </c>
      <c r="I9" s="27">
        <v>520</v>
      </c>
      <c r="J9" s="27">
        <v>0.16209999999999999</v>
      </c>
      <c r="K9" s="27">
        <v>0.15</v>
      </c>
      <c r="L9" s="27">
        <v>0.15379999999999999</v>
      </c>
      <c r="M9" s="27">
        <v>1.5</v>
      </c>
      <c r="N9" s="28">
        <v>4.6345000000000001</v>
      </c>
      <c r="O9" s="29"/>
      <c r="P9" s="27">
        <v>1.8469</v>
      </c>
      <c r="Q9" s="29" t="s">
        <v>6</v>
      </c>
      <c r="R9" s="29" t="s">
        <v>63</v>
      </c>
      <c r="S9" s="29"/>
      <c r="T9">
        <f>0.083*12*SQRT(D9)</f>
        <v>5.7458065125794135</v>
      </c>
      <c r="U9">
        <f t="shared" si="1"/>
        <v>5.7688820407423833</v>
      </c>
      <c r="V9">
        <f t="shared" si="2"/>
        <v>84000</v>
      </c>
      <c r="W9">
        <v>157.0796</v>
      </c>
      <c r="X9">
        <v>500</v>
      </c>
      <c r="Y9">
        <v>0</v>
      </c>
      <c r="Z9">
        <v>520</v>
      </c>
      <c r="AA9">
        <f t="shared" si="3"/>
        <v>4.0971565455936574</v>
      </c>
      <c r="AB9">
        <f t="shared" ref="AB9:AB67" si="5">(X9*W9*D9)/(6*I9*G9*(0.7-K9))</f>
        <v>1.5138104961360779</v>
      </c>
      <c r="AC9">
        <f t="shared" si="4"/>
        <v>5.5352249483867366</v>
      </c>
    </row>
    <row r="10" spans="1:29" x14ac:dyDescent="0.25">
      <c r="A10" s="40">
        <v>8</v>
      </c>
      <c r="B10" s="27">
        <v>280</v>
      </c>
      <c r="C10" s="27">
        <v>0.86670000000000003</v>
      </c>
      <c r="D10" s="27">
        <v>42.08</v>
      </c>
      <c r="E10" s="27">
        <v>0.86</v>
      </c>
      <c r="F10" s="27">
        <v>0.86</v>
      </c>
      <c r="G10" s="69">
        <v>1006.2</v>
      </c>
      <c r="H10" s="27">
        <v>1500</v>
      </c>
      <c r="I10" s="27">
        <v>520</v>
      </c>
      <c r="J10" s="27">
        <v>0.2883</v>
      </c>
      <c r="K10" s="27">
        <v>0.15</v>
      </c>
      <c r="L10" s="27">
        <v>0.15379999999999999</v>
      </c>
      <c r="M10" s="27">
        <v>1.5</v>
      </c>
      <c r="N10" s="28">
        <v>5.7060000000000004</v>
      </c>
      <c r="O10" s="29"/>
      <c r="P10" s="27">
        <v>1.8469</v>
      </c>
      <c r="Q10" s="29" t="s">
        <v>6</v>
      </c>
      <c r="R10" s="29" t="s">
        <v>64</v>
      </c>
      <c r="S10" s="29"/>
      <c r="T10">
        <f>0.083*12*SQRT(D10)</f>
        <v>6.4609622565063791</v>
      </c>
      <c r="U10">
        <f t="shared" si="1"/>
        <v>6.4869098960907419</v>
      </c>
      <c r="V10">
        <f t="shared" si="2"/>
        <v>84000</v>
      </c>
      <c r="W10">
        <v>314.15929999999997</v>
      </c>
      <c r="X10">
        <v>500</v>
      </c>
      <c r="Y10">
        <v>0</v>
      </c>
      <c r="Z10">
        <v>520</v>
      </c>
      <c r="AA10">
        <f t="shared" si="3"/>
        <v>4.7872090228403037</v>
      </c>
      <c r="AB10">
        <f t="shared" si="5"/>
        <v>3.8281950693578604</v>
      </c>
      <c r="AC10">
        <f t="shared" si="4"/>
        <v>6.5231890414705793</v>
      </c>
    </row>
    <row r="11" spans="1:29" x14ac:dyDescent="0.25">
      <c r="A11" s="40">
        <v>9</v>
      </c>
      <c r="B11" s="27">
        <v>280</v>
      </c>
      <c r="C11" s="27">
        <v>0.86670000000000003</v>
      </c>
      <c r="D11" s="27">
        <v>36.4</v>
      </c>
      <c r="E11" s="27">
        <v>0.64</v>
      </c>
      <c r="F11" s="27">
        <v>0.64</v>
      </c>
      <c r="G11" s="69">
        <v>1006.2</v>
      </c>
      <c r="H11" s="27">
        <v>1500</v>
      </c>
      <c r="I11" s="27">
        <v>520</v>
      </c>
      <c r="J11" s="27">
        <v>0</v>
      </c>
      <c r="K11" s="27">
        <v>0.15</v>
      </c>
      <c r="L11" s="27">
        <v>0.1154</v>
      </c>
      <c r="M11" s="27">
        <v>2</v>
      </c>
      <c r="N11" s="28">
        <v>3.3797999999999999</v>
      </c>
      <c r="O11" s="29"/>
      <c r="P11" s="30">
        <v>1.3407</v>
      </c>
      <c r="Q11" s="29" t="s">
        <v>6</v>
      </c>
      <c r="R11" s="29" t="s">
        <v>65</v>
      </c>
      <c r="S11" s="29" t="s">
        <v>68</v>
      </c>
      <c r="T11">
        <f t="shared" ref="T11" si="6">0.083*15*SQRT(D11)</f>
        <v>7.5113853582411823</v>
      </c>
      <c r="U11">
        <f t="shared" si="1"/>
        <v>6.0332412515993425</v>
      </c>
      <c r="V11">
        <f t="shared" si="2"/>
        <v>84000</v>
      </c>
      <c r="W11">
        <v>0</v>
      </c>
      <c r="X11">
        <v>500</v>
      </c>
      <c r="Y11">
        <v>0</v>
      </c>
      <c r="Z11">
        <v>520</v>
      </c>
      <c r="AA11">
        <f t="shared" si="3"/>
        <v>3.7917714618051543</v>
      </c>
      <c r="AB11">
        <v>7.28</v>
      </c>
      <c r="AC11">
        <f t="shared" si="4"/>
        <v>5.8935628769947401</v>
      </c>
    </row>
    <row r="12" spans="1:29" x14ac:dyDescent="0.25">
      <c r="A12" s="40">
        <v>10</v>
      </c>
      <c r="B12" s="27">
        <v>280</v>
      </c>
      <c r="C12" s="27">
        <v>0.86670000000000003</v>
      </c>
      <c r="D12" s="27">
        <v>42.16</v>
      </c>
      <c r="E12" s="27">
        <v>0.64</v>
      </c>
      <c r="F12" s="27">
        <v>0.64</v>
      </c>
      <c r="G12" s="69">
        <v>1006.2</v>
      </c>
      <c r="H12" s="27">
        <v>1500</v>
      </c>
      <c r="I12" s="27">
        <v>520</v>
      </c>
      <c r="J12" s="27">
        <v>0.18429999999999999</v>
      </c>
      <c r="K12" s="27">
        <v>0.15</v>
      </c>
      <c r="L12" s="27">
        <v>0.1154</v>
      </c>
      <c r="M12" s="27">
        <v>2</v>
      </c>
      <c r="N12" s="28">
        <v>4.2869000000000002</v>
      </c>
      <c r="O12" s="29"/>
      <c r="P12" s="30">
        <v>1.3407</v>
      </c>
      <c r="Q12" s="29" t="s">
        <v>6</v>
      </c>
      <c r="R12" s="29" t="s">
        <v>66</v>
      </c>
      <c r="S12" s="29"/>
      <c r="T12">
        <f>0.083*12*SQRT(D12)</f>
        <v>6.4671009393699732</v>
      </c>
      <c r="U12">
        <f t="shared" si="1"/>
        <v>6.49307323229917</v>
      </c>
      <c r="V12">
        <f t="shared" si="2"/>
        <v>84000</v>
      </c>
      <c r="W12">
        <v>201.06190000000001</v>
      </c>
      <c r="X12">
        <v>500</v>
      </c>
      <c r="Y12">
        <v>0</v>
      </c>
      <c r="Z12">
        <v>520</v>
      </c>
      <c r="AA12">
        <f t="shared" si="3"/>
        <v>4.3440620102734773</v>
      </c>
      <c r="AB12">
        <f t="shared" si="5"/>
        <v>2.4547020894695315</v>
      </c>
      <c r="AC12">
        <f t="shared" si="4"/>
        <v>6.5318676179783797</v>
      </c>
    </row>
    <row r="13" spans="1:29" x14ac:dyDescent="0.25">
      <c r="A13" s="40">
        <v>11</v>
      </c>
      <c r="B13" s="27">
        <v>280</v>
      </c>
      <c r="C13" s="27">
        <v>0.86670000000000003</v>
      </c>
      <c r="D13" s="27">
        <v>29.68</v>
      </c>
      <c r="E13" s="27">
        <v>0.64</v>
      </c>
      <c r="F13" s="27">
        <v>0.64</v>
      </c>
      <c r="G13" s="69">
        <v>1006.2</v>
      </c>
      <c r="H13" s="27">
        <v>1500</v>
      </c>
      <c r="I13" s="27">
        <v>520</v>
      </c>
      <c r="J13" s="27">
        <v>0.43940000000000001</v>
      </c>
      <c r="K13" s="27">
        <v>0.15</v>
      </c>
      <c r="L13" s="27">
        <v>0.1154</v>
      </c>
      <c r="M13" s="27">
        <v>2</v>
      </c>
      <c r="N13" s="28">
        <v>4.0762</v>
      </c>
      <c r="O13" s="29"/>
      <c r="P13" s="30">
        <v>1.3407</v>
      </c>
      <c r="Q13" s="29" t="s">
        <v>6</v>
      </c>
      <c r="R13" s="29" t="s">
        <v>67</v>
      </c>
      <c r="S13" s="29"/>
      <c r="T13">
        <f t="shared" ref="T13:T21" si="7">0.083*12*SQRT(D13)</f>
        <v>5.4261436471954925</v>
      </c>
      <c r="U13">
        <f t="shared" si="1"/>
        <v>5.4479353887504942</v>
      </c>
      <c r="V13">
        <f t="shared" si="2"/>
        <v>84000</v>
      </c>
      <c r="W13">
        <v>402.12389999999999</v>
      </c>
      <c r="X13">
        <v>500</v>
      </c>
      <c r="Y13">
        <v>0</v>
      </c>
      <c r="Z13">
        <v>520</v>
      </c>
      <c r="AA13">
        <f t="shared" si="3"/>
        <v>3.9505092545504819</v>
      </c>
      <c r="AB13">
        <f t="shared" si="5"/>
        <v>3.4561468753865894</v>
      </c>
      <c r="AC13">
        <f t="shared" si="4"/>
        <v>5.1089503290620923</v>
      </c>
    </row>
    <row r="14" spans="1:29" x14ac:dyDescent="0.25">
      <c r="A14" s="40">
        <v>12</v>
      </c>
      <c r="B14" s="32">
        <v>200</v>
      </c>
      <c r="C14" s="32">
        <v>1</v>
      </c>
      <c r="D14" s="32">
        <v>35</v>
      </c>
      <c r="E14" s="32">
        <v>0.58179999999999998</v>
      </c>
      <c r="F14" s="32">
        <v>0.58179999999999998</v>
      </c>
      <c r="G14" s="32">
        <v>314.15929999999997</v>
      </c>
      <c r="H14" s="32">
        <v>900</v>
      </c>
      <c r="I14" s="32">
        <v>510</v>
      </c>
      <c r="J14" s="32">
        <v>1.6289</v>
      </c>
      <c r="K14" s="32">
        <v>0.1429</v>
      </c>
      <c r="L14" s="32">
        <v>0.1333</v>
      </c>
      <c r="M14" s="32">
        <v>1.5</v>
      </c>
      <c r="N14" s="33">
        <v>4.3099999999999996</v>
      </c>
      <c r="O14" s="34"/>
      <c r="P14" s="42">
        <v>4.3099999999999996</v>
      </c>
      <c r="Q14" s="34" t="s">
        <v>5</v>
      </c>
      <c r="R14" s="34" t="s">
        <v>69</v>
      </c>
      <c r="S14" s="34"/>
      <c r="T14">
        <f t="shared" si="7"/>
        <v>5.8924154639672173</v>
      </c>
      <c r="U14">
        <f t="shared" si="1"/>
        <v>5.9160797830996161</v>
      </c>
      <c r="V14">
        <v>40000</v>
      </c>
      <c r="W14">
        <v>565.48670000000004</v>
      </c>
      <c r="X14">
        <v>540</v>
      </c>
      <c r="Y14">
        <v>157.0796</v>
      </c>
      <c r="Z14">
        <v>510</v>
      </c>
      <c r="AA14">
        <f t="shared" si="3"/>
        <v>5.923314826363419</v>
      </c>
      <c r="AB14">
        <v>7</v>
      </c>
      <c r="AC14">
        <f t="shared" si="4"/>
        <v>5.7339590068097337</v>
      </c>
    </row>
    <row r="15" spans="1:29" x14ac:dyDescent="0.25">
      <c r="A15" s="40">
        <v>13</v>
      </c>
      <c r="B15" s="32">
        <v>200</v>
      </c>
      <c r="C15" s="32">
        <v>1</v>
      </c>
      <c r="D15" s="32">
        <v>35</v>
      </c>
      <c r="E15" s="32">
        <v>0.57010000000000005</v>
      </c>
      <c r="F15" s="32">
        <v>0.57010000000000005</v>
      </c>
      <c r="G15" s="32">
        <v>307.85399999999998</v>
      </c>
      <c r="H15" s="32">
        <v>900</v>
      </c>
      <c r="I15" s="32">
        <v>495</v>
      </c>
      <c r="J15" s="32">
        <v>1.9343999999999999</v>
      </c>
      <c r="K15" s="32">
        <v>0.1429</v>
      </c>
      <c r="L15" s="32">
        <v>9.3299999999999994E-2</v>
      </c>
      <c r="M15" s="32">
        <v>1.5</v>
      </c>
      <c r="N15" s="33">
        <v>4.0999999999999996</v>
      </c>
      <c r="O15" s="34"/>
      <c r="P15" s="42">
        <v>4.0999999999999996</v>
      </c>
      <c r="Q15" s="34" t="s">
        <v>5</v>
      </c>
      <c r="R15" s="34" t="s">
        <v>70</v>
      </c>
      <c r="S15" s="34" t="s">
        <v>73</v>
      </c>
      <c r="T15">
        <f t="shared" si="7"/>
        <v>5.8924154639672173</v>
      </c>
      <c r="U15">
        <f t="shared" si="1"/>
        <v>5.9160797830996161</v>
      </c>
      <c r="V15">
        <v>40000</v>
      </c>
      <c r="W15">
        <v>565.48670000000004</v>
      </c>
      <c r="X15">
        <v>540</v>
      </c>
      <c r="Y15">
        <v>307.87610000000001</v>
      </c>
      <c r="Z15">
        <v>495</v>
      </c>
      <c r="AA15">
        <f t="shared" si="3"/>
        <v>6.0369274010246379</v>
      </c>
      <c r="AB15">
        <v>7</v>
      </c>
      <c r="AC15">
        <f t="shared" si="4"/>
        <v>5.7339590068097337</v>
      </c>
    </row>
    <row r="16" spans="1:29" x14ac:dyDescent="0.25">
      <c r="A16" s="40">
        <v>14</v>
      </c>
      <c r="B16" s="32">
        <v>200</v>
      </c>
      <c r="C16" s="32">
        <v>1</v>
      </c>
      <c r="D16" s="32">
        <v>22</v>
      </c>
      <c r="E16" s="32">
        <v>0.85519999999999996</v>
      </c>
      <c r="F16" s="32">
        <v>0.85519999999999996</v>
      </c>
      <c r="G16" s="32">
        <v>461.80799999999999</v>
      </c>
      <c r="H16" s="32">
        <v>900</v>
      </c>
      <c r="I16" s="32">
        <v>495</v>
      </c>
      <c r="J16" s="32">
        <v>2.4399000000000002</v>
      </c>
      <c r="K16" s="32">
        <v>0.2273</v>
      </c>
      <c r="L16" s="32">
        <v>0.14000000000000001</v>
      </c>
      <c r="M16" s="32">
        <v>1.5</v>
      </c>
      <c r="N16" s="33">
        <v>5.8</v>
      </c>
      <c r="O16" s="34"/>
      <c r="P16" s="42">
        <v>5.8</v>
      </c>
      <c r="Q16" s="34" t="s">
        <v>6</v>
      </c>
      <c r="R16" s="34" t="s">
        <v>71</v>
      </c>
      <c r="S16" s="34"/>
      <c r="T16">
        <f t="shared" si="7"/>
        <v>4.6716540967841356</v>
      </c>
      <c r="U16">
        <f t="shared" si="1"/>
        <v>4.6904157598234297</v>
      </c>
      <c r="V16">
        <v>40000</v>
      </c>
      <c r="W16">
        <v>565.48670000000004</v>
      </c>
      <c r="X16">
        <v>540</v>
      </c>
      <c r="Y16">
        <v>307.87610000000001</v>
      </c>
      <c r="Z16">
        <v>495</v>
      </c>
      <c r="AA16">
        <f t="shared" si="3"/>
        <v>5.9665508894481691</v>
      </c>
      <c r="AB16">
        <v>4.4000000000000004</v>
      </c>
      <c r="AC16">
        <f t="shared" si="4"/>
        <v>4.1428845341476013</v>
      </c>
    </row>
    <row r="17" spans="1:29" x14ac:dyDescent="0.25">
      <c r="A17" s="40">
        <v>15</v>
      </c>
      <c r="B17" s="32">
        <v>200</v>
      </c>
      <c r="C17" s="32">
        <v>1</v>
      </c>
      <c r="D17" s="32">
        <v>22</v>
      </c>
      <c r="E17" s="32">
        <v>0.85519999999999996</v>
      </c>
      <c r="F17" s="32">
        <v>0.85519999999999996</v>
      </c>
      <c r="G17" s="32">
        <v>461.80799999999999</v>
      </c>
      <c r="H17" s="32">
        <v>900</v>
      </c>
      <c r="I17" s="32">
        <v>495</v>
      </c>
      <c r="J17" s="32">
        <v>1.4633</v>
      </c>
      <c r="K17" s="32">
        <v>0.2273</v>
      </c>
      <c r="L17" s="32">
        <v>0.14000000000000001</v>
      </c>
      <c r="M17" s="32">
        <v>1.5</v>
      </c>
      <c r="N17" s="33">
        <v>5.56</v>
      </c>
      <c r="O17" s="34"/>
      <c r="P17" s="42">
        <v>5.56</v>
      </c>
      <c r="Q17" s="34" t="s">
        <v>6</v>
      </c>
      <c r="R17" s="34" t="s">
        <v>72</v>
      </c>
      <c r="S17" s="34"/>
      <c r="T17">
        <f t="shared" si="7"/>
        <v>4.6716540967841356</v>
      </c>
      <c r="U17">
        <f t="shared" si="1"/>
        <v>4.6904157598234297</v>
      </c>
      <c r="V17">
        <v>40000</v>
      </c>
      <c r="W17">
        <v>226.19470000000001</v>
      </c>
      <c r="X17">
        <v>540</v>
      </c>
      <c r="Y17">
        <v>307.87610000000001</v>
      </c>
      <c r="Z17">
        <v>495</v>
      </c>
      <c r="AA17">
        <f t="shared" si="3"/>
        <v>4.9588536494481685</v>
      </c>
      <c r="AB17">
        <v>4.4000000000000004</v>
      </c>
      <c r="AC17">
        <f t="shared" si="4"/>
        <v>4.1428845341476013</v>
      </c>
    </row>
    <row r="18" spans="1:29" x14ac:dyDescent="0.25">
      <c r="A18" s="40">
        <v>16</v>
      </c>
      <c r="B18" s="43">
        <v>200</v>
      </c>
      <c r="C18" s="43">
        <v>1</v>
      </c>
      <c r="D18" s="43">
        <v>34</v>
      </c>
      <c r="E18" s="43">
        <v>0.83</v>
      </c>
      <c r="F18" s="43">
        <v>0.83</v>
      </c>
      <c r="G18" s="43">
        <v>448.2</v>
      </c>
      <c r="H18" s="43">
        <v>1000</v>
      </c>
      <c r="I18" s="43">
        <v>580</v>
      </c>
      <c r="J18" s="43">
        <v>0.26040000000000002</v>
      </c>
      <c r="K18" s="43">
        <v>0.05</v>
      </c>
      <c r="L18" s="43">
        <v>0.24</v>
      </c>
      <c r="M18" s="43">
        <v>1</v>
      </c>
      <c r="N18" s="44">
        <v>4.4382999999999999</v>
      </c>
      <c r="O18" s="45"/>
      <c r="P18" s="46">
        <v>1.76</v>
      </c>
      <c r="Q18" s="45" t="s">
        <v>6</v>
      </c>
      <c r="R18" s="45" t="s">
        <v>74</v>
      </c>
      <c r="S18" s="45"/>
      <c r="T18">
        <f t="shared" si="7"/>
        <v>5.8076280872659192</v>
      </c>
      <c r="U18">
        <f t="shared" si="1"/>
        <v>5.8309518948453007</v>
      </c>
      <c r="V18">
        <f>300*B18</f>
        <v>60000</v>
      </c>
      <c r="W18">
        <v>0</v>
      </c>
      <c r="X18">
        <v>0</v>
      </c>
      <c r="Y18">
        <v>157.0796</v>
      </c>
      <c r="Z18">
        <v>580</v>
      </c>
      <c r="AA18">
        <f t="shared" si="3"/>
        <v>4.287441334038447</v>
      </c>
      <c r="AB18">
        <v>6.8</v>
      </c>
      <c r="AC18">
        <f t="shared" si="4"/>
        <v>5.618782157562519</v>
      </c>
    </row>
    <row r="19" spans="1:29" x14ac:dyDescent="0.25">
      <c r="A19" s="40">
        <v>17</v>
      </c>
      <c r="B19" s="43">
        <v>200</v>
      </c>
      <c r="C19" s="43">
        <v>1</v>
      </c>
      <c r="D19" s="43">
        <v>34</v>
      </c>
      <c r="E19" s="43">
        <v>0.83</v>
      </c>
      <c r="F19" s="43">
        <v>0.83</v>
      </c>
      <c r="G19" s="43">
        <v>448.2</v>
      </c>
      <c r="H19" s="43">
        <v>1000</v>
      </c>
      <c r="I19" s="43">
        <v>580</v>
      </c>
      <c r="J19" s="43">
        <v>1.0936999999999999</v>
      </c>
      <c r="K19" s="43">
        <v>0.05</v>
      </c>
      <c r="L19" s="43">
        <v>0.24</v>
      </c>
      <c r="M19" s="43">
        <v>1</v>
      </c>
      <c r="N19" s="44">
        <v>4.4516999999999998</v>
      </c>
      <c r="O19" s="45"/>
      <c r="P19" s="46">
        <v>1.76</v>
      </c>
      <c r="Q19" s="45" t="s">
        <v>5</v>
      </c>
      <c r="R19" s="45" t="s">
        <v>75</v>
      </c>
      <c r="S19" s="45"/>
      <c r="T19">
        <f t="shared" si="7"/>
        <v>5.8076280872659192</v>
      </c>
      <c r="U19">
        <f t="shared" si="1"/>
        <v>5.8309518948453007</v>
      </c>
      <c r="V19">
        <f t="shared" ref="V19:V25" si="8">300*B19</f>
        <v>60000</v>
      </c>
      <c r="W19">
        <v>502.65480000000002</v>
      </c>
      <c r="X19">
        <v>580</v>
      </c>
      <c r="Y19">
        <v>157.0796</v>
      </c>
      <c r="Z19">
        <v>580</v>
      </c>
      <c r="AA19">
        <f t="shared" si="3"/>
        <v>5.356420542038447</v>
      </c>
      <c r="AB19">
        <v>6.8</v>
      </c>
      <c r="AC19">
        <f t="shared" si="4"/>
        <v>5.618782157562519</v>
      </c>
    </row>
    <row r="20" spans="1:29" x14ac:dyDescent="0.25">
      <c r="A20" s="40">
        <v>18</v>
      </c>
      <c r="B20" s="43">
        <v>200</v>
      </c>
      <c r="C20" s="43">
        <v>1</v>
      </c>
      <c r="D20" s="43">
        <v>34</v>
      </c>
      <c r="E20" s="43">
        <v>0.83</v>
      </c>
      <c r="F20" s="43">
        <v>0.83</v>
      </c>
      <c r="G20" s="43">
        <v>448.2</v>
      </c>
      <c r="H20" s="43">
        <v>1000</v>
      </c>
      <c r="I20" s="43">
        <v>580</v>
      </c>
      <c r="J20" s="43">
        <v>1.0104</v>
      </c>
      <c r="K20" s="43">
        <v>0.05</v>
      </c>
      <c r="L20" s="43">
        <v>0.24</v>
      </c>
      <c r="M20" s="43">
        <v>1</v>
      </c>
      <c r="N20" s="44">
        <v>4.4382999999999999</v>
      </c>
      <c r="O20" s="45"/>
      <c r="P20" s="46">
        <v>2.72</v>
      </c>
      <c r="Q20" s="45" t="s">
        <v>5</v>
      </c>
      <c r="R20" s="45" t="s">
        <v>76</v>
      </c>
      <c r="S20" s="45"/>
      <c r="T20">
        <f t="shared" si="7"/>
        <v>5.8076280872659192</v>
      </c>
      <c r="U20">
        <f t="shared" si="1"/>
        <v>5.8309518948453007</v>
      </c>
      <c r="V20">
        <f t="shared" si="8"/>
        <v>60000</v>
      </c>
      <c r="W20">
        <v>0</v>
      </c>
      <c r="X20">
        <v>0</v>
      </c>
      <c r="Y20">
        <v>609.46900000000005</v>
      </c>
      <c r="Z20">
        <v>580</v>
      </c>
      <c r="AA20">
        <f t="shared" si="3"/>
        <v>5.2495227913717804</v>
      </c>
      <c r="AB20">
        <v>6.8</v>
      </c>
      <c r="AC20">
        <f t="shared" si="4"/>
        <v>5.618782157562519</v>
      </c>
    </row>
    <row r="21" spans="1:29" x14ac:dyDescent="0.25">
      <c r="A21" s="40">
        <v>19</v>
      </c>
      <c r="B21" s="43">
        <v>200</v>
      </c>
      <c r="C21" s="43">
        <v>1</v>
      </c>
      <c r="D21" s="43">
        <v>34</v>
      </c>
      <c r="E21" s="43">
        <v>0.83</v>
      </c>
      <c r="F21" s="43">
        <v>0.83</v>
      </c>
      <c r="G21" s="43">
        <v>448.2</v>
      </c>
      <c r="H21" s="43">
        <v>1000</v>
      </c>
      <c r="I21" s="43">
        <v>580</v>
      </c>
      <c r="J21" s="43">
        <v>1.2811999999999999</v>
      </c>
      <c r="K21" s="43">
        <v>0.05</v>
      </c>
      <c r="L21" s="43">
        <v>0.24</v>
      </c>
      <c r="M21" s="43">
        <v>1</v>
      </c>
      <c r="N21" s="44">
        <v>4.4382999999999999</v>
      </c>
      <c r="O21" s="45"/>
      <c r="P21" s="46">
        <v>3</v>
      </c>
      <c r="Q21" s="45" t="s">
        <v>5</v>
      </c>
      <c r="R21" s="45" t="s">
        <v>77</v>
      </c>
      <c r="S21" s="45"/>
      <c r="T21">
        <f t="shared" si="7"/>
        <v>5.8076280872659192</v>
      </c>
      <c r="U21">
        <f t="shared" si="1"/>
        <v>5.8309518948453007</v>
      </c>
      <c r="V21">
        <f t="shared" si="8"/>
        <v>60000</v>
      </c>
      <c r="W21">
        <v>0</v>
      </c>
      <c r="X21">
        <v>0</v>
      </c>
      <c r="Y21">
        <v>772.83180000000004</v>
      </c>
      <c r="Z21">
        <v>580</v>
      </c>
      <c r="AA21">
        <f t="shared" si="3"/>
        <v>5.5969410127051136</v>
      </c>
      <c r="AB21">
        <v>6.8</v>
      </c>
      <c r="AC21">
        <f t="shared" si="4"/>
        <v>5.618782157562519</v>
      </c>
    </row>
    <row r="22" spans="1:29" x14ac:dyDescent="0.25">
      <c r="A22" s="40">
        <v>20</v>
      </c>
      <c r="B22" s="43">
        <v>200</v>
      </c>
      <c r="C22" s="43">
        <v>1</v>
      </c>
      <c r="D22" s="43">
        <v>31.6</v>
      </c>
      <c r="E22" s="43">
        <v>0.87</v>
      </c>
      <c r="F22" s="43">
        <v>0.87</v>
      </c>
      <c r="G22" s="43">
        <v>469.8</v>
      </c>
      <c r="H22" s="43">
        <v>1000</v>
      </c>
      <c r="I22" s="43">
        <v>580</v>
      </c>
      <c r="J22" s="43">
        <v>0</v>
      </c>
      <c r="K22" s="43">
        <v>0.05</v>
      </c>
      <c r="L22" s="43">
        <v>0.3</v>
      </c>
      <c r="M22" s="43">
        <v>1</v>
      </c>
      <c r="N22" s="44">
        <v>4.7217000000000002</v>
      </c>
      <c r="O22" s="45"/>
      <c r="P22" s="46">
        <v>1.04</v>
      </c>
      <c r="Q22" s="45" t="s">
        <v>6</v>
      </c>
      <c r="R22" s="45" t="s">
        <v>78</v>
      </c>
      <c r="S22" s="45"/>
      <c r="T22">
        <f>0.083*15*SQRT(D22)</f>
        <v>6.9986277226324889</v>
      </c>
      <c r="U22">
        <f t="shared" si="1"/>
        <v>5.6213877290220786</v>
      </c>
      <c r="V22">
        <f t="shared" si="8"/>
        <v>60000</v>
      </c>
      <c r="W22">
        <v>0</v>
      </c>
      <c r="X22">
        <v>0</v>
      </c>
      <c r="Y22">
        <v>0</v>
      </c>
      <c r="Z22">
        <v>0</v>
      </c>
      <c r="AA22">
        <f t="shared" si="3"/>
        <v>4.216040796766559</v>
      </c>
      <c r="AB22">
        <v>6.32</v>
      </c>
      <c r="AC22">
        <f t="shared" si="4"/>
        <v>5.3381148145790354</v>
      </c>
    </row>
    <row r="23" spans="1:29" x14ac:dyDescent="0.25">
      <c r="A23" s="40">
        <v>21</v>
      </c>
      <c r="B23" s="43">
        <v>200</v>
      </c>
      <c r="C23" s="43">
        <v>1</v>
      </c>
      <c r="D23" s="43">
        <v>31.6</v>
      </c>
      <c r="E23" s="43">
        <v>0.87</v>
      </c>
      <c r="F23" s="43">
        <v>0.87</v>
      </c>
      <c r="G23" s="43">
        <v>469.8</v>
      </c>
      <c r="H23" s="43">
        <v>1000</v>
      </c>
      <c r="I23" s="43">
        <v>580</v>
      </c>
      <c r="J23" s="43">
        <v>0.1729</v>
      </c>
      <c r="K23" s="43">
        <v>0.05</v>
      </c>
      <c r="L23" s="43">
        <v>0.3</v>
      </c>
      <c r="M23" s="43">
        <v>1</v>
      </c>
      <c r="N23" s="44">
        <v>4.6449999999999996</v>
      </c>
      <c r="O23" s="45"/>
      <c r="P23" s="46">
        <v>1.04</v>
      </c>
      <c r="Q23" s="45" t="s">
        <v>6</v>
      </c>
      <c r="R23" s="45" t="s">
        <v>79</v>
      </c>
      <c r="S23" s="45"/>
      <c r="T23">
        <f>0.083*12*SQRT(D23)</f>
        <v>5.5989021781059902</v>
      </c>
      <c r="U23">
        <f t="shared" si="1"/>
        <v>5.6213877290220786</v>
      </c>
      <c r="V23">
        <f t="shared" si="8"/>
        <v>60000</v>
      </c>
      <c r="W23">
        <v>100.53100000000001</v>
      </c>
      <c r="X23">
        <v>580</v>
      </c>
      <c r="Y23">
        <v>0</v>
      </c>
      <c r="Z23">
        <v>0</v>
      </c>
      <c r="AA23">
        <f t="shared" si="3"/>
        <v>4.4298367234332252</v>
      </c>
      <c r="AB23">
        <f t="shared" si="5"/>
        <v>1.7338417875582632</v>
      </c>
      <c r="AC23">
        <f t="shared" si="4"/>
        <v>5.3381148145790354</v>
      </c>
    </row>
    <row r="24" spans="1:29" x14ac:dyDescent="0.25">
      <c r="A24" s="40">
        <v>22</v>
      </c>
      <c r="B24" s="43">
        <v>200</v>
      </c>
      <c r="C24" s="43">
        <v>1</v>
      </c>
      <c r="D24" s="43">
        <v>31.6</v>
      </c>
      <c r="E24" s="43">
        <v>0.87</v>
      </c>
      <c r="F24" s="43">
        <v>0.87</v>
      </c>
      <c r="G24" s="43">
        <v>469.8</v>
      </c>
      <c r="H24" s="43">
        <v>1000</v>
      </c>
      <c r="I24" s="43">
        <v>580</v>
      </c>
      <c r="J24" s="43">
        <v>0.54020000000000001</v>
      </c>
      <c r="K24" s="43">
        <v>0.05</v>
      </c>
      <c r="L24" s="43">
        <v>0.3</v>
      </c>
      <c r="M24" s="43">
        <v>1</v>
      </c>
      <c r="N24" s="44">
        <v>4.5682999999999998</v>
      </c>
      <c r="O24" s="45"/>
      <c r="P24" s="46">
        <v>1.74</v>
      </c>
      <c r="Q24" s="45" t="s">
        <v>5</v>
      </c>
      <c r="R24" s="45" t="s">
        <v>80</v>
      </c>
      <c r="S24" s="45"/>
      <c r="T24">
        <f t="shared" ref="T24:T25" si="9">0.083*12*SQRT(D24)</f>
        <v>5.5989021781059902</v>
      </c>
      <c r="U24">
        <f t="shared" si="1"/>
        <v>5.6213877290220786</v>
      </c>
      <c r="V24">
        <f t="shared" si="8"/>
        <v>60000</v>
      </c>
      <c r="W24">
        <v>0</v>
      </c>
      <c r="X24">
        <v>0</v>
      </c>
      <c r="Y24">
        <v>314.15929999999997</v>
      </c>
      <c r="Z24">
        <v>580</v>
      </c>
      <c r="AA24">
        <f t="shared" si="3"/>
        <v>4.8841529080998933</v>
      </c>
      <c r="AB24">
        <v>6.32</v>
      </c>
      <c r="AC24">
        <f t="shared" si="4"/>
        <v>5.3381148145790354</v>
      </c>
    </row>
    <row r="25" spans="1:29" x14ac:dyDescent="0.25">
      <c r="A25" s="40">
        <v>23</v>
      </c>
      <c r="B25" s="43">
        <v>200</v>
      </c>
      <c r="C25" s="43">
        <v>1</v>
      </c>
      <c r="D25" s="43">
        <v>31.6</v>
      </c>
      <c r="E25" s="43">
        <v>0.87</v>
      </c>
      <c r="F25" s="43">
        <v>0.87</v>
      </c>
      <c r="G25" s="43">
        <v>469.8</v>
      </c>
      <c r="H25" s="43">
        <v>1000</v>
      </c>
      <c r="I25" s="43">
        <v>580</v>
      </c>
      <c r="J25" s="43">
        <v>0.77800000000000002</v>
      </c>
      <c r="K25" s="43">
        <v>0.05</v>
      </c>
      <c r="L25" s="43">
        <v>0.3</v>
      </c>
      <c r="M25" s="43">
        <v>1</v>
      </c>
      <c r="N25" s="44">
        <v>4.5183</v>
      </c>
      <c r="O25" s="45"/>
      <c r="P25" s="46">
        <v>2.02</v>
      </c>
      <c r="Q25" s="45" t="s">
        <v>5</v>
      </c>
      <c r="R25" s="45" t="s">
        <v>81</v>
      </c>
      <c r="S25" s="45"/>
      <c r="T25">
        <f t="shared" si="9"/>
        <v>5.5989021781059902</v>
      </c>
      <c r="U25">
        <f t="shared" si="1"/>
        <v>5.6213877290220786</v>
      </c>
      <c r="V25">
        <f t="shared" si="8"/>
        <v>60000</v>
      </c>
      <c r="W25">
        <v>0</v>
      </c>
      <c r="X25">
        <v>0</v>
      </c>
      <c r="Y25">
        <v>452.38929999999999</v>
      </c>
      <c r="Z25">
        <v>580</v>
      </c>
      <c r="AA25">
        <f t="shared" si="3"/>
        <v>5.1781220414332259</v>
      </c>
      <c r="AB25">
        <v>6.32</v>
      </c>
      <c r="AC25">
        <f t="shared" si="4"/>
        <v>5.3381148145790354</v>
      </c>
    </row>
    <row r="26" spans="1:29" x14ac:dyDescent="0.25">
      <c r="A26" s="40">
        <v>24</v>
      </c>
      <c r="B26" s="43">
        <v>100</v>
      </c>
      <c r="C26" s="43">
        <v>1</v>
      </c>
      <c r="D26" s="43">
        <v>20.6</v>
      </c>
      <c r="E26" s="43">
        <v>0.92400000000000004</v>
      </c>
      <c r="F26" s="43">
        <v>0.92400000000000004</v>
      </c>
      <c r="G26" s="43">
        <v>184.8</v>
      </c>
      <c r="H26" s="43">
        <v>1000</v>
      </c>
      <c r="I26" s="43">
        <v>470</v>
      </c>
      <c r="J26" s="43">
        <v>0</v>
      </c>
      <c r="K26" s="43">
        <v>0.1</v>
      </c>
      <c r="L26" s="43">
        <v>0.2</v>
      </c>
      <c r="M26" s="43">
        <v>1</v>
      </c>
      <c r="N26" s="44">
        <v>3.9849999999999999</v>
      </c>
      <c r="O26" s="45"/>
      <c r="P26" s="46">
        <v>2.42</v>
      </c>
      <c r="Q26" s="45" t="s">
        <v>6</v>
      </c>
      <c r="R26" s="45" t="s">
        <v>82</v>
      </c>
      <c r="S26" s="45"/>
      <c r="T26">
        <f>0.083*15*SQRT(D26)</f>
        <v>5.6507092475192886</v>
      </c>
      <c r="U26">
        <f t="shared" si="1"/>
        <v>4.5387222871640871</v>
      </c>
      <c r="V26">
        <f>200*B26</f>
        <v>20000</v>
      </c>
      <c r="W26">
        <v>0</v>
      </c>
      <c r="X26">
        <v>0</v>
      </c>
      <c r="Y26">
        <v>0</v>
      </c>
      <c r="Z26">
        <v>0</v>
      </c>
      <c r="AA26">
        <f t="shared" si="3"/>
        <v>3.08633115527158</v>
      </c>
      <c r="AB26">
        <v>4.12</v>
      </c>
      <c r="AC26">
        <f t="shared" si="4"/>
        <v>3.9565258448882008</v>
      </c>
    </row>
    <row r="27" spans="1:29" x14ac:dyDescent="0.25">
      <c r="A27" s="40">
        <v>25</v>
      </c>
      <c r="B27" s="43">
        <v>100</v>
      </c>
      <c r="C27" s="43">
        <v>1</v>
      </c>
      <c r="D27" s="43">
        <v>20.6</v>
      </c>
      <c r="E27" s="43">
        <v>0.92400000000000004</v>
      </c>
      <c r="F27" s="43">
        <v>0.92400000000000004</v>
      </c>
      <c r="G27" s="43">
        <v>184.8</v>
      </c>
      <c r="H27" s="43">
        <v>1000</v>
      </c>
      <c r="I27" s="43">
        <v>470</v>
      </c>
      <c r="J27" s="43">
        <v>1.6266</v>
      </c>
      <c r="K27" s="43">
        <v>0.1</v>
      </c>
      <c r="L27" s="43">
        <v>0.2</v>
      </c>
      <c r="M27" s="43">
        <v>1</v>
      </c>
      <c r="N27" s="44">
        <v>4.0250000000000004</v>
      </c>
      <c r="O27" s="45"/>
      <c r="P27" s="46">
        <v>4.3600000000000003</v>
      </c>
      <c r="Q27" s="45" t="s">
        <v>5</v>
      </c>
      <c r="R27" s="45" t="s">
        <v>83</v>
      </c>
      <c r="S27" s="45" t="s">
        <v>94</v>
      </c>
      <c r="T27">
        <f>0.083*12*SQRT(D27)</f>
        <v>4.5205673980154311</v>
      </c>
      <c r="U27">
        <f t="shared" si="1"/>
        <v>4.5387222871640871</v>
      </c>
      <c r="V27">
        <f t="shared" ref="V27:V37" si="10">200*B27</f>
        <v>20000</v>
      </c>
      <c r="W27">
        <v>0</v>
      </c>
      <c r="X27">
        <v>0</v>
      </c>
      <c r="Y27">
        <v>314.15929999999997</v>
      </c>
      <c r="Z27">
        <v>470</v>
      </c>
      <c r="AA27">
        <f t="shared" si="3"/>
        <v>4.7105347362715797</v>
      </c>
      <c r="AB27">
        <v>4.12</v>
      </c>
      <c r="AC27">
        <f t="shared" si="4"/>
        <v>3.9565258448882008</v>
      </c>
    </row>
    <row r="28" spans="1:29" x14ac:dyDescent="0.25">
      <c r="A28" s="40">
        <v>26</v>
      </c>
      <c r="B28" s="43">
        <v>100</v>
      </c>
      <c r="C28" s="43">
        <v>1</v>
      </c>
      <c r="D28" s="43">
        <v>20.6</v>
      </c>
      <c r="E28" s="43">
        <v>0.92400000000000004</v>
      </c>
      <c r="F28" s="43">
        <v>0.92400000000000004</v>
      </c>
      <c r="G28" s="43">
        <v>184.8</v>
      </c>
      <c r="H28" s="43">
        <v>1000</v>
      </c>
      <c r="I28" s="43">
        <v>470</v>
      </c>
      <c r="J28" s="43">
        <v>0.52049999999999996</v>
      </c>
      <c r="K28" s="43">
        <v>0.1</v>
      </c>
      <c r="L28" s="43">
        <v>0.2</v>
      </c>
      <c r="M28" s="43">
        <v>1</v>
      </c>
      <c r="N28" s="44">
        <v>3.95</v>
      </c>
      <c r="O28" s="45"/>
      <c r="P28" s="46">
        <v>2.42</v>
      </c>
      <c r="Q28" s="45" t="s">
        <v>5</v>
      </c>
      <c r="R28" s="45" t="s">
        <v>84</v>
      </c>
      <c r="S28" s="45"/>
      <c r="T28">
        <f t="shared" ref="T28:T31" si="11">0.083*12*SQRT(D28)</f>
        <v>4.5205673980154311</v>
      </c>
      <c r="U28">
        <f t="shared" si="1"/>
        <v>4.5387222871640871</v>
      </c>
      <c r="V28">
        <f t="shared" si="10"/>
        <v>20000</v>
      </c>
      <c r="W28">
        <v>100.53100000000001</v>
      </c>
      <c r="X28">
        <v>470</v>
      </c>
      <c r="Y28">
        <v>0</v>
      </c>
      <c r="Z28">
        <v>0</v>
      </c>
      <c r="AA28">
        <f t="shared" si="3"/>
        <v>3.6060764252715796</v>
      </c>
      <c r="AB28">
        <f t="shared" si="5"/>
        <v>3.1128826960076958</v>
      </c>
      <c r="AC28">
        <f t="shared" si="4"/>
        <v>3.9565258448882008</v>
      </c>
    </row>
    <row r="29" spans="1:29" x14ac:dyDescent="0.25">
      <c r="A29" s="40">
        <v>27</v>
      </c>
      <c r="B29" s="43">
        <v>100</v>
      </c>
      <c r="C29" s="43">
        <v>1</v>
      </c>
      <c r="D29" s="43">
        <v>20.6</v>
      </c>
      <c r="E29" s="43">
        <v>0.92400000000000004</v>
      </c>
      <c r="F29" s="43">
        <v>0.92400000000000004</v>
      </c>
      <c r="G29" s="43">
        <v>184.8</v>
      </c>
      <c r="H29" s="43">
        <v>1000</v>
      </c>
      <c r="I29" s="43">
        <v>470</v>
      </c>
      <c r="J29" s="43">
        <v>2.1471</v>
      </c>
      <c r="K29" s="43">
        <v>0.1</v>
      </c>
      <c r="L29" s="43">
        <v>0.2</v>
      </c>
      <c r="M29" s="43">
        <v>1</v>
      </c>
      <c r="N29" s="44">
        <v>4.0250000000000004</v>
      </c>
      <c r="O29" s="45"/>
      <c r="P29" s="46">
        <v>4.3600000000000003</v>
      </c>
      <c r="Q29" s="45" t="s">
        <v>5</v>
      </c>
      <c r="R29" s="45" t="s">
        <v>85</v>
      </c>
      <c r="S29" s="45"/>
      <c r="T29">
        <f t="shared" si="11"/>
        <v>4.5205673980154311</v>
      </c>
      <c r="U29">
        <f t="shared" si="1"/>
        <v>4.5387222871640871</v>
      </c>
      <c r="V29">
        <f t="shared" si="10"/>
        <v>20000</v>
      </c>
      <c r="W29">
        <v>100.53100000000001</v>
      </c>
      <c r="X29">
        <v>470</v>
      </c>
      <c r="Y29">
        <v>314.15929999999997</v>
      </c>
      <c r="Z29">
        <v>470</v>
      </c>
      <c r="AA29">
        <f t="shared" si="3"/>
        <v>5.2302800062715802</v>
      </c>
      <c r="AB29">
        <f t="shared" si="5"/>
        <v>3.1128826960076958</v>
      </c>
      <c r="AC29">
        <f t="shared" si="4"/>
        <v>3.9565258448882008</v>
      </c>
    </row>
    <row r="30" spans="1:29" x14ac:dyDescent="0.25">
      <c r="A30" s="40">
        <v>28</v>
      </c>
      <c r="B30" s="43">
        <v>100</v>
      </c>
      <c r="C30" s="43">
        <v>1</v>
      </c>
      <c r="D30" s="43">
        <v>20.6</v>
      </c>
      <c r="E30" s="43">
        <v>0.92400000000000004</v>
      </c>
      <c r="F30" s="43">
        <v>0.92400000000000004</v>
      </c>
      <c r="G30" s="43">
        <v>184.8</v>
      </c>
      <c r="H30" s="43">
        <v>1000</v>
      </c>
      <c r="I30" s="43">
        <v>470</v>
      </c>
      <c r="J30" s="43">
        <v>1.0409999999999999</v>
      </c>
      <c r="K30" s="43">
        <v>0.1</v>
      </c>
      <c r="L30" s="43">
        <v>0.2</v>
      </c>
      <c r="M30" s="43">
        <v>1</v>
      </c>
      <c r="N30" s="44">
        <v>3.95</v>
      </c>
      <c r="O30" s="45"/>
      <c r="P30" s="46">
        <v>2.42</v>
      </c>
      <c r="Q30" s="45" t="s">
        <v>5</v>
      </c>
      <c r="R30" s="45" t="s">
        <v>86</v>
      </c>
      <c r="S30" s="45"/>
      <c r="T30">
        <f t="shared" si="11"/>
        <v>4.5205673980154311</v>
      </c>
      <c r="U30">
        <f t="shared" si="1"/>
        <v>4.5387222871640871</v>
      </c>
      <c r="V30">
        <f t="shared" si="10"/>
        <v>20000</v>
      </c>
      <c r="W30">
        <v>201.06190000000001</v>
      </c>
      <c r="X30">
        <v>470</v>
      </c>
      <c r="Y30">
        <v>0</v>
      </c>
      <c r="Z30">
        <v>0</v>
      </c>
      <c r="AA30">
        <f t="shared" si="3"/>
        <v>4.1258211782715799</v>
      </c>
      <c r="AB30">
        <v>4.12</v>
      </c>
      <c r="AC30">
        <f t="shared" si="4"/>
        <v>3.9565258448882008</v>
      </c>
    </row>
    <row r="31" spans="1:29" x14ac:dyDescent="0.25">
      <c r="A31" s="40">
        <v>29</v>
      </c>
      <c r="B31" s="43">
        <v>100</v>
      </c>
      <c r="C31" s="43">
        <v>1</v>
      </c>
      <c r="D31" s="43">
        <v>20.6</v>
      </c>
      <c r="E31" s="43">
        <v>0.92400000000000004</v>
      </c>
      <c r="F31" s="43">
        <v>0.92400000000000004</v>
      </c>
      <c r="G31" s="43">
        <v>184.8</v>
      </c>
      <c r="H31" s="43">
        <v>1000</v>
      </c>
      <c r="I31" s="43">
        <v>470</v>
      </c>
      <c r="J31" s="43">
        <v>2.6676000000000002</v>
      </c>
      <c r="K31" s="43">
        <v>0.1</v>
      </c>
      <c r="L31" s="43">
        <v>0.2</v>
      </c>
      <c r="M31" s="43">
        <v>1</v>
      </c>
      <c r="N31" s="44">
        <v>3.9849999999999999</v>
      </c>
      <c r="O31" s="45"/>
      <c r="P31" s="46">
        <v>4.3600000000000003</v>
      </c>
      <c r="Q31" s="45" t="s">
        <v>5</v>
      </c>
      <c r="R31" s="45" t="s">
        <v>87</v>
      </c>
      <c r="S31" s="45"/>
      <c r="T31">
        <f t="shared" si="11"/>
        <v>4.5205673980154311</v>
      </c>
      <c r="U31">
        <f t="shared" si="1"/>
        <v>4.5387222871640871</v>
      </c>
      <c r="V31">
        <f t="shared" si="10"/>
        <v>20000</v>
      </c>
      <c r="W31">
        <v>201.06190000000001</v>
      </c>
      <c r="X31">
        <v>470</v>
      </c>
      <c r="Y31">
        <v>314.15929999999997</v>
      </c>
      <c r="Z31">
        <v>470</v>
      </c>
      <c r="AA31">
        <f t="shared" si="3"/>
        <v>5.7500247592715796</v>
      </c>
      <c r="AB31">
        <v>4.12</v>
      </c>
      <c r="AC31">
        <f t="shared" si="4"/>
        <v>3.9565258448882008</v>
      </c>
    </row>
    <row r="32" spans="1:29" x14ac:dyDescent="0.25">
      <c r="A32" s="40">
        <v>30</v>
      </c>
      <c r="B32" s="43">
        <v>100</v>
      </c>
      <c r="C32" s="43">
        <v>1</v>
      </c>
      <c r="D32" s="43">
        <v>23</v>
      </c>
      <c r="E32" s="43">
        <v>1.3859999999999999</v>
      </c>
      <c r="F32" s="43">
        <v>1.3859999999999999</v>
      </c>
      <c r="G32" s="43">
        <v>277.2</v>
      </c>
      <c r="H32" s="43">
        <v>1000</v>
      </c>
      <c r="I32" s="43">
        <v>470</v>
      </c>
      <c r="J32" s="43">
        <v>0</v>
      </c>
      <c r="K32" s="43">
        <v>0.1</v>
      </c>
      <c r="L32" s="43">
        <v>0.3</v>
      </c>
      <c r="M32" s="43">
        <v>1</v>
      </c>
      <c r="N32" s="44">
        <v>6.1050000000000004</v>
      </c>
      <c r="O32" s="45"/>
      <c r="P32" s="46">
        <v>1.66</v>
      </c>
      <c r="Q32" s="45" t="s">
        <v>6</v>
      </c>
      <c r="R32" s="45" t="s">
        <v>88</v>
      </c>
      <c r="S32" s="45"/>
      <c r="T32">
        <f>0.083*15*SQRT(D32)</f>
        <v>5.9708102465243362</v>
      </c>
      <c r="U32">
        <f t="shared" si="1"/>
        <v>4.7958315233127191</v>
      </c>
      <c r="V32">
        <f t="shared" si="10"/>
        <v>20000</v>
      </c>
      <c r="W32">
        <v>0</v>
      </c>
      <c r="X32">
        <v>0</v>
      </c>
      <c r="Y32">
        <v>0</v>
      </c>
      <c r="Z32">
        <v>0</v>
      </c>
      <c r="AA32">
        <f t="shared" si="3"/>
        <v>3.8366652186501753</v>
      </c>
      <c r="AB32">
        <v>4.5999999999999996</v>
      </c>
      <c r="AC32">
        <f t="shared" si="4"/>
        <v>4.2738220749582547</v>
      </c>
    </row>
    <row r="33" spans="1:29" x14ac:dyDescent="0.25">
      <c r="A33" s="40">
        <v>31</v>
      </c>
      <c r="B33" s="43">
        <v>100</v>
      </c>
      <c r="C33" s="43">
        <v>1</v>
      </c>
      <c r="D33" s="43">
        <v>23</v>
      </c>
      <c r="E33" s="43">
        <v>1.3859999999999999</v>
      </c>
      <c r="F33" s="43">
        <v>1.3859999999999999</v>
      </c>
      <c r="G33" s="43">
        <v>277.2</v>
      </c>
      <c r="H33" s="43">
        <v>1000</v>
      </c>
      <c r="I33" s="43">
        <v>470</v>
      </c>
      <c r="J33" s="43">
        <v>1.5394000000000001</v>
      </c>
      <c r="K33" s="43">
        <v>0.1</v>
      </c>
      <c r="L33" s="43">
        <v>0.3</v>
      </c>
      <c r="M33" s="43">
        <v>1</v>
      </c>
      <c r="N33" s="44">
        <v>6.1050000000000004</v>
      </c>
      <c r="O33" s="45"/>
      <c r="P33" s="46">
        <v>3</v>
      </c>
      <c r="Q33" s="45" t="s">
        <v>5</v>
      </c>
      <c r="R33" s="45" t="s">
        <v>89</v>
      </c>
      <c r="S33" s="45"/>
      <c r="T33">
        <f>0.083*12*SQRT(D33)</f>
        <v>4.7766481972194681</v>
      </c>
      <c r="U33">
        <f t="shared" si="1"/>
        <v>4.7958315233127191</v>
      </c>
      <c r="V33">
        <f t="shared" si="10"/>
        <v>20000</v>
      </c>
      <c r="W33">
        <v>0</v>
      </c>
      <c r="X33">
        <v>0</v>
      </c>
      <c r="Y33">
        <v>314.15929999999997</v>
      </c>
      <c r="Z33">
        <v>470</v>
      </c>
      <c r="AA33">
        <f t="shared" si="3"/>
        <v>5.460868799650175</v>
      </c>
      <c r="AB33">
        <v>4.5999999999999996</v>
      </c>
      <c r="AC33">
        <f t="shared" si="4"/>
        <v>4.2738220749582547</v>
      </c>
    </row>
    <row r="34" spans="1:29" x14ac:dyDescent="0.25">
      <c r="A34" s="40">
        <v>32</v>
      </c>
      <c r="B34" s="43">
        <v>100</v>
      </c>
      <c r="C34" s="43">
        <v>1</v>
      </c>
      <c r="D34" s="43">
        <v>23</v>
      </c>
      <c r="E34" s="43">
        <v>1.3859999999999999</v>
      </c>
      <c r="F34" s="43">
        <v>1.3859999999999999</v>
      </c>
      <c r="G34" s="43">
        <v>277.2</v>
      </c>
      <c r="H34" s="43">
        <v>1000</v>
      </c>
      <c r="I34" s="43">
        <v>470</v>
      </c>
      <c r="J34" s="43">
        <v>0.49259999999999998</v>
      </c>
      <c r="K34" s="43">
        <v>0.1</v>
      </c>
      <c r="L34" s="43">
        <v>0.3</v>
      </c>
      <c r="M34" s="43">
        <v>1</v>
      </c>
      <c r="N34" s="44">
        <v>6.0149999999999997</v>
      </c>
      <c r="O34" s="45"/>
      <c r="P34" s="46">
        <v>1.66</v>
      </c>
      <c r="Q34" s="45" t="s">
        <v>6</v>
      </c>
      <c r="R34" s="45" t="s">
        <v>90</v>
      </c>
      <c r="S34" s="45"/>
      <c r="T34">
        <f t="shared" ref="T34:T37" si="12">0.083*12*SQRT(D34)</f>
        <v>4.7766481972194681</v>
      </c>
      <c r="U34">
        <f t="shared" si="1"/>
        <v>4.7958315233127191</v>
      </c>
      <c r="V34">
        <f t="shared" si="10"/>
        <v>20000</v>
      </c>
      <c r="W34">
        <v>100.53100000000001</v>
      </c>
      <c r="X34">
        <v>470</v>
      </c>
      <c r="Y34">
        <v>0</v>
      </c>
      <c r="Z34">
        <v>0</v>
      </c>
      <c r="AA34">
        <f t="shared" si="3"/>
        <v>4.3564104886501749</v>
      </c>
      <c r="AB34">
        <f t="shared" si="5"/>
        <v>2.3170324274490945</v>
      </c>
      <c r="AC34">
        <f t="shared" si="4"/>
        <v>4.2738220749582547</v>
      </c>
    </row>
    <row r="35" spans="1:29" x14ac:dyDescent="0.25">
      <c r="A35" s="40">
        <v>33</v>
      </c>
      <c r="B35" s="43">
        <v>100</v>
      </c>
      <c r="C35" s="43">
        <v>1</v>
      </c>
      <c r="D35" s="43">
        <v>23</v>
      </c>
      <c r="E35" s="43">
        <v>1.3859999999999999</v>
      </c>
      <c r="F35" s="43">
        <v>1.3859999999999999</v>
      </c>
      <c r="G35" s="43">
        <v>277.2</v>
      </c>
      <c r="H35" s="43">
        <v>1000</v>
      </c>
      <c r="I35" s="43">
        <v>470</v>
      </c>
      <c r="J35" s="43">
        <v>2.032</v>
      </c>
      <c r="K35" s="43">
        <v>0.1</v>
      </c>
      <c r="L35" s="43">
        <v>0.3</v>
      </c>
      <c r="M35" s="43">
        <v>1</v>
      </c>
      <c r="N35" s="44">
        <v>6.05</v>
      </c>
      <c r="O35" s="45"/>
      <c r="P35" s="46">
        <v>3</v>
      </c>
      <c r="Q35" s="45" t="s">
        <v>5</v>
      </c>
      <c r="R35" s="45" t="s">
        <v>91</v>
      </c>
      <c r="S35" s="45"/>
      <c r="T35">
        <f t="shared" si="12"/>
        <v>4.7766481972194681</v>
      </c>
      <c r="U35">
        <f t="shared" si="1"/>
        <v>4.7958315233127191</v>
      </c>
      <c r="V35">
        <f t="shared" si="10"/>
        <v>20000</v>
      </c>
      <c r="W35">
        <v>100.53100000000001</v>
      </c>
      <c r="X35">
        <v>470</v>
      </c>
      <c r="Y35">
        <v>314.15929999999997</v>
      </c>
      <c r="Z35">
        <v>470</v>
      </c>
      <c r="AA35">
        <f t="shared" si="3"/>
        <v>5.9806140696501755</v>
      </c>
      <c r="AB35">
        <f t="shared" si="5"/>
        <v>2.3170324274490945</v>
      </c>
      <c r="AC35">
        <f t="shared" si="4"/>
        <v>4.2738220749582547</v>
      </c>
    </row>
    <row r="36" spans="1:29" x14ac:dyDescent="0.25">
      <c r="A36" s="40">
        <v>34</v>
      </c>
      <c r="B36" s="43">
        <v>100</v>
      </c>
      <c r="C36" s="43">
        <v>1</v>
      </c>
      <c r="D36" s="43">
        <v>23</v>
      </c>
      <c r="E36" s="43">
        <v>1.3859999999999999</v>
      </c>
      <c r="F36" s="43">
        <v>1.3859999999999999</v>
      </c>
      <c r="G36" s="43">
        <v>277.2</v>
      </c>
      <c r="H36" s="43">
        <v>1000</v>
      </c>
      <c r="I36" s="43">
        <v>470</v>
      </c>
      <c r="J36" s="43">
        <v>0.98519999999999996</v>
      </c>
      <c r="K36" s="43">
        <v>0.1</v>
      </c>
      <c r="L36" s="43">
        <v>0.3</v>
      </c>
      <c r="M36" s="43">
        <v>1</v>
      </c>
      <c r="N36" s="44">
        <v>6.085</v>
      </c>
      <c r="O36" s="45"/>
      <c r="P36" s="46">
        <v>1.66</v>
      </c>
      <c r="Q36" s="45" t="s">
        <v>6</v>
      </c>
      <c r="R36" s="45" t="s">
        <v>92</v>
      </c>
      <c r="S36" s="45"/>
      <c r="T36">
        <f t="shared" si="12"/>
        <v>4.7766481972194681</v>
      </c>
      <c r="U36">
        <f t="shared" si="1"/>
        <v>4.7958315233127191</v>
      </c>
      <c r="V36">
        <f t="shared" si="10"/>
        <v>20000</v>
      </c>
      <c r="W36">
        <v>201.06190000000001</v>
      </c>
      <c r="X36">
        <v>470</v>
      </c>
      <c r="Y36">
        <v>0</v>
      </c>
      <c r="Z36">
        <v>0</v>
      </c>
      <c r="AA36">
        <f t="shared" si="3"/>
        <v>4.8761552416501752</v>
      </c>
      <c r="AB36">
        <v>4.5999999999999996</v>
      </c>
      <c r="AC36">
        <f t="shared" si="4"/>
        <v>4.2738220749582547</v>
      </c>
    </row>
    <row r="37" spans="1:29" x14ac:dyDescent="0.25">
      <c r="A37" s="40">
        <v>35</v>
      </c>
      <c r="B37" s="43">
        <v>100</v>
      </c>
      <c r="C37" s="43">
        <v>1</v>
      </c>
      <c r="D37" s="43">
        <v>23</v>
      </c>
      <c r="E37" s="43">
        <v>1.3859999999999999</v>
      </c>
      <c r="F37" s="43">
        <v>1.3859999999999999</v>
      </c>
      <c r="G37" s="43">
        <v>277.2</v>
      </c>
      <c r="H37" s="43">
        <v>1000</v>
      </c>
      <c r="I37" s="43">
        <v>470</v>
      </c>
      <c r="J37" s="43">
        <v>2.5246</v>
      </c>
      <c r="K37" s="43">
        <v>0.1</v>
      </c>
      <c r="L37" s="43">
        <v>0.3</v>
      </c>
      <c r="M37" s="43">
        <v>1</v>
      </c>
      <c r="N37" s="44">
        <v>6.05</v>
      </c>
      <c r="O37" s="45"/>
      <c r="P37" s="46">
        <v>3</v>
      </c>
      <c r="Q37" s="45" t="s">
        <v>5</v>
      </c>
      <c r="R37" s="45" t="s">
        <v>93</v>
      </c>
      <c r="S37" s="45"/>
      <c r="T37">
        <f t="shared" si="12"/>
        <v>4.7766481972194681</v>
      </c>
      <c r="U37">
        <f t="shared" si="1"/>
        <v>4.7958315233127191</v>
      </c>
      <c r="V37">
        <f t="shared" si="10"/>
        <v>20000</v>
      </c>
      <c r="W37">
        <v>201.06190000000001</v>
      </c>
      <c r="X37">
        <v>470</v>
      </c>
      <c r="Y37">
        <v>314.15929999999997</v>
      </c>
      <c r="Z37">
        <v>470</v>
      </c>
      <c r="AA37">
        <f t="shared" si="3"/>
        <v>6.500358822650175</v>
      </c>
      <c r="AB37">
        <v>4.5999999999999996</v>
      </c>
      <c r="AC37">
        <f t="shared" si="4"/>
        <v>4.2738220749582547</v>
      </c>
    </row>
    <row r="38" spans="1:29" x14ac:dyDescent="0.25">
      <c r="A38" s="40">
        <v>36</v>
      </c>
      <c r="B38" s="19">
        <v>200</v>
      </c>
      <c r="C38" s="19">
        <v>1</v>
      </c>
      <c r="D38" s="19">
        <v>36.4</v>
      </c>
      <c r="E38" s="19">
        <v>0.29089999999999999</v>
      </c>
      <c r="F38" s="19">
        <v>0.29089999999999999</v>
      </c>
      <c r="G38" s="19">
        <v>157.0796</v>
      </c>
      <c r="H38" s="19">
        <v>1000</v>
      </c>
      <c r="I38" s="19">
        <v>574</v>
      </c>
      <c r="J38" s="19">
        <v>0</v>
      </c>
      <c r="K38" s="19">
        <v>0.05</v>
      </c>
      <c r="L38" s="19">
        <v>6.6699999999999995E-2</v>
      </c>
      <c r="M38" s="19">
        <v>1.5</v>
      </c>
      <c r="N38" s="20">
        <v>2.1429999999999998</v>
      </c>
      <c r="O38" s="21"/>
      <c r="P38" s="47">
        <v>1.76</v>
      </c>
      <c r="Q38" s="21" t="s">
        <v>5</v>
      </c>
      <c r="R38" s="21" t="s">
        <v>69</v>
      </c>
      <c r="S38" s="21"/>
      <c r="T38">
        <f>0.083*15*SQRT(D38)</f>
        <v>7.5113853582411823</v>
      </c>
      <c r="U38">
        <f t="shared" si="1"/>
        <v>6.0332412515993425</v>
      </c>
      <c r="V38">
        <v>40000</v>
      </c>
      <c r="W38">
        <v>0</v>
      </c>
      <c r="X38">
        <v>0</v>
      </c>
      <c r="Y38">
        <v>0</v>
      </c>
      <c r="Z38">
        <v>0</v>
      </c>
      <c r="AA38">
        <f t="shared" si="3"/>
        <v>2.8358647179017553</v>
      </c>
      <c r="AB38">
        <v>7.28</v>
      </c>
      <c r="AC38">
        <f t="shared" si="4"/>
        <v>5.8935628769947401</v>
      </c>
    </row>
    <row r="39" spans="1:29" x14ac:dyDescent="0.25">
      <c r="A39" s="40">
        <v>37</v>
      </c>
      <c r="B39" s="19">
        <v>200</v>
      </c>
      <c r="C39" s="19">
        <v>1</v>
      </c>
      <c r="D39" s="19">
        <v>36.4</v>
      </c>
      <c r="E39" s="19">
        <v>0.29089999999999999</v>
      </c>
      <c r="F39" s="19">
        <v>0.29089999999999999</v>
      </c>
      <c r="G39" s="19">
        <v>157.0796</v>
      </c>
      <c r="H39" s="19">
        <v>1000</v>
      </c>
      <c r="I39" s="19">
        <v>574</v>
      </c>
      <c r="J39" s="19">
        <v>0</v>
      </c>
      <c r="K39" s="19">
        <v>0.05</v>
      </c>
      <c r="L39" s="19">
        <v>6.6699999999999995E-2</v>
      </c>
      <c r="M39" s="19">
        <v>1.5</v>
      </c>
      <c r="N39" s="20">
        <v>2.0943000000000001</v>
      </c>
      <c r="O39" s="21"/>
      <c r="P39" s="47">
        <v>1.76</v>
      </c>
      <c r="Q39" s="21" t="s">
        <v>5</v>
      </c>
      <c r="R39" s="21" t="s">
        <v>95</v>
      </c>
      <c r="S39" s="21"/>
      <c r="T39">
        <f>0.083*15*SQRT(D39)</f>
        <v>7.5113853582411823</v>
      </c>
      <c r="U39">
        <f t="shared" si="1"/>
        <v>6.0332412515993425</v>
      </c>
      <c r="V39">
        <v>40000</v>
      </c>
      <c r="W39">
        <v>0</v>
      </c>
      <c r="X39">
        <v>0</v>
      </c>
      <c r="Y39">
        <v>0</v>
      </c>
      <c r="Z39">
        <v>0</v>
      </c>
      <c r="AA39">
        <f t="shared" si="3"/>
        <v>2.8358647179017553</v>
      </c>
      <c r="AB39">
        <v>7.28</v>
      </c>
      <c r="AC39">
        <f t="shared" si="4"/>
        <v>5.8935628769947401</v>
      </c>
    </row>
    <row r="40" spans="1:29" x14ac:dyDescent="0.25">
      <c r="A40" s="40">
        <v>38</v>
      </c>
      <c r="B40" s="19">
        <v>200</v>
      </c>
      <c r="C40" s="19">
        <v>1</v>
      </c>
      <c r="D40" s="19">
        <v>36.4</v>
      </c>
      <c r="E40" s="19">
        <v>0.29089999999999999</v>
      </c>
      <c r="F40" s="19">
        <v>0.29089999999999999</v>
      </c>
      <c r="G40" s="19">
        <v>157.0796</v>
      </c>
      <c r="H40" s="19">
        <v>1000</v>
      </c>
      <c r="I40" s="19">
        <v>574</v>
      </c>
      <c r="J40" s="19">
        <v>1.4944</v>
      </c>
      <c r="K40" s="19">
        <v>0.05</v>
      </c>
      <c r="L40" s="19">
        <v>6.6699999999999995E-2</v>
      </c>
      <c r="M40" s="19">
        <v>1.5</v>
      </c>
      <c r="N40" s="20">
        <v>2.3378000000000001</v>
      </c>
      <c r="O40" s="21"/>
      <c r="P40" s="47">
        <v>3.12</v>
      </c>
      <c r="Q40" s="21" t="s">
        <v>5</v>
      </c>
      <c r="R40" s="21" t="s">
        <v>96</v>
      </c>
      <c r="S40" s="21" t="s">
        <v>99</v>
      </c>
      <c r="T40">
        <f>0.083*12*SQRT(D40)</f>
        <v>6.0091082865929453</v>
      </c>
      <c r="U40">
        <f t="shared" si="1"/>
        <v>6.0332412515993425</v>
      </c>
      <c r="V40">
        <v>40000</v>
      </c>
      <c r="W40">
        <v>402.12389999999999</v>
      </c>
      <c r="X40">
        <v>574</v>
      </c>
      <c r="Y40">
        <v>226.19470000000001</v>
      </c>
      <c r="Z40">
        <v>574</v>
      </c>
      <c r="AA40">
        <f t="shared" si="3"/>
        <v>4.8194665381017554</v>
      </c>
      <c r="AB40">
        <v>7.28</v>
      </c>
      <c r="AC40">
        <f t="shared" si="4"/>
        <v>5.8935628769947401</v>
      </c>
    </row>
    <row r="41" spans="1:29" x14ac:dyDescent="0.25">
      <c r="A41" s="40">
        <v>39</v>
      </c>
      <c r="B41" s="19">
        <v>200</v>
      </c>
      <c r="C41" s="19">
        <v>1</v>
      </c>
      <c r="D41" s="19">
        <v>36.4</v>
      </c>
      <c r="E41" s="19">
        <v>0.29089999999999999</v>
      </c>
      <c r="F41" s="19">
        <v>0.29089999999999999</v>
      </c>
      <c r="G41" s="19">
        <v>157.0796</v>
      </c>
      <c r="H41" s="19">
        <v>1000</v>
      </c>
      <c r="I41" s="19">
        <v>574</v>
      </c>
      <c r="J41" s="19">
        <v>1.4944</v>
      </c>
      <c r="K41" s="19">
        <v>0.05</v>
      </c>
      <c r="L41" s="19">
        <v>6.6699999999999995E-2</v>
      </c>
      <c r="M41" s="19">
        <v>1.5</v>
      </c>
      <c r="N41" s="20">
        <v>2.3864999999999998</v>
      </c>
      <c r="O41" s="21"/>
      <c r="P41" s="47">
        <v>3.12</v>
      </c>
      <c r="Q41" s="21" t="s">
        <v>5</v>
      </c>
      <c r="R41" s="21" t="s">
        <v>97</v>
      </c>
      <c r="S41" s="21"/>
      <c r="T41">
        <f>0.083*12*SQRT(D41)</f>
        <v>6.0091082865929453</v>
      </c>
      <c r="U41">
        <f t="shared" si="1"/>
        <v>6.0332412515993425</v>
      </c>
      <c r="V41">
        <v>40000</v>
      </c>
      <c r="W41">
        <v>402.12389999999999</v>
      </c>
      <c r="X41">
        <v>574</v>
      </c>
      <c r="Y41">
        <v>226.19470000000001</v>
      </c>
      <c r="Z41">
        <v>574</v>
      </c>
      <c r="AA41">
        <f t="shared" si="3"/>
        <v>4.8194665381017554</v>
      </c>
      <c r="AB41">
        <v>7.28</v>
      </c>
      <c r="AC41">
        <f t="shared" si="4"/>
        <v>5.8935628769947401</v>
      </c>
    </row>
    <row r="42" spans="1:29" x14ac:dyDescent="0.25">
      <c r="A42" s="40">
        <v>40</v>
      </c>
      <c r="B42" s="48">
        <v>200</v>
      </c>
      <c r="C42" s="48">
        <v>1</v>
      </c>
      <c r="D42" s="48">
        <v>31.6</v>
      </c>
      <c r="E42" s="48">
        <v>0.29089999999999999</v>
      </c>
      <c r="F42" s="48">
        <v>0.29089999999999999</v>
      </c>
      <c r="G42" s="48">
        <v>157.0796</v>
      </c>
      <c r="H42" s="48">
        <v>1000</v>
      </c>
      <c r="I42" s="48">
        <v>580</v>
      </c>
      <c r="J42" s="48">
        <v>0</v>
      </c>
      <c r="K42" s="48">
        <v>0.05</v>
      </c>
      <c r="L42" s="48">
        <v>6.6699999999999995E-2</v>
      </c>
      <c r="M42" s="48">
        <v>1.5</v>
      </c>
      <c r="N42" s="49">
        <v>2.2925</v>
      </c>
      <c r="O42" s="50"/>
      <c r="P42" s="51">
        <v>1.66</v>
      </c>
      <c r="Q42" s="50" t="s">
        <v>6</v>
      </c>
      <c r="R42" s="50" t="s">
        <v>100</v>
      </c>
      <c r="S42" s="50"/>
      <c r="T42">
        <f>0.083*15*SQRT(D42)</f>
        <v>6.9986277226324889</v>
      </c>
      <c r="U42">
        <f t="shared" si="1"/>
        <v>5.6213877290220786</v>
      </c>
      <c r="V42">
        <v>40000</v>
      </c>
      <c r="W42">
        <v>0</v>
      </c>
      <c r="X42">
        <v>0</v>
      </c>
      <c r="Y42">
        <v>0</v>
      </c>
      <c r="Z42">
        <v>0</v>
      </c>
      <c r="AA42">
        <f t="shared" si="3"/>
        <v>2.6422770881495383</v>
      </c>
      <c r="AB42">
        <v>6.32</v>
      </c>
      <c r="AC42">
        <f t="shared" si="4"/>
        <v>5.3381148145790354</v>
      </c>
    </row>
    <row r="43" spans="1:29" x14ac:dyDescent="0.25">
      <c r="A43" s="40">
        <v>41</v>
      </c>
      <c r="B43" s="48">
        <v>200</v>
      </c>
      <c r="C43" s="48">
        <v>1</v>
      </c>
      <c r="D43" s="48">
        <v>31.6</v>
      </c>
      <c r="E43" s="48">
        <v>0.29089999999999999</v>
      </c>
      <c r="F43" s="48">
        <v>0.29089999999999999</v>
      </c>
      <c r="G43" s="48">
        <v>157.0796</v>
      </c>
      <c r="H43" s="48">
        <v>1000</v>
      </c>
      <c r="I43" s="48">
        <v>580</v>
      </c>
      <c r="J43" s="48">
        <v>0.25929999999999997</v>
      </c>
      <c r="K43" s="48">
        <v>0.05</v>
      </c>
      <c r="L43" s="48">
        <v>6.6699999999999995E-2</v>
      </c>
      <c r="M43" s="48">
        <v>1.5</v>
      </c>
      <c r="N43" s="49">
        <v>2.2925</v>
      </c>
      <c r="O43" s="50"/>
      <c r="P43" s="51">
        <v>1.66</v>
      </c>
      <c r="Q43" s="50" t="s">
        <v>5</v>
      </c>
      <c r="R43" s="50" t="s">
        <v>69</v>
      </c>
      <c r="S43" s="50"/>
      <c r="T43">
        <f t="shared" ref="T43:T51" si="13">0.083*12*SQRT(D43)</f>
        <v>5.5989021781059902</v>
      </c>
      <c r="U43">
        <f t="shared" si="1"/>
        <v>5.6213877290220786</v>
      </c>
      <c r="V43">
        <v>40000</v>
      </c>
      <c r="W43">
        <v>100.53100000000001</v>
      </c>
      <c r="X43">
        <v>580</v>
      </c>
      <c r="Y43">
        <v>0</v>
      </c>
      <c r="Z43">
        <v>0</v>
      </c>
      <c r="AA43">
        <f t="shared" si="3"/>
        <v>2.9629709781495381</v>
      </c>
      <c r="AB43">
        <f t="shared" si="5"/>
        <v>5.1856439142630366</v>
      </c>
      <c r="AC43">
        <f t="shared" si="4"/>
        <v>5.3381148145790354</v>
      </c>
    </row>
    <row r="44" spans="1:29" x14ac:dyDescent="0.25">
      <c r="A44" s="40">
        <v>42</v>
      </c>
      <c r="B44" s="48">
        <v>200</v>
      </c>
      <c r="C44" s="48">
        <v>1</v>
      </c>
      <c r="D44" s="48">
        <v>31.6</v>
      </c>
      <c r="E44" s="48">
        <v>0.29089999999999999</v>
      </c>
      <c r="F44" s="48">
        <v>0.29089999999999999</v>
      </c>
      <c r="G44" s="48">
        <v>157.0796</v>
      </c>
      <c r="H44" s="48">
        <v>1000</v>
      </c>
      <c r="I44" s="48">
        <v>580</v>
      </c>
      <c r="J44" s="48">
        <v>0.51859999999999995</v>
      </c>
      <c r="K44" s="48">
        <v>0.05</v>
      </c>
      <c r="L44" s="48">
        <v>6.6699999999999995E-2</v>
      </c>
      <c r="M44" s="48">
        <v>1.5</v>
      </c>
      <c r="N44" s="49">
        <v>2.31</v>
      </c>
      <c r="O44" s="50"/>
      <c r="P44" s="51">
        <v>1.66</v>
      </c>
      <c r="Q44" s="50" t="s">
        <v>5</v>
      </c>
      <c r="R44" s="50" t="s">
        <v>95</v>
      </c>
      <c r="S44" s="50"/>
      <c r="T44">
        <f t="shared" si="13"/>
        <v>5.5989021781059902</v>
      </c>
      <c r="U44">
        <f t="shared" si="1"/>
        <v>5.6213877290220786</v>
      </c>
      <c r="V44">
        <v>40000</v>
      </c>
      <c r="W44">
        <v>201.06190000000001</v>
      </c>
      <c r="X44">
        <v>580</v>
      </c>
      <c r="Y44">
        <v>0</v>
      </c>
      <c r="Z44">
        <v>0</v>
      </c>
      <c r="AA44">
        <f t="shared" si="3"/>
        <v>3.2836645491495382</v>
      </c>
      <c r="AB44">
        <v>6.32</v>
      </c>
      <c r="AC44">
        <f t="shared" si="4"/>
        <v>5.3381148145790354</v>
      </c>
    </row>
    <row r="45" spans="1:29" x14ac:dyDescent="0.25">
      <c r="A45" s="40">
        <v>43</v>
      </c>
      <c r="B45" s="48">
        <v>200</v>
      </c>
      <c r="C45" s="48">
        <v>1</v>
      </c>
      <c r="D45" s="48">
        <v>31.6</v>
      </c>
      <c r="E45" s="48">
        <v>0.29089999999999999</v>
      </c>
      <c r="F45" s="48">
        <v>0.29089999999999999</v>
      </c>
      <c r="G45" s="48">
        <v>157.0796</v>
      </c>
      <c r="H45" s="48">
        <v>1000</v>
      </c>
      <c r="I45" s="48">
        <v>580</v>
      </c>
      <c r="J45" s="48">
        <v>0.77800000000000002</v>
      </c>
      <c r="K45" s="48">
        <v>0.05</v>
      </c>
      <c r="L45" s="48">
        <v>6.6699999999999995E-2</v>
      </c>
      <c r="M45" s="48">
        <v>1.5</v>
      </c>
      <c r="N45" s="49">
        <v>2.2549999999999999</v>
      </c>
      <c r="O45" s="50"/>
      <c r="P45" s="51">
        <v>1.66</v>
      </c>
      <c r="Q45" s="50" t="s">
        <v>5</v>
      </c>
      <c r="R45" s="50" t="s">
        <v>98</v>
      </c>
      <c r="S45" s="50"/>
      <c r="T45">
        <f t="shared" si="13"/>
        <v>5.5989021781059902</v>
      </c>
      <c r="U45">
        <f t="shared" si="1"/>
        <v>5.6213877290220786</v>
      </c>
      <c r="V45">
        <v>40000</v>
      </c>
      <c r="W45">
        <v>301.59289999999999</v>
      </c>
      <c r="X45">
        <v>580</v>
      </c>
      <c r="Y45">
        <v>0</v>
      </c>
      <c r="Z45">
        <v>0</v>
      </c>
      <c r="AA45">
        <f t="shared" si="3"/>
        <v>3.604358439149538</v>
      </c>
      <c r="AB45">
        <v>6.32</v>
      </c>
      <c r="AC45">
        <f t="shared" si="4"/>
        <v>5.3381148145790354</v>
      </c>
    </row>
    <row r="46" spans="1:29" x14ac:dyDescent="0.25">
      <c r="A46" s="40">
        <v>44</v>
      </c>
      <c r="B46" s="48">
        <v>200</v>
      </c>
      <c r="C46" s="48">
        <v>1</v>
      </c>
      <c r="D46" s="48">
        <v>31.6</v>
      </c>
      <c r="E46" s="48">
        <v>0.87270000000000003</v>
      </c>
      <c r="F46" s="48">
        <v>0.87270000000000003</v>
      </c>
      <c r="G46" s="48">
        <v>471.2389</v>
      </c>
      <c r="H46" s="48">
        <v>1000</v>
      </c>
      <c r="I46" s="48">
        <v>580</v>
      </c>
      <c r="J46" s="48">
        <v>0</v>
      </c>
      <c r="K46" s="48">
        <v>0.05</v>
      </c>
      <c r="L46" s="48">
        <v>0.3</v>
      </c>
      <c r="M46" s="48">
        <v>1</v>
      </c>
      <c r="N46" s="49">
        <v>4.7282999999999999</v>
      </c>
      <c r="O46" s="50"/>
      <c r="P46" s="51">
        <v>1.04</v>
      </c>
      <c r="Q46" s="50" t="s">
        <v>6</v>
      </c>
      <c r="R46" s="50" t="s">
        <v>101</v>
      </c>
      <c r="S46" s="50"/>
      <c r="T46">
        <f>0.083*15*SQRT(D46)</f>
        <v>6.9986277226324889</v>
      </c>
      <c r="U46">
        <f t="shared" si="1"/>
        <v>5.6213877290220786</v>
      </c>
      <c r="V46">
        <v>60000</v>
      </c>
      <c r="W46">
        <v>0</v>
      </c>
      <c r="X46">
        <v>0</v>
      </c>
      <c r="Y46">
        <v>0</v>
      </c>
      <c r="Z46">
        <v>0</v>
      </c>
      <c r="AA46">
        <f t="shared" si="3"/>
        <v>4.216040796766559</v>
      </c>
      <c r="AB46">
        <v>6.32</v>
      </c>
      <c r="AC46">
        <f t="shared" si="4"/>
        <v>5.3381148145790354</v>
      </c>
    </row>
    <row r="47" spans="1:29" x14ac:dyDescent="0.25">
      <c r="A47" s="40">
        <v>45</v>
      </c>
      <c r="B47" s="48">
        <v>200</v>
      </c>
      <c r="C47" s="48">
        <v>1</v>
      </c>
      <c r="D47" s="48">
        <v>31.6</v>
      </c>
      <c r="E47" s="48">
        <v>0.87270000000000003</v>
      </c>
      <c r="F47" s="48">
        <v>0.87270000000000003</v>
      </c>
      <c r="G47" s="48">
        <v>471.2389</v>
      </c>
      <c r="H47" s="48">
        <v>1000</v>
      </c>
      <c r="I47" s="48">
        <v>580</v>
      </c>
      <c r="J47" s="48">
        <v>0.1729</v>
      </c>
      <c r="K47" s="48">
        <v>0.05</v>
      </c>
      <c r="L47" s="48">
        <v>0.3</v>
      </c>
      <c r="M47" s="48">
        <v>1</v>
      </c>
      <c r="N47" s="49">
        <v>4.6333000000000002</v>
      </c>
      <c r="O47" s="50"/>
      <c r="P47" s="51">
        <v>1.04</v>
      </c>
      <c r="Q47" s="50" t="s">
        <v>6</v>
      </c>
      <c r="R47" s="50" t="s">
        <v>96</v>
      </c>
      <c r="S47" s="50" t="s">
        <v>106</v>
      </c>
      <c r="T47">
        <f t="shared" si="13"/>
        <v>5.5989021781059902</v>
      </c>
      <c r="U47">
        <f t="shared" si="1"/>
        <v>5.6213877290220786</v>
      </c>
      <c r="V47">
        <v>60000</v>
      </c>
      <c r="W47">
        <v>100.53100000000001</v>
      </c>
      <c r="X47">
        <v>580</v>
      </c>
      <c r="Y47">
        <v>0</v>
      </c>
      <c r="Z47">
        <v>0</v>
      </c>
      <c r="AA47">
        <f t="shared" si="3"/>
        <v>4.4298367234332252</v>
      </c>
      <c r="AB47">
        <f t="shared" si="5"/>
        <v>1.7285476046117416</v>
      </c>
      <c r="AC47">
        <f t="shared" si="4"/>
        <v>5.3381148145790354</v>
      </c>
    </row>
    <row r="48" spans="1:29" x14ac:dyDescent="0.25">
      <c r="A48" s="40">
        <v>46</v>
      </c>
      <c r="B48" s="48">
        <v>200</v>
      </c>
      <c r="C48" s="48">
        <v>1</v>
      </c>
      <c r="D48" s="48">
        <v>31.6</v>
      </c>
      <c r="E48" s="48">
        <v>0.83779999999999999</v>
      </c>
      <c r="F48" s="48">
        <v>0.83779999999999999</v>
      </c>
      <c r="G48" s="48">
        <v>452.38929999999999</v>
      </c>
      <c r="H48" s="48">
        <v>1000</v>
      </c>
      <c r="I48" s="48">
        <v>580</v>
      </c>
      <c r="J48" s="48">
        <v>0.27010000000000001</v>
      </c>
      <c r="K48" s="48">
        <v>0.05</v>
      </c>
      <c r="L48" s="48">
        <v>0.24</v>
      </c>
      <c r="M48" s="48">
        <v>1</v>
      </c>
      <c r="N48" s="49">
        <v>4.4382999999999999</v>
      </c>
      <c r="O48" s="50"/>
      <c r="P48" s="51">
        <v>1.76</v>
      </c>
      <c r="Q48" s="50" t="s">
        <v>6</v>
      </c>
      <c r="R48" s="50" t="s">
        <v>102</v>
      </c>
      <c r="S48" s="50"/>
      <c r="T48">
        <f t="shared" si="13"/>
        <v>5.5989021781059902</v>
      </c>
      <c r="U48">
        <f t="shared" si="1"/>
        <v>5.6213877290220786</v>
      </c>
      <c r="V48">
        <v>60000</v>
      </c>
      <c r="W48">
        <v>0</v>
      </c>
      <c r="X48">
        <v>0</v>
      </c>
      <c r="Y48">
        <v>157.0796</v>
      </c>
      <c r="Z48">
        <v>580</v>
      </c>
      <c r="AA48">
        <f t="shared" si="3"/>
        <v>4.1453568296103018</v>
      </c>
      <c r="AB48">
        <v>6.32</v>
      </c>
      <c r="AC48">
        <f t="shared" si="4"/>
        <v>5.3381148145790354</v>
      </c>
    </row>
    <row r="49" spans="1:29" x14ac:dyDescent="0.25">
      <c r="A49" s="40">
        <v>47</v>
      </c>
      <c r="B49" s="48">
        <v>200</v>
      </c>
      <c r="C49" s="48">
        <v>1</v>
      </c>
      <c r="D49" s="48">
        <v>31.6</v>
      </c>
      <c r="E49" s="48">
        <v>0.83779999999999999</v>
      </c>
      <c r="F49" s="48">
        <v>0.83779999999999999</v>
      </c>
      <c r="G49" s="48">
        <v>452.38929999999999</v>
      </c>
      <c r="H49" s="48">
        <v>1000</v>
      </c>
      <c r="I49" s="48">
        <v>580</v>
      </c>
      <c r="J49" s="48">
        <v>0.6159</v>
      </c>
      <c r="K49" s="48">
        <v>0.05</v>
      </c>
      <c r="L49" s="48">
        <v>0.24</v>
      </c>
      <c r="M49" s="48">
        <v>1</v>
      </c>
      <c r="N49" s="49">
        <v>4.4382999999999999</v>
      </c>
      <c r="O49" s="50"/>
      <c r="P49" s="51">
        <v>1.76</v>
      </c>
      <c r="Q49" s="50" t="s">
        <v>5</v>
      </c>
      <c r="R49" s="50" t="s">
        <v>103</v>
      </c>
      <c r="S49" s="50"/>
      <c r="T49">
        <f t="shared" si="13"/>
        <v>5.5989021781059902</v>
      </c>
      <c r="U49">
        <f t="shared" si="1"/>
        <v>5.6213877290220786</v>
      </c>
      <c r="V49">
        <v>60000</v>
      </c>
      <c r="W49">
        <v>201.06190000000001</v>
      </c>
      <c r="X49">
        <v>580</v>
      </c>
      <c r="Y49">
        <v>157.0796</v>
      </c>
      <c r="Z49">
        <v>580</v>
      </c>
      <c r="AA49">
        <f t="shared" si="3"/>
        <v>4.5729484702769687</v>
      </c>
      <c r="AB49">
        <f t="shared" si="5"/>
        <v>3.6011394021329277</v>
      </c>
      <c r="AC49">
        <f t="shared" si="4"/>
        <v>5.3381148145790354</v>
      </c>
    </row>
    <row r="50" spans="1:29" x14ac:dyDescent="0.25">
      <c r="A50" s="40">
        <v>48</v>
      </c>
      <c r="B50" s="48">
        <v>200</v>
      </c>
      <c r="C50" s="48">
        <v>1</v>
      </c>
      <c r="D50" s="48">
        <v>31.6</v>
      </c>
      <c r="E50" s="48">
        <v>0.83779999999999999</v>
      </c>
      <c r="F50" s="48">
        <v>0.83779999999999999</v>
      </c>
      <c r="G50" s="48">
        <v>452.38929999999999</v>
      </c>
      <c r="H50" s="48">
        <v>1000</v>
      </c>
      <c r="I50" s="48">
        <v>580</v>
      </c>
      <c r="J50" s="48">
        <v>0.78869999999999996</v>
      </c>
      <c r="K50" s="48">
        <v>0.05</v>
      </c>
      <c r="L50" s="48">
        <v>0.24</v>
      </c>
      <c r="M50" s="48">
        <v>1</v>
      </c>
      <c r="N50" s="49">
        <v>4.4000000000000004</v>
      </c>
      <c r="O50" s="50"/>
      <c r="P50" s="51">
        <v>1.76</v>
      </c>
      <c r="Q50" s="50" t="s">
        <v>5</v>
      </c>
      <c r="R50" s="50" t="s">
        <v>104</v>
      </c>
      <c r="S50" s="50"/>
      <c r="T50">
        <f t="shared" si="13"/>
        <v>5.5989021781059902</v>
      </c>
      <c r="U50">
        <f t="shared" si="1"/>
        <v>5.6213877290220786</v>
      </c>
      <c r="V50">
        <v>60000</v>
      </c>
      <c r="W50">
        <v>301.59289999999999</v>
      </c>
      <c r="X50">
        <v>580</v>
      </c>
      <c r="Y50">
        <v>157.0796</v>
      </c>
      <c r="Z50">
        <v>580</v>
      </c>
      <c r="AA50">
        <f t="shared" si="3"/>
        <v>4.786744396943635</v>
      </c>
      <c r="AB50">
        <f t="shared" si="5"/>
        <v>5.4017099987294248</v>
      </c>
      <c r="AC50">
        <f t="shared" si="4"/>
        <v>5.3381148145790354</v>
      </c>
    </row>
    <row r="51" spans="1:29" x14ac:dyDescent="0.25">
      <c r="A51" s="40">
        <v>49</v>
      </c>
      <c r="B51" s="48">
        <v>200</v>
      </c>
      <c r="C51" s="48">
        <v>1</v>
      </c>
      <c r="D51" s="48">
        <v>31.6</v>
      </c>
      <c r="E51" s="48">
        <v>0.83779999999999999</v>
      </c>
      <c r="F51" s="48">
        <v>0.83779999999999999</v>
      </c>
      <c r="G51" s="48">
        <v>452.38929999999999</v>
      </c>
      <c r="H51" s="48">
        <v>1000</v>
      </c>
      <c r="I51" s="48">
        <v>580</v>
      </c>
      <c r="J51" s="48">
        <v>1.1345000000000001</v>
      </c>
      <c r="K51" s="48">
        <v>0.05</v>
      </c>
      <c r="L51" s="48">
        <v>0.24</v>
      </c>
      <c r="M51" s="48">
        <v>1</v>
      </c>
      <c r="N51" s="49">
        <v>4.4382999999999999</v>
      </c>
      <c r="O51" s="50"/>
      <c r="P51" s="51">
        <v>1.76</v>
      </c>
      <c r="Q51" s="50" t="s">
        <v>5</v>
      </c>
      <c r="R51" s="50" t="s">
        <v>105</v>
      </c>
      <c r="S51" s="50"/>
      <c r="T51">
        <f t="shared" si="13"/>
        <v>5.5989021781059902</v>
      </c>
      <c r="U51">
        <f t="shared" si="1"/>
        <v>5.6213877290220786</v>
      </c>
      <c r="V51">
        <v>60000</v>
      </c>
      <c r="W51">
        <v>502.65480000000002</v>
      </c>
      <c r="X51">
        <v>580</v>
      </c>
      <c r="Y51">
        <v>157.0796</v>
      </c>
      <c r="Z51">
        <v>580</v>
      </c>
      <c r="AA51">
        <f t="shared" si="3"/>
        <v>5.2143360376103027</v>
      </c>
      <c r="AB51">
        <v>6.32</v>
      </c>
      <c r="AC51">
        <f t="shared" si="4"/>
        <v>5.3381148145790354</v>
      </c>
    </row>
    <row r="52" spans="1:29" x14ac:dyDescent="0.25">
      <c r="A52" s="40">
        <v>50</v>
      </c>
      <c r="B52" s="36">
        <v>280</v>
      </c>
      <c r="C52" s="36">
        <v>0.86670000000000003</v>
      </c>
      <c r="D52" s="36">
        <v>34.08</v>
      </c>
      <c r="E52" s="36">
        <v>1.34</v>
      </c>
      <c r="F52" s="36">
        <v>1.34</v>
      </c>
      <c r="G52" s="36">
        <v>940.68</v>
      </c>
      <c r="H52" s="36">
        <v>1500</v>
      </c>
      <c r="I52" s="36">
        <v>520</v>
      </c>
      <c r="J52" s="36">
        <v>0</v>
      </c>
      <c r="K52" s="36">
        <v>0.16070000000000001</v>
      </c>
      <c r="L52" s="36">
        <v>0.23080000000000001</v>
      </c>
      <c r="M52" s="36">
        <v>1</v>
      </c>
      <c r="N52" s="37">
        <v>6.0118999999999998</v>
      </c>
      <c r="O52" s="38"/>
      <c r="P52" s="41">
        <v>2.9592999999999998</v>
      </c>
      <c r="Q52" s="38" t="s">
        <v>6</v>
      </c>
      <c r="R52" s="38" t="s">
        <v>54</v>
      </c>
      <c r="S52" s="38"/>
      <c r="T52">
        <f>0.083*15*SQRT(D52)</f>
        <v>7.2680707206245589</v>
      </c>
      <c r="U52">
        <f t="shared" si="1"/>
        <v>5.8378078077305693</v>
      </c>
      <c r="V52">
        <v>84000</v>
      </c>
      <c r="W52">
        <v>0</v>
      </c>
      <c r="X52">
        <v>0</v>
      </c>
      <c r="Y52">
        <v>0</v>
      </c>
      <c r="Z52">
        <v>0</v>
      </c>
      <c r="AA52">
        <f t="shared" si="3"/>
        <v>4.5398296197597547</v>
      </c>
      <c r="AB52">
        <v>6.8159999999999998</v>
      </c>
      <c r="AC52">
        <f t="shared" si="4"/>
        <v>5.6280333593367793</v>
      </c>
    </row>
    <row r="53" spans="1:29" x14ac:dyDescent="0.25">
      <c r="A53" s="40">
        <v>51</v>
      </c>
      <c r="B53" s="36">
        <v>280</v>
      </c>
      <c r="C53" s="36">
        <v>0.86670000000000003</v>
      </c>
      <c r="D53" s="36">
        <v>30.88</v>
      </c>
      <c r="E53" s="36">
        <v>0.86</v>
      </c>
      <c r="F53" s="36">
        <v>0.86</v>
      </c>
      <c r="G53" s="36">
        <v>939.12</v>
      </c>
      <c r="H53" s="36">
        <v>1500</v>
      </c>
      <c r="I53" s="36">
        <v>520</v>
      </c>
      <c r="J53" s="36">
        <v>0</v>
      </c>
      <c r="K53" s="36">
        <v>0.1605</v>
      </c>
      <c r="L53" s="36">
        <v>0.15379999999999999</v>
      </c>
      <c r="M53" s="36">
        <v>1.5</v>
      </c>
      <c r="N53" s="37">
        <v>3.7559999999999998</v>
      </c>
      <c r="O53" s="38"/>
      <c r="P53" s="41">
        <v>1.7959000000000001</v>
      </c>
      <c r="Q53" s="38" t="s">
        <v>6</v>
      </c>
      <c r="R53" s="38" t="s">
        <v>55</v>
      </c>
      <c r="S53" s="38"/>
      <c r="T53">
        <f>0.083*15*SQRT(D53)</f>
        <v>6.918437106746004</v>
      </c>
      <c r="U53">
        <f t="shared" si="1"/>
        <v>5.5569775957799221</v>
      </c>
      <c r="V53">
        <v>84000</v>
      </c>
      <c r="W53">
        <v>0</v>
      </c>
      <c r="X53">
        <v>0</v>
      </c>
      <c r="Y53">
        <v>0</v>
      </c>
      <c r="Z53">
        <v>0</v>
      </c>
      <c r="AA53">
        <f t="shared" si="3"/>
        <v>3.8068630717649934</v>
      </c>
      <c r="AB53">
        <v>6.1760000000000002</v>
      </c>
      <c r="AC53">
        <f t="shared" si="4"/>
        <v>5.2526813673438166</v>
      </c>
    </row>
    <row r="54" spans="1:29" x14ac:dyDescent="0.25">
      <c r="A54" s="40">
        <v>52</v>
      </c>
      <c r="B54" s="36">
        <v>280</v>
      </c>
      <c r="C54" s="36">
        <v>0.86670000000000003</v>
      </c>
      <c r="D54" s="36">
        <v>36.4</v>
      </c>
      <c r="E54" s="36">
        <v>0.64</v>
      </c>
      <c r="F54" s="36">
        <v>0.64</v>
      </c>
      <c r="G54" s="36">
        <v>948.48</v>
      </c>
      <c r="H54" s="36">
        <v>1500</v>
      </c>
      <c r="I54" s="36">
        <v>520</v>
      </c>
      <c r="J54" s="36">
        <v>0</v>
      </c>
      <c r="K54" s="36">
        <v>0.16070000000000001</v>
      </c>
      <c r="L54" s="36">
        <v>0.1154</v>
      </c>
      <c r="M54" s="36">
        <v>2</v>
      </c>
      <c r="N54" s="37">
        <v>3.3797999999999999</v>
      </c>
      <c r="O54" s="38"/>
      <c r="P54" s="41">
        <v>1.3777999999999999</v>
      </c>
      <c r="Q54" s="38" t="s">
        <v>6</v>
      </c>
      <c r="R54" s="38" t="s">
        <v>56</v>
      </c>
      <c r="S54" s="38"/>
      <c r="T54">
        <f>0.083*15*SQRT(D54)</f>
        <v>7.5113853582411823</v>
      </c>
      <c r="U54">
        <f t="shared" si="1"/>
        <v>6.0332412515993425</v>
      </c>
      <c r="V54">
        <v>84000</v>
      </c>
      <c r="W54">
        <v>0</v>
      </c>
      <c r="X54">
        <v>0</v>
      </c>
      <c r="Y54">
        <v>0</v>
      </c>
      <c r="Z54">
        <v>0</v>
      </c>
      <c r="AA54">
        <f t="shared" si="3"/>
        <v>3.856327143197269</v>
      </c>
      <c r="AB54">
        <v>7.28</v>
      </c>
      <c r="AC54">
        <f t="shared" si="4"/>
        <v>5.8935628769947401</v>
      </c>
    </row>
    <row r="55" spans="1:29" x14ac:dyDescent="0.25">
      <c r="A55" s="40">
        <v>53</v>
      </c>
      <c r="B55" s="36">
        <v>280</v>
      </c>
      <c r="C55" s="36">
        <v>0.86670000000000003</v>
      </c>
      <c r="D55" s="36">
        <v>32.56</v>
      </c>
      <c r="E55" s="36">
        <v>0.86</v>
      </c>
      <c r="F55" s="36">
        <v>0.86</v>
      </c>
      <c r="G55" s="36">
        <v>939.12</v>
      </c>
      <c r="H55" s="36">
        <v>1500</v>
      </c>
      <c r="I55" s="36">
        <v>520</v>
      </c>
      <c r="J55" s="36">
        <v>0.32769999999999999</v>
      </c>
      <c r="K55" s="36">
        <v>0.1605</v>
      </c>
      <c r="L55" s="36">
        <v>0.15379999999999999</v>
      </c>
      <c r="M55" s="36">
        <v>1.5</v>
      </c>
      <c r="N55" s="37">
        <v>4.7476000000000003</v>
      </c>
      <c r="O55" s="38"/>
      <c r="P55" s="41">
        <v>2.0611999999999999</v>
      </c>
      <c r="Q55" s="38" t="s">
        <v>6</v>
      </c>
      <c r="R55" s="38" t="s">
        <v>57</v>
      </c>
      <c r="S55" s="38" t="s">
        <v>61</v>
      </c>
      <c r="T55">
        <f>0.083*12*SQRT(D55)</f>
        <v>5.6833124988865436</v>
      </c>
      <c r="U55">
        <f t="shared" si="1"/>
        <v>5.7061370470748427</v>
      </c>
      <c r="V55">
        <v>84000</v>
      </c>
      <c r="W55">
        <v>0</v>
      </c>
      <c r="X55">
        <v>0</v>
      </c>
      <c r="Y55">
        <v>314.15929999999997</v>
      </c>
      <c r="Z55">
        <v>500</v>
      </c>
      <c r="AA55">
        <f t="shared" si="3"/>
        <v>4.3204453288024247</v>
      </c>
      <c r="AB55">
        <v>6.5119999999999996</v>
      </c>
      <c r="AC55">
        <f t="shared" si="4"/>
        <v>5.4511236080658341</v>
      </c>
    </row>
    <row r="56" spans="1:29" x14ac:dyDescent="0.25">
      <c r="A56" s="40">
        <v>54</v>
      </c>
      <c r="B56" s="36">
        <v>280</v>
      </c>
      <c r="C56" s="36">
        <v>0.86670000000000003</v>
      </c>
      <c r="D56" s="36">
        <v>28.32</v>
      </c>
      <c r="E56" s="36">
        <v>0.86</v>
      </c>
      <c r="F56" s="36">
        <v>0.86</v>
      </c>
      <c r="G56" s="36">
        <v>939.12</v>
      </c>
      <c r="H56" s="36">
        <v>1500</v>
      </c>
      <c r="I56" s="36">
        <v>520</v>
      </c>
      <c r="J56" s="36">
        <v>0.70279999999999998</v>
      </c>
      <c r="K56" s="36">
        <v>0.16070000000000001</v>
      </c>
      <c r="L56" s="36">
        <v>0.15379999999999999</v>
      </c>
      <c r="M56" s="36">
        <v>1.5</v>
      </c>
      <c r="N56" s="37">
        <v>4.7964000000000002</v>
      </c>
      <c r="O56" s="38"/>
      <c r="P56" s="41">
        <v>2.1633</v>
      </c>
      <c r="Q56" s="38" t="s">
        <v>6</v>
      </c>
      <c r="R56" s="38" t="s">
        <v>58</v>
      </c>
      <c r="S56" s="38"/>
      <c r="T56">
        <f t="shared" ref="T56:T72" si="14">0.083*12*SQRT(D56)</f>
        <v>5.3003672627469882</v>
      </c>
      <c r="U56">
        <f t="shared" si="1"/>
        <v>5.3216538782600287</v>
      </c>
      <c r="V56">
        <v>84000</v>
      </c>
      <c r="W56">
        <v>0</v>
      </c>
      <c r="X56">
        <v>0</v>
      </c>
      <c r="Y56">
        <v>628.31849999999997</v>
      </c>
      <c r="Z56">
        <v>500</v>
      </c>
      <c r="AA56">
        <f t="shared" si="3"/>
        <v>4.4695145723307537</v>
      </c>
      <c r="AB56">
        <v>5.6639999999999997</v>
      </c>
      <c r="AC56">
        <f t="shared" si="4"/>
        <v>4.9439290208450783</v>
      </c>
    </row>
    <row r="57" spans="1:29" x14ac:dyDescent="0.25">
      <c r="A57" s="40">
        <v>55</v>
      </c>
      <c r="B57" s="36">
        <v>280</v>
      </c>
      <c r="C57" s="36">
        <v>0.86670000000000003</v>
      </c>
      <c r="D57" s="36">
        <v>33.28</v>
      </c>
      <c r="E57" s="36">
        <v>0.86</v>
      </c>
      <c r="F57" s="36">
        <v>0.86</v>
      </c>
      <c r="G57" s="36">
        <v>939.12</v>
      </c>
      <c r="H57" s="36">
        <v>1500</v>
      </c>
      <c r="I57" s="36">
        <v>520</v>
      </c>
      <c r="J57" s="36">
        <v>0.16209999999999999</v>
      </c>
      <c r="K57" s="36">
        <v>0.1605</v>
      </c>
      <c r="L57" s="36">
        <v>0.15379999999999999</v>
      </c>
      <c r="M57" s="36">
        <v>1.5</v>
      </c>
      <c r="N57" s="37">
        <v>4.6345000000000001</v>
      </c>
      <c r="O57" s="38"/>
      <c r="P57" s="41">
        <v>1.8367</v>
      </c>
      <c r="Q57" s="38" t="s">
        <v>6</v>
      </c>
      <c r="R57" s="38" t="s">
        <v>59</v>
      </c>
      <c r="S57" s="38"/>
      <c r="T57">
        <f t="shared" si="14"/>
        <v>5.7458065125794135</v>
      </c>
      <c r="U57">
        <f t="shared" si="1"/>
        <v>5.7688820407423833</v>
      </c>
      <c r="V57">
        <v>84000</v>
      </c>
      <c r="W57">
        <v>157.0796</v>
      </c>
      <c r="X57">
        <v>500</v>
      </c>
      <c r="Y57">
        <v>0</v>
      </c>
      <c r="Z57">
        <v>0</v>
      </c>
      <c r="AA57">
        <f t="shared" si="3"/>
        <v>4.157729807021453</v>
      </c>
      <c r="AB57">
        <f t="shared" si="5"/>
        <v>1.6535067646130865</v>
      </c>
      <c r="AC57">
        <f t="shared" si="4"/>
        <v>5.5352249483867366</v>
      </c>
    </row>
    <row r="58" spans="1:29" x14ac:dyDescent="0.25">
      <c r="A58" s="40">
        <v>56</v>
      </c>
      <c r="B58" s="36">
        <v>280</v>
      </c>
      <c r="C58" s="36">
        <v>0.86670000000000003</v>
      </c>
      <c r="D58" s="36">
        <v>42.08</v>
      </c>
      <c r="E58" s="36">
        <v>0.86</v>
      </c>
      <c r="F58" s="36">
        <v>0.86</v>
      </c>
      <c r="G58" s="36">
        <v>939.12</v>
      </c>
      <c r="H58" s="36">
        <v>1500</v>
      </c>
      <c r="I58" s="36">
        <v>520</v>
      </c>
      <c r="J58" s="36">
        <v>0.2883</v>
      </c>
      <c r="K58" s="36">
        <v>0.16070000000000001</v>
      </c>
      <c r="L58" s="36">
        <v>0.15379999999999999</v>
      </c>
      <c r="M58" s="36">
        <v>1.5</v>
      </c>
      <c r="N58" s="37">
        <v>5.7060000000000004</v>
      </c>
      <c r="O58" s="38"/>
      <c r="P58" s="41">
        <v>1.9798</v>
      </c>
      <c r="Q58" s="38" t="s">
        <v>6</v>
      </c>
      <c r="R58" s="38" t="s">
        <v>60</v>
      </c>
      <c r="S58" s="38"/>
      <c r="T58">
        <f t="shared" si="14"/>
        <v>6.4609622565063791</v>
      </c>
      <c r="U58">
        <f t="shared" si="1"/>
        <v>6.4869098960907419</v>
      </c>
      <c r="V58">
        <v>84000</v>
      </c>
      <c r="W58">
        <v>314.15929999999997</v>
      </c>
      <c r="X58">
        <v>500</v>
      </c>
      <c r="Y58">
        <v>0</v>
      </c>
      <c r="Z58">
        <v>0</v>
      </c>
      <c r="AA58">
        <f t="shared" si="3"/>
        <v>4.8566189587284745</v>
      </c>
      <c r="AB58">
        <f t="shared" si="5"/>
        <v>4.1830162541657634</v>
      </c>
      <c r="AC58">
        <f t="shared" si="4"/>
        <v>6.5231890414705793</v>
      </c>
    </row>
    <row r="59" spans="1:29" x14ac:dyDescent="0.25">
      <c r="A59" s="40">
        <v>57</v>
      </c>
      <c r="B59" s="16">
        <v>215</v>
      </c>
      <c r="C59" s="16">
        <v>0.86960000000000004</v>
      </c>
      <c r="D59" s="16">
        <v>17.934999999999999</v>
      </c>
      <c r="E59" s="16">
        <v>0.77249999999999996</v>
      </c>
      <c r="F59" s="16">
        <v>0.77249999999999996</v>
      </c>
      <c r="G59" s="16">
        <v>471.2389</v>
      </c>
      <c r="H59" s="16">
        <v>1375</v>
      </c>
      <c r="I59" s="16">
        <v>323.76</v>
      </c>
      <c r="J59" s="16">
        <v>0.24279999999999999</v>
      </c>
      <c r="K59" s="16">
        <v>8.4599999999999995E-2</v>
      </c>
      <c r="L59" s="16">
        <v>0.20910000000000001</v>
      </c>
      <c r="M59" s="16">
        <v>1.4348000000000001</v>
      </c>
      <c r="N59" s="17">
        <v>2.6408999999999998</v>
      </c>
      <c r="O59" s="18"/>
      <c r="P59" s="52">
        <v>3.3332999999999999</v>
      </c>
      <c r="Q59" s="18" t="s">
        <v>5</v>
      </c>
      <c r="R59" s="18" t="s">
        <v>107</v>
      </c>
      <c r="S59" s="18"/>
      <c r="T59">
        <f t="shared" si="14"/>
        <v>4.2180335418296515</v>
      </c>
      <c r="U59">
        <f t="shared" si="1"/>
        <v>4.2349734355719395</v>
      </c>
      <c r="V59">
        <v>49450</v>
      </c>
      <c r="W59">
        <v>0</v>
      </c>
      <c r="X59">
        <v>0</v>
      </c>
      <c r="Y59">
        <v>157.0796</v>
      </c>
      <c r="Z59">
        <v>323.76</v>
      </c>
      <c r="AA59">
        <f t="shared" si="3"/>
        <v>3.0870648686479107</v>
      </c>
      <c r="AB59">
        <v>3.5870000000000002</v>
      </c>
      <c r="AC59">
        <f t="shared" si="4"/>
        <v>3.5908554209708248</v>
      </c>
    </row>
    <row r="60" spans="1:29" x14ac:dyDescent="0.25">
      <c r="A60" s="40">
        <v>58</v>
      </c>
      <c r="B60" s="16">
        <v>250</v>
      </c>
      <c r="C60" s="16">
        <v>1</v>
      </c>
      <c r="D60" s="16">
        <v>24.905000000000001</v>
      </c>
      <c r="E60" s="16">
        <v>0.60319999999999996</v>
      </c>
      <c r="F60" s="16">
        <v>0.60319999999999996</v>
      </c>
      <c r="G60" s="16">
        <v>452.38929999999999</v>
      </c>
      <c r="H60" s="16">
        <v>1375</v>
      </c>
      <c r="I60" s="16">
        <v>306.64670000000001</v>
      </c>
      <c r="J60" s="16">
        <v>0.60780000000000001</v>
      </c>
      <c r="K60" s="16">
        <v>6.4199999999999993E-2</v>
      </c>
      <c r="L60" s="16">
        <v>0.14549999999999999</v>
      </c>
      <c r="M60" s="16">
        <v>1.32</v>
      </c>
      <c r="N60" s="17">
        <v>2.8340000000000001</v>
      </c>
      <c r="O60" s="18"/>
      <c r="P60" s="52">
        <v>3.5556000000000001</v>
      </c>
      <c r="Q60" s="18" t="s">
        <v>5</v>
      </c>
      <c r="R60" s="18" t="s">
        <v>108</v>
      </c>
      <c r="S60" s="18" t="s">
        <v>110</v>
      </c>
      <c r="T60">
        <f t="shared" si="14"/>
        <v>4.9705289939804196</v>
      </c>
      <c r="U60">
        <f t="shared" si="1"/>
        <v>4.9904909578116659</v>
      </c>
      <c r="V60">
        <v>62500</v>
      </c>
      <c r="W60">
        <v>157.0796</v>
      </c>
      <c r="X60">
        <v>323.76</v>
      </c>
      <c r="Y60">
        <v>452.38929999999999</v>
      </c>
      <c r="Z60">
        <v>306.64670000000001</v>
      </c>
      <c r="AA60">
        <f t="shared" si="3"/>
        <v>3.555816982323603</v>
      </c>
      <c r="AB60">
        <f t="shared" si="5"/>
        <v>2.393355051317434</v>
      </c>
      <c r="AC60">
        <f t="shared" si="4"/>
        <v>4.5186378410102641</v>
      </c>
    </row>
    <row r="61" spans="1:29" x14ac:dyDescent="0.25">
      <c r="A61" s="40">
        <v>59</v>
      </c>
      <c r="B61" s="16">
        <v>250</v>
      </c>
      <c r="C61" s="16">
        <v>1</v>
      </c>
      <c r="D61" s="16">
        <v>24.905000000000001</v>
      </c>
      <c r="E61" s="16">
        <v>0.60319999999999996</v>
      </c>
      <c r="F61" s="16">
        <v>0.60319999999999996</v>
      </c>
      <c r="G61" s="16">
        <v>452.38929999999999</v>
      </c>
      <c r="H61" s="16">
        <v>1375</v>
      </c>
      <c r="I61" s="16">
        <v>306.64670000000001</v>
      </c>
      <c r="J61" s="16">
        <v>0.79269999999999996</v>
      </c>
      <c r="K61" s="16">
        <v>6.4199999999999993E-2</v>
      </c>
      <c r="L61" s="16">
        <v>0.14549999999999999</v>
      </c>
      <c r="M61" s="16">
        <v>1.32</v>
      </c>
      <c r="N61" s="17">
        <v>3.56</v>
      </c>
      <c r="O61" s="18"/>
      <c r="P61" s="52">
        <v>3.5556000000000001</v>
      </c>
      <c r="Q61" s="18" t="s">
        <v>5</v>
      </c>
      <c r="R61" s="18" t="s">
        <v>109</v>
      </c>
      <c r="S61" s="18"/>
      <c r="T61">
        <f t="shared" si="14"/>
        <v>4.9705289939804196</v>
      </c>
      <c r="U61">
        <f t="shared" si="1"/>
        <v>4.9904909578116659</v>
      </c>
      <c r="V61">
        <v>62500</v>
      </c>
      <c r="W61">
        <v>282.74329999999998</v>
      </c>
      <c r="X61">
        <v>383.73500000000001</v>
      </c>
      <c r="Y61">
        <v>452.38929999999999</v>
      </c>
      <c r="Z61">
        <v>306.64670000000001</v>
      </c>
      <c r="AA61">
        <f t="shared" si="3"/>
        <v>3.7587182617554431</v>
      </c>
      <c r="AB61">
        <v>4.9809999999999999</v>
      </c>
      <c r="AC61">
        <f t="shared" si="4"/>
        <v>4.5186378410102641</v>
      </c>
    </row>
    <row r="62" spans="1:29" x14ac:dyDescent="0.25">
      <c r="A62" s="40">
        <v>60</v>
      </c>
      <c r="B62" s="53">
        <v>350</v>
      </c>
      <c r="C62" s="53">
        <v>1</v>
      </c>
      <c r="D62" s="53">
        <v>24.25</v>
      </c>
      <c r="E62" s="53">
        <v>0.78600000000000003</v>
      </c>
      <c r="F62" s="53">
        <v>0.78600000000000003</v>
      </c>
      <c r="G62" s="53">
        <v>1017.876</v>
      </c>
      <c r="H62" s="53">
        <v>1780</v>
      </c>
      <c r="I62" s="53">
        <v>416.75</v>
      </c>
      <c r="J62" s="53">
        <v>0.99639999999999995</v>
      </c>
      <c r="K62" s="53">
        <v>0</v>
      </c>
      <c r="L62" s="53">
        <v>0.18</v>
      </c>
      <c r="M62" s="53">
        <v>1.1429</v>
      </c>
      <c r="N62" s="54">
        <v>3.2652999999999999</v>
      </c>
      <c r="O62" s="55"/>
      <c r="P62" s="56">
        <v>1.4</v>
      </c>
      <c r="Q62" s="55" t="s">
        <v>5</v>
      </c>
      <c r="R62" s="55" t="s">
        <v>111</v>
      </c>
      <c r="S62" s="55" t="s">
        <v>113</v>
      </c>
      <c r="T62">
        <f t="shared" si="14"/>
        <v>4.9047311852944597</v>
      </c>
      <c r="U62">
        <f t="shared" si="1"/>
        <v>4.924428900898052</v>
      </c>
      <c r="V62">
        <v>122500</v>
      </c>
      <c r="W62">
        <v>628.31849999999997</v>
      </c>
      <c r="X62">
        <v>281.5</v>
      </c>
      <c r="Y62">
        <v>1017.876</v>
      </c>
      <c r="Z62">
        <v>416.75</v>
      </c>
      <c r="AA62">
        <f t="shared" si="3"/>
        <v>3.8174577812666639</v>
      </c>
      <c r="AB62">
        <f t="shared" si="5"/>
        <v>2.4074108630849862</v>
      </c>
      <c r="AC62">
        <f t="shared" si="4"/>
        <v>4.4351179355632224</v>
      </c>
    </row>
    <row r="63" spans="1:29" x14ac:dyDescent="0.25">
      <c r="A63" s="40">
        <v>61</v>
      </c>
      <c r="B63" s="53">
        <v>350</v>
      </c>
      <c r="C63" s="53">
        <v>1</v>
      </c>
      <c r="D63" s="53">
        <v>19.600000000000001</v>
      </c>
      <c r="E63" s="53">
        <v>0.78600000000000003</v>
      </c>
      <c r="F63" s="53">
        <v>0.78600000000000003</v>
      </c>
      <c r="G63" s="53">
        <v>1017.876</v>
      </c>
      <c r="H63" s="53">
        <v>1780</v>
      </c>
      <c r="I63" s="53">
        <v>416.75</v>
      </c>
      <c r="J63" s="53">
        <v>1.1083000000000001</v>
      </c>
      <c r="K63" s="53">
        <v>0</v>
      </c>
      <c r="L63" s="53">
        <v>0.18</v>
      </c>
      <c r="M63" s="53">
        <v>1.1429</v>
      </c>
      <c r="N63" s="54">
        <v>3.4693999999999998</v>
      </c>
      <c r="O63" s="55"/>
      <c r="P63" s="56">
        <v>1.4</v>
      </c>
      <c r="Q63" s="55" t="s">
        <v>5</v>
      </c>
      <c r="R63" s="55" t="s">
        <v>112</v>
      </c>
      <c r="S63" s="55"/>
      <c r="T63">
        <f t="shared" si="14"/>
        <v>4.4094799693387881</v>
      </c>
      <c r="U63">
        <f t="shared" si="1"/>
        <v>4.4271887242357311</v>
      </c>
      <c r="V63">
        <v>122500</v>
      </c>
      <c r="W63">
        <v>628.31849999999997</v>
      </c>
      <c r="X63">
        <v>281.5</v>
      </c>
      <c r="Y63">
        <v>1017.876</v>
      </c>
      <c r="Z63">
        <v>416.75</v>
      </c>
      <c r="AA63">
        <f t="shared" si="3"/>
        <v>3.540992243042413</v>
      </c>
      <c r="AB63">
        <f t="shared" si="5"/>
        <v>1.9457836254212675</v>
      </c>
      <c r="AC63">
        <f t="shared" si="4"/>
        <v>3.8210806359871765</v>
      </c>
    </row>
    <row r="64" spans="1:29" x14ac:dyDescent="0.25">
      <c r="A64" s="40">
        <v>62</v>
      </c>
      <c r="B64" s="57">
        <v>370</v>
      </c>
      <c r="C64" s="57">
        <v>0.76190000000000002</v>
      </c>
      <c r="D64" s="57">
        <v>67.3</v>
      </c>
      <c r="E64" s="57">
        <v>1.5958000000000001</v>
      </c>
      <c r="F64" s="57">
        <v>1.5958000000000001</v>
      </c>
      <c r="G64" s="57">
        <v>1963.4954</v>
      </c>
      <c r="H64" s="57">
        <v>1900</v>
      </c>
      <c r="I64" s="57">
        <v>430</v>
      </c>
      <c r="J64" s="57">
        <v>0.53120000000000001</v>
      </c>
      <c r="K64" s="57">
        <v>1.8700000000000001E-2</v>
      </c>
      <c r="L64" s="57">
        <v>0.29170000000000001</v>
      </c>
      <c r="M64" s="57">
        <v>1.0713999999999999</v>
      </c>
      <c r="N64" s="58">
        <v>6.4157000000000002</v>
      </c>
      <c r="O64" s="59"/>
      <c r="P64" s="60">
        <v>2.9</v>
      </c>
      <c r="Q64" s="59" t="s">
        <v>5</v>
      </c>
      <c r="R64" s="59" t="s">
        <v>114</v>
      </c>
      <c r="S64" s="59"/>
      <c r="T64">
        <f t="shared" si="14"/>
        <v>8.1708430899142837</v>
      </c>
      <c r="U64">
        <f t="shared" si="1"/>
        <v>8.203657720797473</v>
      </c>
      <c r="V64">
        <v>155400</v>
      </c>
      <c r="W64">
        <v>0</v>
      </c>
      <c r="X64">
        <v>0</v>
      </c>
      <c r="Y64">
        <v>1608.4954</v>
      </c>
      <c r="Z64">
        <v>421</v>
      </c>
      <c r="AA64">
        <f t="shared" si="3"/>
        <v>6.7729401925232011</v>
      </c>
      <c r="AB64">
        <v>13.46</v>
      </c>
      <c r="AC64">
        <f t="shared" si="4"/>
        <v>9.0618631164410726</v>
      </c>
    </row>
    <row r="65" spans="1:29" x14ac:dyDescent="0.25">
      <c r="A65" s="40">
        <v>63</v>
      </c>
      <c r="B65" s="57">
        <v>370</v>
      </c>
      <c r="C65" s="57">
        <v>0.76190000000000002</v>
      </c>
      <c r="D65" s="57">
        <v>76.8</v>
      </c>
      <c r="E65" s="57">
        <v>1.5958000000000001</v>
      </c>
      <c r="F65" s="57">
        <v>1.5958000000000001</v>
      </c>
      <c r="G65" s="57">
        <v>1963.4954</v>
      </c>
      <c r="H65" s="57">
        <v>1900</v>
      </c>
      <c r="I65" s="57">
        <v>430</v>
      </c>
      <c r="J65" s="57">
        <v>0.93400000000000005</v>
      </c>
      <c r="K65" s="57">
        <v>1.6400000000000001E-2</v>
      </c>
      <c r="L65" s="57">
        <v>0.29170000000000001</v>
      </c>
      <c r="M65" s="57">
        <v>1.0713999999999999</v>
      </c>
      <c r="N65" s="58">
        <v>6.8532999999999999</v>
      </c>
      <c r="O65" s="59"/>
      <c r="P65" s="60">
        <v>2.9</v>
      </c>
      <c r="Q65" s="59" t="s">
        <v>5</v>
      </c>
      <c r="R65" s="59" t="s">
        <v>115</v>
      </c>
      <c r="S65" s="59"/>
      <c r="T65">
        <f t="shared" si="14"/>
        <v>8.7285066764023274</v>
      </c>
      <c r="U65">
        <f t="shared" si="1"/>
        <v>8.7635609200826572</v>
      </c>
      <c r="V65">
        <v>155400</v>
      </c>
      <c r="W65">
        <v>1194.5906</v>
      </c>
      <c r="X65">
        <v>498</v>
      </c>
      <c r="Y65">
        <v>1608.4954</v>
      </c>
      <c r="Z65">
        <v>421</v>
      </c>
      <c r="AA65">
        <f t="shared" si="3"/>
        <v>7.9918192304629878</v>
      </c>
      <c r="AB65">
        <f t="shared" si="5"/>
        <v>13.193438824502364</v>
      </c>
      <c r="AC65">
        <f t="shared" si="4"/>
        <v>9.9393917173349084</v>
      </c>
    </row>
    <row r="66" spans="1:29" x14ac:dyDescent="0.25">
      <c r="A66" s="40">
        <v>64</v>
      </c>
      <c r="B66" s="57">
        <v>370</v>
      </c>
      <c r="C66" s="57">
        <v>0.76190000000000002</v>
      </c>
      <c r="D66" s="57">
        <v>61.8</v>
      </c>
      <c r="E66" s="57">
        <v>1.5958000000000001</v>
      </c>
      <c r="F66" s="57">
        <v>1.5958000000000001</v>
      </c>
      <c r="G66" s="57">
        <v>1963.4954</v>
      </c>
      <c r="H66" s="57">
        <v>1900</v>
      </c>
      <c r="I66" s="57">
        <v>435</v>
      </c>
      <c r="J66" s="57">
        <v>0.91579999999999995</v>
      </c>
      <c r="K66" s="57">
        <v>2.0400000000000001E-2</v>
      </c>
      <c r="L66" s="57">
        <v>0.29170000000000001</v>
      </c>
      <c r="M66" s="57">
        <v>1.0713999999999999</v>
      </c>
      <c r="N66" s="58">
        <v>8.0888000000000009</v>
      </c>
      <c r="O66" s="59"/>
      <c r="P66" s="60">
        <v>2.9</v>
      </c>
      <c r="Q66" s="59" t="s">
        <v>5</v>
      </c>
      <c r="R66" s="59" t="s">
        <v>116</v>
      </c>
      <c r="S66" s="59"/>
      <c r="T66">
        <f t="shared" si="14"/>
        <v>7.8298524124021647</v>
      </c>
      <c r="U66">
        <f t="shared" si="1"/>
        <v>7.8612976028134183</v>
      </c>
      <c r="V66">
        <v>155400</v>
      </c>
      <c r="W66">
        <v>981.74770000000001</v>
      </c>
      <c r="X66">
        <v>435</v>
      </c>
      <c r="Y66">
        <v>1608.4954</v>
      </c>
      <c r="Z66">
        <v>430</v>
      </c>
      <c r="AA66">
        <f t="shared" si="3"/>
        <v>7.1687442311692768</v>
      </c>
      <c r="AB66">
        <f t="shared" si="5"/>
        <v>7.5779870512065921</v>
      </c>
      <c r="AC66">
        <f t="shared" si="4"/>
        <v>8.5368742709407925</v>
      </c>
    </row>
    <row r="67" spans="1:29" x14ac:dyDescent="0.25">
      <c r="A67" s="40">
        <v>65</v>
      </c>
      <c r="B67" s="57">
        <v>370</v>
      </c>
      <c r="C67" s="57">
        <v>0.76190000000000002</v>
      </c>
      <c r="D67" s="57">
        <v>69</v>
      </c>
      <c r="E67" s="57">
        <v>1.5958000000000001</v>
      </c>
      <c r="F67" s="57">
        <v>1.5958000000000001</v>
      </c>
      <c r="G67" s="57">
        <v>1963.4954</v>
      </c>
      <c r="H67" s="57">
        <v>1900</v>
      </c>
      <c r="I67" s="57">
        <v>430</v>
      </c>
      <c r="J67" s="57">
        <v>0.78249999999999997</v>
      </c>
      <c r="K67" s="57">
        <v>1.83E-2</v>
      </c>
      <c r="L67" s="57">
        <v>0.29170000000000001</v>
      </c>
      <c r="M67" s="57">
        <v>1.071</v>
      </c>
      <c r="N67" s="58">
        <v>7.2843999999999998</v>
      </c>
      <c r="O67" s="59"/>
      <c r="P67" s="60">
        <v>2.9</v>
      </c>
      <c r="Q67" s="59" t="s">
        <v>5</v>
      </c>
      <c r="R67" s="59" t="s">
        <v>117</v>
      </c>
      <c r="S67" s="59"/>
      <c r="T67">
        <f t="shared" si="14"/>
        <v>8.2733973674664032</v>
      </c>
      <c r="U67">
        <f t="shared" si="1"/>
        <v>8.3066238629180749</v>
      </c>
      <c r="V67">
        <v>155400</v>
      </c>
      <c r="W67">
        <v>706.85829999999999</v>
      </c>
      <c r="X67">
        <v>471</v>
      </c>
      <c r="Y67">
        <v>1608.4954</v>
      </c>
      <c r="Z67">
        <v>421</v>
      </c>
      <c r="AA67">
        <f t="shared" si="3"/>
        <v>7.3139236059654378</v>
      </c>
      <c r="AB67">
        <f t="shared" si="5"/>
        <v>6.6521107580623147</v>
      </c>
      <c r="AC67">
        <f t="shared" si="4"/>
        <v>9.2214945992147008</v>
      </c>
    </row>
    <row r="68" spans="1:29" x14ac:dyDescent="0.25">
      <c r="A68" s="40">
        <v>66</v>
      </c>
      <c r="B68" s="57">
        <v>370</v>
      </c>
      <c r="C68" s="57">
        <v>0.76190000000000002</v>
      </c>
      <c r="D68" s="57">
        <v>71</v>
      </c>
      <c r="E68" s="57">
        <v>1.5958000000000001</v>
      </c>
      <c r="F68" s="57">
        <v>1.5958000000000001</v>
      </c>
      <c r="G68" s="57">
        <v>1963.4954</v>
      </c>
      <c r="H68" s="57">
        <v>1900</v>
      </c>
      <c r="I68" s="57">
        <v>430</v>
      </c>
      <c r="J68" s="57">
        <v>0.71909999999999996</v>
      </c>
      <c r="K68" s="57">
        <v>1.78E-2</v>
      </c>
      <c r="L68" s="57">
        <v>0.29170000000000001</v>
      </c>
      <c r="M68" s="57">
        <v>1.071</v>
      </c>
      <c r="N68" s="58">
        <v>6.9497999999999998</v>
      </c>
      <c r="O68" s="59"/>
      <c r="P68" s="60">
        <v>2.9</v>
      </c>
      <c r="Q68" s="59" t="s">
        <v>5</v>
      </c>
      <c r="R68" s="59" t="s">
        <v>118</v>
      </c>
      <c r="S68" s="59" t="s">
        <v>122</v>
      </c>
      <c r="T68">
        <f t="shared" si="14"/>
        <v>8.3924451740836528</v>
      </c>
      <c r="U68">
        <f t="shared" ref="U68:U99" si="15">SQRT(D68)</f>
        <v>8.426149773176359</v>
      </c>
      <c r="V68">
        <v>155400</v>
      </c>
      <c r="W68">
        <v>530.92920000000004</v>
      </c>
      <c r="X68">
        <v>498</v>
      </c>
      <c r="Y68">
        <v>1608.4954</v>
      </c>
      <c r="Z68">
        <v>421</v>
      </c>
      <c r="AA68">
        <f t="shared" ref="AA68:AA126" si="16">1/V68*((0.34+K68+1.2*L68)*V68*SQRT(D68)+0.22*(W68*X68+Y68*Z68))</f>
        <v>7.2973610105288094</v>
      </c>
      <c r="AB68">
        <f t="shared" ref="AB68:AB126" si="17">(X68*W68*D68)/(6*I68*G68*(0.7-K68))</f>
        <v>5.4320404286273787</v>
      </c>
      <c r="AC68">
        <f t="shared" ref="AC68:AC126" si="18">0.476*((D68)^0.7)</f>
        <v>9.4077939484468178</v>
      </c>
    </row>
    <row r="69" spans="1:29" x14ac:dyDescent="0.25">
      <c r="A69" s="40">
        <v>67</v>
      </c>
      <c r="B69" s="57">
        <v>370</v>
      </c>
      <c r="C69" s="57">
        <v>0.76190000000000002</v>
      </c>
      <c r="D69" s="57">
        <v>72.8</v>
      </c>
      <c r="E69" s="57">
        <v>1.5958000000000001</v>
      </c>
      <c r="F69" s="57">
        <v>1.5958000000000001</v>
      </c>
      <c r="G69" s="57">
        <v>1963.4954</v>
      </c>
      <c r="H69" s="57">
        <v>1900</v>
      </c>
      <c r="I69" s="57">
        <v>430</v>
      </c>
      <c r="J69" s="57">
        <v>0.71009999999999995</v>
      </c>
      <c r="K69" s="57">
        <v>1.7299999999999999E-2</v>
      </c>
      <c r="L69" s="57">
        <v>0.29170000000000001</v>
      </c>
      <c r="M69" s="57">
        <v>1.071</v>
      </c>
      <c r="N69" s="58">
        <v>6.6859999999999999</v>
      </c>
      <c r="O69" s="59"/>
      <c r="P69" s="60">
        <v>2.9</v>
      </c>
      <c r="Q69" s="59" t="s">
        <v>5</v>
      </c>
      <c r="R69" s="59" t="s">
        <v>119</v>
      </c>
      <c r="S69" s="59"/>
      <c r="T69">
        <f t="shared" si="14"/>
        <v>8.4981624366682951</v>
      </c>
      <c r="U69">
        <f t="shared" si="15"/>
        <v>8.5322916030806173</v>
      </c>
      <c r="V69">
        <v>155400</v>
      </c>
      <c r="W69">
        <v>530.92920000000004</v>
      </c>
      <c r="X69">
        <v>498</v>
      </c>
      <c r="Y69">
        <v>1608.4954</v>
      </c>
      <c r="Z69">
        <v>421</v>
      </c>
      <c r="AA69">
        <f t="shared" si="16"/>
        <v>7.3682262976067001</v>
      </c>
      <c r="AB69">
        <f t="shared" si="17"/>
        <v>5.5656749190521211</v>
      </c>
      <c r="AC69">
        <f t="shared" si="18"/>
        <v>9.5741211398302557</v>
      </c>
    </row>
    <row r="70" spans="1:29" x14ac:dyDescent="0.25">
      <c r="A70" s="40">
        <v>68</v>
      </c>
      <c r="B70" s="57">
        <v>385</v>
      </c>
      <c r="C70" s="57">
        <v>0.71109999999999995</v>
      </c>
      <c r="D70" s="57">
        <v>75.2</v>
      </c>
      <c r="E70" s="57">
        <v>1.5958000000000001</v>
      </c>
      <c r="F70" s="57">
        <v>1.5958000000000001</v>
      </c>
      <c r="G70" s="57">
        <v>1963.4954</v>
      </c>
      <c r="H70" s="57">
        <v>1900</v>
      </c>
      <c r="I70" s="57">
        <v>491</v>
      </c>
      <c r="J70" s="57">
        <v>0.83699999999999997</v>
      </c>
      <c r="K70" s="57">
        <v>1.4999999999999999E-2</v>
      </c>
      <c r="L70" s="57">
        <v>0.3125</v>
      </c>
      <c r="M70" s="57">
        <v>1</v>
      </c>
      <c r="N70" s="58">
        <v>6.4069000000000003</v>
      </c>
      <c r="O70" s="59"/>
      <c r="P70" s="60">
        <v>3.1</v>
      </c>
      <c r="Q70" s="59" t="s">
        <v>5</v>
      </c>
      <c r="R70" s="59" t="s">
        <v>115</v>
      </c>
      <c r="S70" s="59"/>
      <c r="T70">
        <f t="shared" si="14"/>
        <v>8.6371061820496333</v>
      </c>
      <c r="U70">
        <f t="shared" si="15"/>
        <v>8.6717933554715199</v>
      </c>
      <c r="V70">
        <v>173250</v>
      </c>
      <c r="W70">
        <v>1194.5906</v>
      </c>
      <c r="X70">
        <v>436</v>
      </c>
      <c r="Y70">
        <v>1608.4954</v>
      </c>
      <c r="Z70">
        <v>458</v>
      </c>
      <c r="AA70">
        <f t="shared" si="16"/>
        <v>7.9272756825735735</v>
      </c>
      <c r="AB70">
        <f t="shared" si="17"/>
        <v>9.8848531262432804</v>
      </c>
      <c r="AC70">
        <f t="shared" si="18"/>
        <v>9.7939851487639178</v>
      </c>
    </row>
    <row r="71" spans="1:29" x14ac:dyDescent="0.25">
      <c r="A71" s="40">
        <v>69</v>
      </c>
      <c r="B71" s="57">
        <v>385</v>
      </c>
      <c r="C71" s="57">
        <v>0.71109999999999995</v>
      </c>
      <c r="D71" s="57">
        <v>76.599999999999994</v>
      </c>
      <c r="E71" s="57">
        <v>1.5958000000000001</v>
      </c>
      <c r="F71" s="57">
        <v>1.5958000000000001</v>
      </c>
      <c r="G71" s="57">
        <v>1963.4954</v>
      </c>
      <c r="H71" s="57">
        <v>1900</v>
      </c>
      <c r="I71" s="57">
        <v>491</v>
      </c>
      <c r="J71" s="57">
        <v>0.73460000000000003</v>
      </c>
      <c r="K71" s="57">
        <v>1.4800000000000001E-2</v>
      </c>
      <c r="L71" s="57">
        <v>0.3125</v>
      </c>
      <c r="M71" s="57">
        <v>1</v>
      </c>
      <c r="N71" s="58">
        <v>6.7070999999999996</v>
      </c>
      <c r="O71" s="59"/>
      <c r="P71" s="60">
        <v>3.1</v>
      </c>
      <c r="Q71" s="59" t="s">
        <v>5</v>
      </c>
      <c r="R71" s="59" t="s">
        <v>120</v>
      </c>
      <c r="S71" s="59"/>
      <c r="T71">
        <f t="shared" si="14"/>
        <v>8.7171340244371613</v>
      </c>
      <c r="U71">
        <f t="shared" si="15"/>
        <v>8.7521425948164264</v>
      </c>
      <c r="V71">
        <v>173250</v>
      </c>
      <c r="W71">
        <v>804.24770000000001</v>
      </c>
      <c r="X71">
        <v>469</v>
      </c>
      <c r="Y71">
        <v>1608.4954</v>
      </c>
      <c r="Z71">
        <v>458</v>
      </c>
      <c r="AA71">
        <f t="shared" si="16"/>
        <v>7.8017683507763937</v>
      </c>
      <c r="AB71">
        <f t="shared" si="17"/>
        <v>7.2897302001214346</v>
      </c>
      <c r="AC71">
        <f t="shared" si="18"/>
        <v>9.9212659489075037</v>
      </c>
    </row>
    <row r="72" spans="1:29" x14ac:dyDescent="0.25">
      <c r="A72" s="40">
        <v>70</v>
      </c>
      <c r="B72" s="57">
        <v>385</v>
      </c>
      <c r="C72" s="57">
        <v>0.71109999999999995</v>
      </c>
      <c r="D72" s="57">
        <v>69.7</v>
      </c>
      <c r="E72" s="57">
        <v>1.5958000000000001</v>
      </c>
      <c r="F72" s="57">
        <v>1.5958000000000001</v>
      </c>
      <c r="G72" s="57">
        <v>1963.4954</v>
      </c>
      <c r="H72" s="57">
        <v>1900</v>
      </c>
      <c r="I72" s="57">
        <v>491</v>
      </c>
      <c r="J72" s="57">
        <v>0.77010000000000001</v>
      </c>
      <c r="K72" s="57">
        <v>1.6199999999999999E-2</v>
      </c>
      <c r="L72" s="57">
        <v>0.3125</v>
      </c>
      <c r="M72" s="57">
        <v>1</v>
      </c>
      <c r="N72" s="58">
        <v>6.4992999999999999</v>
      </c>
      <c r="O72" s="59"/>
      <c r="P72" s="60">
        <v>3.1</v>
      </c>
      <c r="Q72" s="59" t="s">
        <v>5</v>
      </c>
      <c r="R72" s="59" t="s">
        <v>121</v>
      </c>
      <c r="S72" s="59"/>
      <c r="T72">
        <f t="shared" si="14"/>
        <v>8.3152579755531342</v>
      </c>
      <c r="U72">
        <f t="shared" si="15"/>
        <v>8.3486525858967209</v>
      </c>
      <c r="V72">
        <v>173250</v>
      </c>
      <c r="W72">
        <v>804.24770000000001</v>
      </c>
      <c r="X72">
        <v>469</v>
      </c>
      <c r="Y72">
        <v>1608.4954</v>
      </c>
      <c r="Z72">
        <v>458</v>
      </c>
      <c r="AA72">
        <f t="shared" si="16"/>
        <v>7.5189894558870476</v>
      </c>
      <c r="AB72">
        <f t="shared" si="17"/>
        <v>6.646663942526053</v>
      </c>
      <c r="AC72">
        <f t="shared" si="18"/>
        <v>9.2868813583293353</v>
      </c>
    </row>
    <row r="73" spans="1:29" x14ac:dyDescent="0.25">
      <c r="A73" s="40">
        <v>71</v>
      </c>
      <c r="B73" s="23">
        <v>200</v>
      </c>
      <c r="C73" s="23">
        <v>1</v>
      </c>
      <c r="D73" s="23">
        <v>15.6</v>
      </c>
      <c r="E73" s="23">
        <v>0.87129999999999996</v>
      </c>
      <c r="F73" s="23">
        <v>0.87129999999999996</v>
      </c>
      <c r="G73" s="23">
        <v>461.8141</v>
      </c>
      <c r="H73" s="23">
        <v>1000</v>
      </c>
      <c r="I73" s="23">
        <v>585</v>
      </c>
      <c r="J73" s="23">
        <v>0</v>
      </c>
      <c r="K73" s="23">
        <v>7.3700000000000002E-2</v>
      </c>
      <c r="L73" s="23">
        <v>0.14000000000000001</v>
      </c>
      <c r="M73" s="23">
        <v>1.5</v>
      </c>
      <c r="N73" s="24">
        <v>2.9</v>
      </c>
      <c r="O73" s="25"/>
      <c r="P73" s="61">
        <v>2.9</v>
      </c>
      <c r="Q73" s="25" t="s">
        <v>6</v>
      </c>
      <c r="R73" s="25" t="s">
        <v>123</v>
      </c>
      <c r="S73" s="25"/>
      <c r="T73">
        <f>0.083*15*SQRT(D73)</f>
        <v>4.9173559968747433</v>
      </c>
      <c r="U73">
        <f t="shared" si="15"/>
        <v>3.9496835316262997</v>
      </c>
      <c r="V73">
        <v>40000</v>
      </c>
      <c r="W73">
        <v>0</v>
      </c>
      <c r="X73">
        <v>0</v>
      </c>
      <c r="Y73">
        <v>0</v>
      </c>
      <c r="Z73">
        <v>0</v>
      </c>
      <c r="AA73">
        <f t="shared" si="16"/>
        <v>2.2975309103470187</v>
      </c>
      <c r="AB73">
        <v>3.12</v>
      </c>
      <c r="AC73">
        <f t="shared" si="18"/>
        <v>3.2568231136616226</v>
      </c>
    </row>
    <row r="74" spans="1:29" x14ac:dyDescent="0.25">
      <c r="A74" s="40">
        <v>72</v>
      </c>
      <c r="B74" s="23">
        <v>200</v>
      </c>
      <c r="C74" s="23">
        <v>1</v>
      </c>
      <c r="D74" s="23">
        <v>18.96</v>
      </c>
      <c r="E74" s="23">
        <v>0.87129999999999996</v>
      </c>
      <c r="F74" s="23">
        <v>0.87129999999999996</v>
      </c>
      <c r="G74" s="23">
        <v>461.8141</v>
      </c>
      <c r="H74" s="23">
        <v>1000</v>
      </c>
      <c r="I74" s="23">
        <v>585</v>
      </c>
      <c r="J74" s="23">
        <v>0</v>
      </c>
      <c r="K74" s="23">
        <v>6.0699999999999997E-2</v>
      </c>
      <c r="L74" s="23">
        <v>0.14000000000000001</v>
      </c>
      <c r="M74" s="23">
        <v>1.5</v>
      </c>
      <c r="N74" s="24">
        <v>2.875</v>
      </c>
      <c r="O74" s="25"/>
      <c r="P74" s="61">
        <v>2.875</v>
      </c>
      <c r="Q74" s="25" t="s">
        <v>6</v>
      </c>
      <c r="R74" s="25" t="s">
        <v>103</v>
      </c>
      <c r="S74" s="25" t="s">
        <v>125</v>
      </c>
      <c r="T74">
        <f>0.083*15*SQRT(D74)</f>
        <v>5.4211137232122333</v>
      </c>
      <c r="U74">
        <f t="shared" si="15"/>
        <v>4.3543082114154483</v>
      </c>
      <c r="V74">
        <v>40000</v>
      </c>
      <c r="W74">
        <v>0</v>
      </c>
      <c r="X74">
        <v>0</v>
      </c>
      <c r="Y74">
        <v>0</v>
      </c>
      <c r="Z74">
        <v>0</v>
      </c>
      <c r="AA74">
        <f t="shared" si="16"/>
        <v>2.4762950798319658</v>
      </c>
      <c r="AB74">
        <v>3.7919999999999998</v>
      </c>
      <c r="AC74">
        <f t="shared" si="18"/>
        <v>3.7333076980965991</v>
      </c>
    </row>
    <row r="75" spans="1:29" x14ac:dyDescent="0.25">
      <c r="A75" s="40">
        <v>73</v>
      </c>
      <c r="B75" s="23">
        <v>200</v>
      </c>
      <c r="C75" s="23">
        <v>1</v>
      </c>
      <c r="D75" s="23">
        <v>15.44</v>
      </c>
      <c r="E75" s="23">
        <v>0.87129999999999996</v>
      </c>
      <c r="F75" s="23">
        <v>0.87129999999999996</v>
      </c>
      <c r="G75" s="23">
        <v>461.8141</v>
      </c>
      <c r="H75" s="23">
        <v>1000</v>
      </c>
      <c r="I75" s="23">
        <v>585</v>
      </c>
      <c r="J75" s="23">
        <v>0.1663</v>
      </c>
      <c r="K75" s="23">
        <v>7.4499999999999997E-2</v>
      </c>
      <c r="L75" s="23">
        <v>0.14000000000000001</v>
      </c>
      <c r="M75" s="23">
        <v>1.5</v>
      </c>
      <c r="N75" s="24">
        <v>3.0750000000000002</v>
      </c>
      <c r="O75" s="25"/>
      <c r="P75" s="61">
        <v>3.0750000000000002</v>
      </c>
      <c r="Q75" s="25" t="s">
        <v>6</v>
      </c>
      <c r="R75" s="25" t="s">
        <v>124</v>
      </c>
      <c r="S75" s="25"/>
      <c r="T75">
        <f>0.083*12*SQRT(D75)</f>
        <v>3.9136590347141893</v>
      </c>
      <c r="U75">
        <f t="shared" si="15"/>
        <v>3.9293765408776999</v>
      </c>
      <c r="V75">
        <v>40000</v>
      </c>
      <c r="W75">
        <v>100.53100000000001</v>
      </c>
      <c r="X75">
        <v>260</v>
      </c>
      <c r="Y75">
        <v>0</v>
      </c>
      <c r="Z75">
        <v>0</v>
      </c>
      <c r="AA75">
        <f t="shared" si="16"/>
        <v>2.4326211650612604</v>
      </c>
      <c r="AB75">
        <f t="shared" si="17"/>
        <v>0.39803295195118282</v>
      </c>
      <c r="AC75">
        <f t="shared" si="18"/>
        <v>3.2334046602431377</v>
      </c>
    </row>
    <row r="76" spans="1:29" x14ac:dyDescent="0.25">
      <c r="A76" s="40">
        <v>74</v>
      </c>
      <c r="B76" s="62">
        <v>275</v>
      </c>
      <c r="C76" s="62">
        <v>0.83330000000000004</v>
      </c>
      <c r="D76" s="62">
        <v>39.200000000000003</v>
      </c>
      <c r="E76" s="62">
        <v>0.88249999999999995</v>
      </c>
      <c r="F76" s="62">
        <v>0.88249999999999995</v>
      </c>
      <c r="G76" s="62">
        <v>981.74770000000001</v>
      </c>
      <c r="H76" s="62">
        <v>1000</v>
      </c>
      <c r="I76" s="62">
        <v>570</v>
      </c>
      <c r="J76" s="62">
        <v>0</v>
      </c>
      <c r="K76" s="62">
        <v>0</v>
      </c>
      <c r="L76" s="62">
        <v>0.12</v>
      </c>
      <c r="M76" s="62">
        <v>1.6667000000000001</v>
      </c>
      <c r="N76" s="63">
        <v>2.3170999999999999</v>
      </c>
      <c r="O76" s="64"/>
      <c r="P76" s="65">
        <v>1.6283000000000001</v>
      </c>
      <c r="Q76" s="64" t="s">
        <v>6</v>
      </c>
      <c r="R76" s="64" t="s">
        <v>126</v>
      </c>
      <c r="S76" s="64"/>
      <c r="T76">
        <f>0.083*15*SQRT(D76)</f>
        <v>7.7949329695642673</v>
      </c>
      <c r="U76">
        <f t="shared" si="15"/>
        <v>6.2609903369994111</v>
      </c>
      <c r="V76">
        <v>82500</v>
      </c>
      <c r="W76">
        <v>0</v>
      </c>
      <c r="X76">
        <v>0</v>
      </c>
      <c r="Y76">
        <v>0</v>
      </c>
      <c r="Z76">
        <v>0</v>
      </c>
      <c r="AA76">
        <f t="shared" si="16"/>
        <v>3.0303193231077152</v>
      </c>
      <c r="AB76">
        <v>7.84</v>
      </c>
      <c r="AC76">
        <f t="shared" si="18"/>
        <v>6.2073638065019825</v>
      </c>
    </row>
    <row r="77" spans="1:29" x14ac:dyDescent="0.25">
      <c r="A77" s="40">
        <v>75</v>
      </c>
      <c r="B77" s="62">
        <v>275</v>
      </c>
      <c r="C77" s="62">
        <v>0.83330000000000004</v>
      </c>
      <c r="D77" s="62">
        <v>39.200000000000003</v>
      </c>
      <c r="E77" s="62">
        <v>0.88249999999999995</v>
      </c>
      <c r="F77" s="62">
        <v>0.88249999999999995</v>
      </c>
      <c r="G77" s="62">
        <v>981.74770000000001</v>
      </c>
      <c r="H77" s="62">
        <v>1000</v>
      </c>
      <c r="I77" s="62">
        <v>570</v>
      </c>
      <c r="J77" s="62">
        <v>0</v>
      </c>
      <c r="K77" s="62">
        <v>9.2799999999999994E-2</v>
      </c>
      <c r="L77" s="62">
        <v>0.12</v>
      </c>
      <c r="M77" s="62">
        <v>1.6667000000000001</v>
      </c>
      <c r="N77" s="63">
        <v>2.7098</v>
      </c>
      <c r="O77" s="64"/>
      <c r="P77" s="65">
        <v>1.6283000000000001</v>
      </c>
      <c r="Q77" s="64" t="s">
        <v>6</v>
      </c>
      <c r="R77" s="64" t="s">
        <v>127</v>
      </c>
      <c r="S77" s="64"/>
      <c r="T77">
        <f t="shared" ref="T77:T81" si="19">0.083*15*SQRT(D77)</f>
        <v>7.7949329695642673</v>
      </c>
      <c r="U77">
        <f t="shared" si="15"/>
        <v>6.2609903369994111</v>
      </c>
      <c r="V77">
        <v>82500</v>
      </c>
      <c r="W77">
        <v>0</v>
      </c>
      <c r="X77">
        <v>0</v>
      </c>
      <c r="Y77">
        <v>0</v>
      </c>
      <c r="Z77">
        <v>0</v>
      </c>
      <c r="AA77">
        <f t="shared" si="16"/>
        <v>3.6113392263812609</v>
      </c>
      <c r="AB77">
        <v>7.84</v>
      </c>
      <c r="AC77">
        <f t="shared" si="18"/>
        <v>6.2073638065019825</v>
      </c>
    </row>
    <row r="78" spans="1:29" x14ac:dyDescent="0.25">
      <c r="A78" s="40">
        <v>76</v>
      </c>
      <c r="B78" s="62">
        <v>275</v>
      </c>
      <c r="C78" s="62">
        <v>0.83330000000000004</v>
      </c>
      <c r="D78" s="62">
        <v>36.799999999999997</v>
      </c>
      <c r="E78" s="62">
        <v>0.88249999999999995</v>
      </c>
      <c r="F78" s="62">
        <v>0.88249999999999995</v>
      </c>
      <c r="G78" s="62">
        <v>981.74770000000001</v>
      </c>
      <c r="H78" s="62">
        <v>1000</v>
      </c>
      <c r="I78" s="62">
        <v>570</v>
      </c>
      <c r="J78" s="62">
        <v>0</v>
      </c>
      <c r="K78" s="62">
        <v>0.18770000000000001</v>
      </c>
      <c r="L78" s="62">
        <v>0.12</v>
      </c>
      <c r="M78" s="62">
        <v>1.6667000000000001</v>
      </c>
      <c r="N78" s="63">
        <v>3.3382000000000001</v>
      </c>
      <c r="O78" s="64"/>
      <c r="P78" s="65">
        <v>1.6283000000000001</v>
      </c>
      <c r="Q78" s="64" t="s">
        <v>6</v>
      </c>
      <c r="R78" s="64" t="s">
        <v>128</v>
      </c>
      <c r="S78" s="64"/>
      <c r="T78">
        <f t="shared" si="19"/>
        <v>7.5525439422753449</v>
      </c>
      <c r="U78">
        <f t="shared" si="15"/>
        <v>6.06630035524124</v>
      </c>
      <c r="V78">
        <v>82500</v>
      </c>
      <c r="W78">
        <v>0</v>
      </c>
      <c r="X78">
        <v>0</v>
      </c>
      <c r="Y78">
        <v>0</v>
      </c>
      <c r="Z78">
        <v>0</v>
      </c>
      <c r="AA78">
        <f t="shared" si="16"/>
        <v>4.0747339486155418</v>
      </c>
      <c r="AB78">
        <v>7.36</v>
      </c>
      <c r="AC78">
        <f t="shared" si="18"/>
        <v>5.9388236014794815</v>
      </c>
    </row>
    <row r="79" spans="1:29" x14ac:dyDescent="0.25">
      <c r="A79" s="40">
        <v>77</v>
      </c>
      <c r="B79" s="62">
        <v>275</v>
      </c>
      <c r="C79" s="62">
        <v>0.83330000000000004</v>
      </c>
      <c r="D79" s="62">
        <v>39.200000000000003</v>
      </c>
      <c r="E79" s="62">
        <v>0.88249999999999995</v>
      </c>
      <c r="F79" s="62">
        <v>0.88249999999999995</v>
      </c>
      <c r="G79" s="62">
        <v>981.74770000000001</v>
      </c>
      <c r="H79" s="62">
        <v>1000</v>
      </c>
      <c r="I79" s="62">
        <v>570</v>
      </c>
      <c r="J79" s="62">
        <v>0</v>
      </c>
      <c r="K79" s="62">
        <v>0</v>
      </c>
      <c r="L79" s="62">
        <v>0.12</v>
      </c>
      <c r="M79" s="62">
        <v>1.6667000000000001</v>
      </c>
      <c r="N79" s="63">
        <v>2.9455</v>
      </c>
      <c r="O79" s="64"/>
      <c r="P79" s="65">
        <v>3.2565</v>
      </c>
      <c r="Q79" s="64" t="s">
        <v>6</v>
      </c>
      <c r="R79" s="64" t="s">
        <v>129</v>
      </c>
      <c r="S79" s="64"/>
      <c r="T79">
        <f t="shared" si="19"/>
        <v>7.7949329695642673</v>
      </c>
      <c r="U79">
        <f t="shared" si="15"/>
        <v>6.2609903369994111</v>
      </c>
      <c r="V79">
        <v>82500</v>
      </c>
      <c r="W79">
        <v>0</v>
      </c>
      <c r="X79">
        <v>0</v>
      </c>
      <c r="Y79">
        <v>0</v>
      </c>
      <c r="Z79">
        <v>0</v>
      </c>
      <c r="AA79">
        <f t="shared" si="16"/>
        <v>3.0303193231077152</v>
      </c>
      <c r="AB79">
        <v>7.84</v>
      </c>
      <c r="AC79">
        <f t="shared" si="18"/>
        <v>6.2073638065019825</v>
      </c>
    </row>
    <row r="80" spans="1:29" x14ac:dyDescent="0.25">
      <c r="A80" s="40">
        <v>78</v>
      </c>
      <c r="B80" s="62">
        <v>275</v>
      </c>
      <c r="C80" s="62">
        <v>0.83330000000000004</v>
      </c>
      <c r="D80" s="62">
        <v>40</v>
      </c>
      <c r="E80" s="62">
        <v>0.88249999999999995</v>
      </c>
      <c r="F80" s="62">
        <v>0.88249999999999995</v>
      </c>
      <c r="G80" s="62">
        <v>981.74770000000001</v>
      </c>
      <c r="H80" s="62">
        <v>1000</v>
      </c>
      <c r="I80" s="62">
        <v>570</v>
      </c>
      <c r="J80" s="62">
        <v>0</v>
      </c>
      <c r="K80" s="62">
        <v>9.0899999999999995E-2</v>
      </c>
      <c r="L80" s="62">
        <v>0.12</v>
      </c>
      <c r="M80" s="62">
        <v>1.6667000000000001</v>
      </c>
      <c r="N80" s="63">
        <v>3.1417999999999999</v>
      </c>
      <c r="O80" s="64"/>
      <c r="P80" s="65">
        <v>3.2565</v>
      </c>
      <c r="Q80" s="64" t="s">
        <v>6</v>
      </c>
      <c r="R80" s="64" t="s">
        <v>130</v>
      </c>
      <c r="S80" s="64"/>
      <c r="T80">
        <f t="shared" si="19"/>
        <v>7.874071373819266</v>
      </c>
      <c r="U80">
        <f t="shared" si="15"/>
        <v>6.324555320336759</v>
      </c>
      <c r="V80">
        <v>82500</v>
      </c>
      <c r="W80">
        <v>0</v>
      </c>
      <c r="X80">
        <v>0</v>
      </c>
      <c r="Y80">
        <v>0</v>
      </c>
      <c r="Z80">
        <v>0</v>
      </c>
      <c r="AA80">
        <f t="shared" si="16"/>
        <v>3.6359868536616027</v>
      </c>
      <c r="AB80">
        <v>8</v>
      </c>
      <c r="AC80">
        <f t="shared" si="18"/>
        <v>6.2957713461118896</v>
      </c>
    </row>
    <row r="81" spans="1:29" x14ac:dyDescent="0.25">
      <c r="A81" s="40">
        <v>79</v>
      </c>
      <c r="B81" s="62">
        <v>275</v>
      </c>
      <c r="C81" s="62">
        <v>0.83330000000000004</v>
      </c>
      <c r="D81" s="62">
        <v>37.6</v>
      </c>
      <c r="E81" s="62">
        <v>0.88249999999999995</v>
      </c>
      <c r="F81" s="62">
        <v>0.88249999999999995</v>
      </c>
      <c r="G81" s="62">
        <v>981.74770000000001</v>
      </c>
      <c r="H81" s="62">
        <v>1000</v>
      </c>
      <c r="I81" s="62">
        <v>570</v>
      </c>
      <c r="J81" s="62">
        <v>0</v>
      </c>
      <c r="K81" s="62">
        <v>0.19339999999999999</v>
      </c>
      <c r="L81" s="62">
        <v>0.12</v>
      </c>
      <c r="M81" s="62">
        <v>1.6667000000000001</v>
      </c>
      <c r="N81" s="63">
        <v>3.5935000000000001</v>
      </c>
      <c r="O81" s="64"/>
      <c r="P81" s="65">
        <v>3.2565</v>
      </c>
      <c r="Q81" s="64" t="s">
        <v>6</v>
      </c>
      <c r="R81" s="64" t="s">
        <v>131</v>
      </c>
      <c r="S81" s="64" t="s">
        <v>138</v>
      </c>
      <c r="T81">
        <f t="shared" si="19"/>
        <v>7.6341954389444355</v>
      </c>
      <c r="U81">
        <f t="shared" si="15"/>
        <v>6.1318838867023571</v>
      </c>
      <c r="V81">
        <v>82500</v>
      </c>
      <c r="W81">
        <v>0</v>
      </c>
      <c r="X81">
        <v>0</v>
      </c>
      <c r="Y81">
        <v>0</v>
      </c>
      <c r="Z81">
        <v>0</v>
      </c>
      <c r="AA81">
        <f t="shared" si="16"/>
        <v>4.1537381448521771</v>
      </c>
      <c r="AB81">
        <v>7.52</v>
      </c>
      <c r="AC81">
        <f t="shared" si="18"/>
        <v>6.028905050141887</v>
      </c>
    </row>
    <row r="82" spans="1:29" x14ac:dyDescent="0.25">
      <c r="A82" s="40">
        <v>80</v>
      </c>
      <c r="B82" s="62">
        <v>275</v>
      </c>
      <c r="C82" s="62">
        <v>0.83330000000000004</v>
      </c>
      <c r="D82" s="62">
        <v>42.4</v>
      </c>
      <c r="E82" s="62">
        <v>0.88249999999999995</v>
      </c>
      <c r="F82" s="62">
        <v>0.88249999999999995</v>
      </c>
      <c r="G82" s="62">
        <v>981.74770000000001</v>
      </c>
      <c r="H82" s="62">
        <v>1000</v>
      </c>
      <c r="I82" s="62">
        <v>485</v>
      </c>
      <c r="J82" s="62">
        <v>0.60629999999999995</v>
      </c>
      <c r="K82" s="62">
        <v>0</v>
      </c>
      <c r="L82" s="62">
        <v>0.12</v>
      </c>
      <c r="M82" s="62">
        <v>1.6667000000000001</v>
      </c>
      <c r="N82" s="63">
        <v>4.1825000000000001</v>
      </c>
      <c r="O82" s="64"/>
      <c r="P82" s="65">
        <v>1.76</v>
      </c>
      <c r="Q82" s="64" t="s">
        <v>6</v>
      </c>
      <c r="R82" s="64" t="s">
        <v>132</v>
      </c>
      <c r="S82" s="64"/>
      <c r="T82">
        <f>0.083*12*SQRT(D82)</f>
        <v>6.485482125486123</v>
      </c>
      <c r="U82">
        <f t="shared" si="15"/>
        <v>6.5115282384398823</v>
      </c>
      <c r="V82">
        <v>82500</v>
      </c>
      <c r="W82">
        <v>678.58399999999995</v>
      </c>
      <c r="X82">
        <v>480</v>
      </c>
      <c r="Y82">
        <v>0</v>
      </c>
      <c r="Z82">
        <v>0</v>
      </c>
      <c r="AA82">
        <f t="shared" si="16"/>
        <v>4.020167187404903</v>
      </c>
      <c r="AB82">
        <f t="shared" si="17"/>
        <v>6.9058920901919185</v>
      </c>
      <c r="AC82">
        <f t="shared" si="18"/>
        <v>6.5578737622947036</v>
      </c>
    </row>
    <row r="83" spans="1:29" x14ac:dyDescent="0.25">
      <c r="A83" s="40">
        <v>81</v>
      </c>
      <c r="B83" s="62">
        <v>275</v>
      </c>
      <c r="C83" s="62">
        <v>0.83330000000000004</v>
      </c>
      <c r="D83" s="62">
        <v>43.2</v>
      </c>
      <c r="E83" s="62">
        <v>0.88249999999999995</v>
      </c>
      <c r="F83" s="62">
        <v>0.88249999999999995</v>
      </c>
      <c r="G83" s="62">
        <v>981.74770000000001</v>
      </c>
      <c r="H83" s="62">
        <v>1000</v>
      </c>
      <c r="I83" s="62">
        <v>485</v>
      </c>
      <c r="J83" s="62">
        <v>0.60070000000000001</v>
      </c>
      <c r="K83" s="62">
        <v>8.4199999999999997E-2</v>
      </c>
      <c r="L83" s="62">
        <v>0.12</v>
      </c>
      <c r="M83" s="62">
        <v>1.6667000000000001</v>
      </c>
      <c r="N83" s="63">
        <v>4.6341999999999999</v>
      </c>
      <c r="O83" s="64"/>
      <c r="P83" s="65">
        <v>1.76</v>
      </c>
      <c r="Q83" s="64" t="s">
        <v>6</v>
      </c>
      <c r="R83" s="64" t="s">
        <v>133</v>
      </c>
      <c r="S83" s="64"/>
      <c r="T83">
        <f t="shared" ref="T83:T99" si="20">0.083*12*SQRT(D83)</f>
        <v>6.546380007301746</v>
      </c>
      <c r="U83">
        <f t="shared" si="15"/>
        <v>6.5726706900619938</v>
      </c>
      <c r="V83">
        <v>82500</v>
      </c>
      <c r="W83">
        <v>678.58399999999995</v>
      </c>
      <c r="X83">
        <v>480</v>
      </c>
      <c r="Y83">
        <v>0</v>
      </c>
      <c r="Z83">
        <v>0</v>
      </c>
      <c r="AA83">
        <f t="shared" si="16"/>
        <v>4.6031790060932254</v>
      </c>
      <c r="AB83">
        <f t="shared" si="17"/>
        <v>7.9982695009177993</v>
      </c>
      <c r="AC83">
        <f t="shared" si="18"/>
        <v>6.6442440397530529</v>
      </c>
    </row>
    <row r="84" spans="1:29" x14ac:dyDescent="0.25">
      <c r="A84" s="40">
        <v>82</v>
      </c>
      <c r="B84" s="62">
        <v>275</v>
      </c>
      <c r="C84" s="62">
        <v>0.83330000000000004</v>
      </c>
      <c r="D84" s="62">
        <v>43.2</v>
      </c>
      <c r="E84" s="62">
        <v>0.88249999999999995</v>
      </c>
      <c r="F84" s="62">
        <v>0.88249999999999995</v>
      </c>
      <c r="G84" s="62">
        <v>981.74770000000001</v>
      </c>
      <c r="H84" s="62">
        <v>1000</v>
      </c>
      <c r="I84" s="62">
        <v>485</v>
      </c>
      <c r="J84" s="62">
        <v>0.60070000000000001</v>
      </c>
      <c r="K84" s="62">
        <v>0.16839999999999999</v>
      </c>
      <c r="L84" s="62">
        <v>0.12</v>
      </c>
      <c r="M84" s="62">
        <v>1.6667000000000001</v>
      </c>
      <c r="N84" s="63">
        <v>4.7519999999999998</v>
      </c>
      <c r="O84" s="64"/>
      <c r="P84" s="65">
        <v>1.76</v>
      </c>
      <c r="Q84" s="64" t="s">
        <v>6</v>
      </c>
      <c r="R84" s="64" t="s">
        <v>134</v>
      </c>
      <c r="S84" s="64"/>
      <c r="T84">
        <f t="shared" si="20"/>
        <v>6.546380007301746</v>
      </c>
      <c r="U84">
        <f t="shared" si="15"/>
        <v>6.5726706900619938</v>
      </c>
      <c r="V84">
        <v>82500</v>
      </c>
      <c r="W84">
        <v>678.58399999999995</v>
      </c>
      <c r="X84">
        <v>480</v>
      </c>
      <c r="Y84">
        <v>0</v>
      </c>
      <c r="Z84">
        <v>0</v>
      </c>
      <c r="AA84">
        <f t="shared" si="16"/>
        <v>5.156597878196445</v>
      </c>
      <c r="AB84">
        <v>8.64</v>
      </c>
      <c r="AC84">
        <f t="shared" si="18"/>
        <v>6.6442440397530529</v>
      </c>
    </row>
    <row r="85" spans="1:29" x14ac:dyDescent="0.25">
      <c r="A85" s="40">
        <v>83</v>
      </c>
      <c r="B85" s="62">
        <v>275</v>
      </c>
      <c r="C85" s="62">
        <v>0.83330000000000004</v>
      </c>
      <c r="D85" s="62">
        <v>43.2</v>
      </c>
      <c r="E85" s="62">
        <v>0.88249999999999995</v>
      </c>
      <c r="F85" s="62">
        <v>0.88249999999999995</v>
      </c>
      <c r="G85" s="62">
        <v>1608.4954</v>
      </c>
      <c r="H85" s="62">
        <v>1000</v>
      </c>
      <c r="I85" s="62">
        <v>515</v>
      </c>
      <c r="J85" s="62">
        <v>0.80089999999999995</v>
      </c>
      <c r="K85" s="62">
        <v>0</v>
      </c>
      <c r="L85" s="62">
        <v>0.15359999999999999</v>
      </c>
      <c r="M85" s="62">
        <v>1.6667000000000001</v>
      </c>
      <c r="N85" s="63">
        <v>4.4378000000000002</v>
      </c>
      <c r="O85" s="64"/>
      <c r="P85" s="65">
        <v>1.66</v>
      </c>
      <c r="Q85" s="64" t="s">
        <v>6</v>
      </c>
      <c r="R85" s="64" t="s">
        <v>135</v>
      </c>
      <c r="S85" s="64"/>
      <c r="T85">
        <f t="shared" si="20"/>
        <v>6.546380007301746</v>
      </c>
      <c r="U85">
        <f t="shared" si="15"/>
        <v>6.5726706900619938</v>
      </c>
      <c r="V85">
        <v>82500</v>
      </c>
      <c r="W85">
        <v>904.77869999999996</v>
      </c>
      <c r="X85">
        <v>480</v>
      </c>
      <c r="Y85">
        <v>0</v>
      </c>
      <c r="Z85">
        <v>0</v>
      </c>
      <c r="AA85">
        <f t="shared" si="16"/>
        <v>4.6042994322133044</v>
      </c>
      <c r="AB85">
        <f t="shared" si="17"/>
        <v>5.3925106257203659</v>
      </c>
      <c r="AC85">
        <f t="shared" si="18"/>
        <v>6.6442440397530529</v>
      </c>
    </row>
    <row r="86" spans="1:29" x14ac:dyDescent="0.25">
      <c r="A86" s="40">
        <v>84</v>
      </c>
      <c r="B86" s="62">
        <v>275</v>
      </c>
      <c r="C86" s="62">
        <v>0.83330000000000004</v>
      </c>
      <c r="D86" s="62">
        <v>44.8</v>
      </c>
      <c r="E86" s="62">
        <v>0.88249999999999995</v>
      </c>
      <c r="F86" s="62">
        <v>0.88249999999999995</v>
      </c>
      <c r="G86" s="62">
        <v>1608.4954</v>
      </c>
      <c r="H86" s="62">
        <v>1000</v>
      </c>
      <c r="I86" s="62">
        <v>515</v>
      </c>
      <c r="J86" s="62">
        <v>0.78649999999999998</v>
      </c>
      <c r="K86" s="62">
        <v>8.1199999999999994E-2</v>
      </c>
      <c r="L86" s="62">
        <v>0.15359999999999999</v>
      </c>
      <c r="M86" s="62">
        <v>1.6667000000000001</v>
      </c>
      <c r="N86" s="63">
        <v>5.7927</v>
      </c>
      <c r="O86" s="64"/>
      <c r="P86" s="65">
        <v>1.66</v>
      </c>
      <c r="Q86" s="64" t="s">
        <v>6</v>
      </c>
      <c r="R86" s="64" t="s">
        <v>136</v>
      </c>
      <c r="S86" s="64"/>
      <c r="T86">
        <f t="shared" si="20"/>
        <v>6.6665070914235143</v>
      </c>
      <c r="U86">
        <f t="shared" si="15"/>
        <v>6.6932802122726045</v>
      </c>
      <c r="V86">
        <v>82500</v>
      </c>
      <c r="W86">
        <v>904.77869999999996</v>
      </c>
      <c r="X86">
        <v>480</v>
      </c>
      <c r="Y86">
        <v>0</v>
      </c>
      <c r="Z86">
        <v>0</v>
      </c>
      <c r="AA86">
        <f t="shared" si="16"/>
        <v>5.2110317701353077</v>
      </c>
      <c r="AB86">
        <f t="shared" si="17"/>
        <v>6.3260557030404811</v>
      </c>
      <c r="AC86">
        <f t="shared" si="18"/>
        <v>6.8155602684733285</v>
      </c>
    </row>
    <row r="87" spans="1:29" x14ac:dyDescent="0.25">
      <c r="A87" s="40">
        <v>85</v>
      </c>
      <c r="B87" s="62">
        <v>275</v>
      </c>
      <c r="C87" s="62">
        <v>0.83330000000000004</v>
      </c>
      <c r="D87" s="62">
        <v>43.2</v>
      </c>
      <c r="E87" s="62">
        <v>0.88249999999999995</v>
      </c>
      <c r="F87" s="62">
        <v>0.88249999999999995</v>
      </c>
      <c r="G87" s="62">
        <v>1608.4954</v>
      </c>
      <c r="H87" s="62">
        <v>1000</v>
      </c>
      <c r="I87" s="62">
        <v>515</v>
      </c>
      <c r="J87" s="62">
        <v>0.80089999999999995</v>
      </c>
      <c r="K87" s="62">
        <v>0.16839999999999999</v>
      </c>
      <c r="L87" s="62">
        <v>0.15359999999999999</v>
      </c>
      <c r="M87" s="62">
        <v>1.6667000000000001</v>
      </c>
      <c r="N87" s="63">
        <v>6.3228999999999997</v>
      </c>
      <c r="O87" s="64"/>
      <c r="P87" s="65">
        <v>1.66</v>
      </c>
      <c r="Q87" s="64" t="s">
        <v>6</v>
      </c>
      <c r="R87" s="64" t="s">
        <v>137</v>
      </c>
      <c r="S87" s="64"/>
      <c r="T87">
        <f t="shared" si="20"/>
        <v>6.546380007301746</v>
      </c>
      <c r="U87">
        <f t="shared" si="15"/>
        <v>6.5726706900619938</v>
      </c>
      <c r="V87">
        <v>82500</v>
      </c>
      <c r="W87">
        <v>904.77869999999996</v>
      </c>
      <c r="X87">
        <v>480</v>
      </c>
      <c r="Y87">
        <v>0</v>
      </c>
      <c r="Z87">
        <v>0</v>
      </c>
      <c r="AA87">
        <f t="shared" si="16"/>
        <v>5.7111371764197445</v>
      </c>
      <c r="AB87">
        <f t="shared" si="17"/>
        <v>7.1007476260426179</v>
      </c>
      <c r="AC87">
        <f t="shared" si="18"/>
        <v>6.6442440397530529</v>
      </c>
    </row>
    <row r="88" spans="1:29" x14ac:dyDescent="0.25">
      <c r="A88" s="40">
        <v>86</v>
      </c>
      <c r="B88" s="19">
        <v>336.55</v>
      </c>
      <c r="C88" s="19">
        <v>0.89290000000000003</v>
      </c>
      <c r="D88" s="19">
        <v>55.8</v>
      </c>
      <c r="E88" s="19">
        <v>1.48</v>
      </c>
      <c r="F88" s="19">
        <v>1.48</v>
      </c>
      <c r="G88" s="19">
        <v>1963.4954</v>
      </c>
      <c r="H88" s="19">
        <v>1600</v>
      </c>
      <c r="I88" s="19">
        <v>437</v>
      </c>
      <c r="J88" s="19">
        <v>1.1501999999999999</v>
      </c>
      <c r="K88" s="19">
        <v>4.3999999999999997E-2</v>
      </c>
      <c r="L88" s="19">
        <v>0.2205</v>
      </c>
      <c r="M88" s="19">
        <v>1.4286000000000001</v>
      </c>
      <c r="N88" s="20">
        <v>7.1913</v>
      </c>
      <c r="O88" s="21">
        <v>7.8345000000000002</v>
      </c>
      <c r="P88" s="35">
        <v>1.4</v>
      </c>
      <c r="Q88" s="21" t="s">
        <v>5</v>
      </c>
      <c r="R88" s="21" t="s">
        <v>26</v>
      </c>
      <c r="S88" s="21"/>
      <c r="T88">
        <f t="shared" si="20"/>
        <v>7.4400599997580663</v>
      </c>
      <c r="U88">
        <f t="shared" si="15"/>
        <v>7.469939758793239</v>
      </c>
      <c r="V88">
        <v>119677.18</v>
      </c>
      <c r="W88">
        <v>1592.7874999999999</v>
      </c>
      <c r="X88">
        <v>437</v>
      </c>
      <c r="Y88">
        <v>760.2654</v>
      </c>
      <c r="Z88">
        <v>437</v>
      </c>
      <c r="AA88">
        <f t="shared" si="16"/>
        <v>6.735275624536964</v>
      </c>
      <c r="AB88">
        <v>11.16</v>
      </c>
      <c r="AC88">
        <f t="shared" si="18"/>
        <v>7.9478725081941235</v>
      </c>
    </row>
    <row r="89" spans="1:29" x14ac:dyDescent="0.25">
      <c r="A89" s="40">
        <v>87</v>
      </c>
      <c r="B89" s="19">
        <v>336.55</v>
      </c>
      <c r="C89" s="19">
        <v>0.89290000000000003</v>
      </c>
      <c r="D89" s="19">
        <v>55.8</v>
      </c>
      <c r="E89" s="19">
        <v>1.48</v>
      </c>
      <c r="F89" s="19">
        <v>1.48</v>
      </c>
      <c r="G89" s="19">
        <v>1963.4954</v>
      </c>
      <c r="H89" s="19">
        <v>1600</v>
      </c>
      <c r="I89" s="19">
        <v>437</v>
      </c>
      <c r="J89" s="19">
        <v>1.5395000000000001</v>
      </c>
      <c r="K89" s="19">
        <v>4.3999999999999997E-2</v>
      </c>
      <c r="L89" s="19">
        <v>0.2205</v>
      </c>
      <c r="M89" s="19">
        <v>1.4286000000000001</v>
      </c>
      <c r="N89" s="20">
        <v>7.0053000000000001</v>
      </c>
      <c r="O89" s="21">
        <v>7.8345000000000002</v>
      </c>
      <c r="P89" s="35">
        <v>1.4</v>
      </c>
      <c r="Q89" s="21" t="s">
        <v>5</v>
      </c>
      <c r="R89" s="21" t="s">
        <v>27</v>
      </c>
      <c r="S89" s="21"/>
      <c r="T89">
        <f t="shared" si="20"/>
        <v>7.4400599997580663</v>
      </c>
      <c r="U89">
        <f t="shared" si="15"/>
        <v>7.469939758793239</v>
      </c>
      <c r="V89">
        <v>119677.18</v>
      </c>
      <c r="W89">
        <v>2389.1812</v>
      </c>
      <c r="X89">
        <v>437</v>
      </c>
      <c r="Y89">
        <v>760.2654</v>
      </c>
      <c r="Z89">
        <v>437</v>
      </c>
      <c r="AA89">
        <f t="shared" si="16"/>
        <v>7.3750407854306284</v>
      </c>
      <c r="AB89">
        <v>11.16</v>
      </c>
      <c r="AC89">
        <f t="shared" si="18"/>
        <v>7.9478725081941235</v>
      </c>
    </row>
    <row r="90" spans="1:29" x14ac:dyDescent="0.25">
      <c r="A90" s="40">
        <v>88</v>
      </c>
      <c r="B90" s="19">
        <v>336.55</v>
      </c>
      <c r="C90" s="19">
        <v>0.89290000000000003</v>
      </c>
      <c r="D90" s="19">
        <v>55.8</v>
      </c>
      <c r="E90" s="19">
        <v>1.9272</v>
      </c>
      <c r="F90" s="19">
        <v>1.9272</v>
      </c>
      <c r="G90" s="19">
        <v>2642.0794000000001</v>
      </c>
      <c r="H90" s="19">
        <v>1600</v>
      </c>
      <c r="I90" s="19">
        <v>437</v>
      </c>
      <c r="J90" s="19">
        <v>1.2585</v>
      </c>
      <c r="K90" s="19">
        <v>7.5999999999999998E-2</v>
      </c>
      <c r="L90" s="19">
        <v>0.25569999999999998</v>
      </c>
      <c r="M90" s="19">
        <v>1.4286000000000001</v>
      </c>
      <c r="N90" s="20">
        <v>8.2472999999999992</v>
      </c>
      <c r="O90" s="21">
        <v>9.98</v>
      </c>
      <c r="P90" s="35">
        <v>1.4</v>
      </c>
      <c r="Q90" s="21" t="s">
        <v>6</v>
      </c>
      <c r="R90" s="21" t="s">
        <v>28</v>
      </c>
      <c r="S90" s="21"/>
      <c r="T90">
        <f t="shared" si="20"/>
        <v>7.4400599997580663</v>
      </c>
      <c r="U90">
        <f t="shared" si="15"/>
        <v>7.469939758793239</v>
      </c>
      <c r="V90">
        <v>119677.18</v>
      </c>
      <c r="W90">
        <v>1592.7874999999999</v>
      </c>
      <c r="X90">
        <v>437</v>
      </c>
      <c r="Y90">
        <v>981.74770000000001</v>
      </c>
      <c r="Z90">
        <v>437</v>
      </c>
      <c r="AA90">
        <f t="shared" si="16"/>
        <v>7.4677668304426454</v>
      </c>
      <c r="AB90">
        <f t="shared" si="17"/>
        <v>8.9848396894390188</v>
      </c>
      <c r="AC90">
        <f t="shared" si="18"/>
        <v>7.9478725081941235</v>
      </c>
    </row>
    <row r="91" spans="1:29" x14ac:dyDescent="0.25">
      <c r="A91" s="40">
        <v>89</v>
      </c>
      <c r="B91" s="19">
        <v>336.55</v>
      </c>
      <c r="C91" s="19">
        <v>0.89290000000000003</v>
      </c>
      <c r="D91" s="19">
        <v>55.8</v>
      </c>
      <c r="E91" s="19">
        <v>1.9272</v>
      </c>
      <c r="F91" s="19">
        <v>1.9272</v>
      </c>
      <c r="G91" s="19">
        <v>2642.0794000000001</v>
      </c>
      <c r="H91" s="19">
        <v>1600</v>
      </c>
      <c r="I91" s="19">
        <v>437</v>
      </c>
      <c r="J91" s="19">
        <v>1.6477999999999999</v>
      </c>
      <c r="K91" s="19">
        <v>7.5999999999999998E-2</v>
      </c>
      <c r="L91" s="19">
        <v>0.25569999999999998</v>
      </c>
      <c r="M91" s="19">
        <v>1.4286000000000001</v>
      </c>
      <c r="N91" s="20">
        <v>8.24</v>
      </c>
      <c r="O91" s="21">
        <v>9.98</v>
      </c>
      <c r="P91" s="35">
        <v>1.4</v>
      </c>
      <c r="Q91" s="21" t="s">
        <v>5</v>
      </c>
      <c r="R91" s="21" t="s">
        <v>29</v>
      </c>
      <c r="S91" s="21"/>
      <c r="T91">
        <f t="shared" si="20"/>
        <v>7.4400599997580663</v>
      </c>
      <c r="U91">
        <f t="shared" si="15"/>
        <v>7.469939758793239</v>
      </c>
      <c r="V91">
        <v>119677.18</v>
      </c>
      <c r="W91">
        <v>2389.1812</v>
      </c>
      <c r="X91">
        <v>437</v>
      </c>
      <c r="Y91">
        <v>981.74770000000001</v>
      </c>
      <c r="Z91">
        <v>437</v>
      </c>
      <c r="AA91">
        <f t="shared" si="16"/>
        <v>8.1075319913363106</v>
      </c>
      <c r="AB91">
        <v>11.16</v>
      </c>
      <c r="AC91">
        <f t="shared" si="18"/>
        <v>7.9478725081941235</v>
      </c>
    </row>
    <row r="92" spans="1:29" x14ac:dyDescent="0.25">
      <c r="A92" s="40">
        <v>90</v>
      </c>
      <c r="B92" s="19">
        <v>336.55</v>
      </c>
      <c r="C92" s="19">
        <v>0.89290000000000003</v>
      </c>
      <c r="D92" s="19">
        <v>73.8</v>
      </c>
      <c r="E92" s="19">
        <v>1.48</v>
      </c>
      <c r="F92" s="19">
        <v>1.48</v>
      </c>
      <c r="G92" s="19">
        <v>1963.4954</v>
      </c>
      <c r="H92" s="19">
        <v>1600</v>
      </c>
      <c r="I92" s="19">
        <v>437</v>
      </c>
      <c r="J92" s="19">
        <v>1.0002</v>
      </c>
      <c r="K92" s="19">
        <v>3.2199999999999999E-2</v>
      </c>
      <c r="L92" s="19">
        <v>0.2205</v>
      </c>
      <c r="M92" s="19">
        <v>1.4286000000000001</v>
      </c>
      <c r="N92" s="20">
        <v>6.4290000000000003</v>
      </c>
      <c r="O92" s="21">
        <v>7.8010999999999999</v>
      </c>
      <c r="P92" s="35">
        <v>1.4</v>
      </c>
      <c r="Q92" s="21" t="s">
        <v>6</v>
      </c>
      <c r="R92" s="21" t="s">
        <v>30</v>
      </c>
      <c r="S92" s="21"/>
      <c r="T92">
        <f t="shared" si="20"/>
        <v>8.5563298674139485</v>
      </c>
      <c r="U92">
        <f t="shared" si="15"/>
        <v>8.5906926379658124</v>
      </c>
      <c r="V92">
        <v>119677.18</v>
      </c>
      <c r="W92">
        <v>1592.7874999999999</v>
      </c>
      <c r="X92">
        <v>437</v>
      </c>
      <c r="Y92">
        <v>760.2654</v>
      </c>
      <c r="Z92">
        <v>437</v>
      </c>
      <c r="AA92">
        <f t="shared" si="16"/>
        <v>7.3608257688402992</v>
      </c>
      <c r="AB92">
        <v>14.76</v>
      </c>
      <c r="AC92">
        <f t="shared" si="18"/>
        <v>9.6659914354530887</v>
      </c>
    </row>
    <row r="93" spans="1:29" x14ac:dyDescent="0.25">
      <c r="A93" s="40">
        <v>91</v>
      </c>
      <c r="B93" s="19">
        <v>336.55</v>
      </c>
      <c r="C93" s="19">
        <v>0.89290000000000003</v>
      </c>
      <c r="D93" s="19">
        <v>73.8</v>
      </c>
      <c r="E93" s="19">
        <v>1.48</v>
      </c>
      <c r="F93" s="19">
        <v>1.48</v>
      </c>
      <c r="G93" s="19">
        <v>1963.4954</v>
      </c>
      <c r="H93" s="19">
        <v>1600</v>
      </c>
      <c r="I93" s="19">
        <v>437</v>
      </c>
      <c r="J93" s="19">
        <v>1.3387</v>
      </c>
      <c r="K93" s="19">
        <v>3.1199999999999999E-2</v>
      </c>
      <c r="L93" s="19">
        <v>0.2205</v>
      </c>
      <c r="M93" s="19">
        <v>1.4286000000000001</v>
      </c>
      <c r="N93" s="20">
        <v>7.8085000000000004</v>
      </c>
      <c r="O93" s="21">
        <v>7.8159000000000001</v>
      </c>
      <c r="P93" s="35">
        <v>1.4</v>
      </c>
      <c r="Q93" s="21" t="s">
        <v>5</v>
      </c>
      <c r="R93" s="21" t="s">
        <v>31</v>
      </c>
      <c r="S93" s="21" t="s">
        <v>38</v>
      </c>
      <c r="T93">
        <f t="shared" si="20"/>
        <v>8.5563298674139485</v>
      </c>
      <c r="U93">
        <f t="shared" si="15"/>
        <v>8.5906926379658124</v>
      </c>
      <c r="V93">
        <v>119677.18</v>
      </c>
      <c r="W93">
        <v>2389.1812</v>
      </c>
      <c r="X93">
        <v>437</v>
      </c>
      <c r="Y93">
        <v>760.2654</v>
      </c>
      <c r="Z93">
        <v>437</v>
      </c>
      <c r="AA93">
        <f t="shared" si="16"/>
        <v>7.9920002370959971</v>
      </c>
      <c r="AB93">
        <v>14.76</v>
      </c>
      <c r="AC93">
        <f t="shared" si="18"/>
        <v>9.6659914354530887</v>
      </c>
    </row>
    <row r="94" spans="1:29" x14ac:dyDescent="0.25">
      <c r="A94" s="40">
        <v>92</v>
      </c>
      <c r="B94" s="19">
        <v>336.55</v>
      </c>
      <c r="C94" s="19">
        <v>0.89290000000000003</v>
      </c>
      <c r="D94" s="19">
        <v>73.8</v>
      </c>
      <c r="E94" s="19">
        <v>1.9272</v>
      </c>
      <c r="F94" s="19">
        <v>1.9272</v>
      </c>
      <c r="G94" s="19">
        <v>2642.0794000000001</v>
      </c>
      <c r="H94" s="19">
        <v>1600</v>
      </c>
      <c r="I94" s="19">
        <v>437</v>
      </c>
      <c r="J94" s="19">
        <v>1.0943000000000001</v>
      </c>
      <c r="K94" s="19">
        <v>6.6500000000000004E-2</v>
      </c>
      <c r="L94" s="19">
        <v>0.25569999999999998</v>
      </c>
      <c r="M94" s="19">
        <v>1.4286000000000001</v>
      </c>
      <c r="N94" s="20">
        <v>8.0874000000000006</v>
      </c>
      <c r="O94" s="21">
        <v>9.9019999999999992</v>
      </c>
      <c r="P94" s="35">
        <v>1.4</v>
      </c>
      <c r="Q94" s="21" t="s">
        <v>6</v>
      </c>
      <c r="R94" s="21" t="s">
        <v>32</v>
      </c>
      <c r="S94" s="21"/>
      <c r="T94">
        <f t="shared" si="20"/>
        <v>8.5563298674139485</v>
      </c>
      <c r="U94">
        <f t="shared" si="15"/>
        <v>8.5906926379658124</v>
      </c>
      <c r="V94">
        <v>119677.18</v>
      </c>
      <c r="W94">
        <v>1592.7874999999999</v>
      </c>
      <c r="X94">
        <v>437</v>
      </c>
      <c r="Y94">
        <v>981.74770000000001</v>
      </c>
      <c r="Z94">
        <v>437</v>
      </c>
      <c r="AA94">
        <f t="shared" si="16"/>
        <v>8.196280261563075</v>
      </c>
      <c r="AB94">
        <f t="shared" si="17"/>
        <v>11.704974341961345</v>
      </c>
      <c r="AC94">
        <f t="shared" si="18"/>
        <v>9.6659914354530887</v>
      </c>
    </row>
    <row r="95" spans="1:29" x14ac:dyDescent="0.25">
      <c r="A95" s="40">
        <v>93</v>
      </c>
      <c r="B95" s="19">
        <v>336.55</v>
      </c>
      <c r="C95" s="19">
        <v>0.89290000000000003</v>
      </c>
      <c r="D95" s="19">
        <v>73.8</v>
      </c>
      <c r="E95" s="19">
        <v>1.9272</v>
      </c>
      <c r="F95" s="19">
        <v>1.9272</v>
      </c>
      <c r="G95" s="19">
        <v>2642.0794000000001</v>
      </c>
      <c r="H95" s="19">
        <v>1600</v>
      </c>
      <c r="I95" s="19">
        <v>437</v>
      </c>
      <c r="J95" s="19">
        <v>1.4328000000000001</v>
      </c>
      <c r="K95" s="19">
        <v>6.8500000000000005E-2</v>
      </c>
      <c r="L95" s="19">
        <v>0.25569999999999998</v>
      </c>
      <c r="M95" s="19">
        <v>1.4286000000000001</v>
      </c>
      <c r="N95" s="20">
        <v>8.5335999999999999</v>
      </c>
      <c r="O95" s="21">
        <v>9.9019999999999992</v>
      </c>
      <c r="P95" s="35">
        <v>1.4</v>
      </c>
      <c r="Q95" s="21" t="s">
        <v>5</v>
      </c>
      <c r="R95" s="21" t="s">
        <v>33</v>
      </c>
      <c r="S95" s="21"/>
      <c r="T95">
        <f t="shared" si="20"/>
        <v>8.5563298674139485</v>
      </c>
      <c r="U95">
        <f t="shared" si="15"/>
        <v>8.5906926379658124</v>
      </c>
      <c r="V95">
        <v>119677.18</v>
      </c>
      <c r="W95">
        <v>2389.1812</v>
      </c>
      <c r="X95">
        <v>437</v>
      </c>
      <c r="Y95">
        <v>981.74770000000001</v>
      </c>
      <c r="Z95">
        <v>437</v>
      </c>
      <c r="AA95">
        <f t="shared" si="16"/>
        <v>8.8532268077326695</v>
      </c>
      <c r="AB95">
        <v>14.76</v>
      </c>
      <c r="AC95">
        <f t="shared" si="18"/>
        <v>9.6659914354530887</v>
      </c>
    </row>
    <row r="96" spans="1:29" x14ac:dyDescent="0.25">
      <c r="A96" s="40">
        <v>94</v>
      </c>
      <c r="B96" s="19">
        <v>336.55</v>
      </c>
      <c r="C96" s="19">
        <v>0.89290000000000003</v>
      </c>
      <c r="D96" s="19">
        <v>93.8</v>
      </c>
      <c r="E96" s="19">
        <v>1.48</v>
      </c>
      <c r="F96" s="19">
        <v>1.48</v>
      </c>
      <c r="G96" s="19">
        <v>1963.4954</v>
      </c>
      <c r="H96" s="19">
        <v>1600</v>
      </c>
      <c r="I96" s="19">
        <v>437</v>
      </c>
      <c r="J96" s="19">
        <v>0.8871</v>
      </c>
      <c r="K96" s="19">
        <v>2.1000000000000001E-2</v>
      </c>
      <c r="L96" s="19">
        <v>0.2205</v>
      </c>
      <c r="M96" s="19">
        <v>1.4286000000000001</v>
      </c>
      <c r="N96" s="20">
        <v>7.3362999999999996</v>
      </c>
      <c r="O96" s="21">
        <v>7.8010999999999999</v>
      </c>
      <c r="P96" s="35">
        <v>1.4</v>
      </c>
      <c r="Q96" s="21" t="s">
        <v>5</v>
      </c>
      <c r="R96" s="21" t="s">
        <v>34</v>
      </c>
      <c r="S96" s="21"/>
      <c r="T96">
        <f t="shared" si="20"/>
        <v>9.6462998502016308</v>
      </c>
      <c r="U96">
        <f t="shared" si="15"/>
        <v>9.6850400102426004</v>
      </c>
      <c r="V96">
        <v>119677.18</v>
      </c>
      <c r="W96">
        <v>1592.7874999999999</v>
      </c>
      <c r="X96">
        <v>437</v>
      </c>
      <c r="Y96">
        <v>760.2654</v>
      </c>
      <c r="Z96">
        <v>437</v>
      </c>
      <c r="AA96">
        <f t="shared" si="16"/>
        <v>7.9492337273914409</v>
      </c>
      <c r="AB96">
        <f t="shared" si="17"/>
        <v>18.677113771667109</v>
      </c>
      <c r="AC96">
        <f t="shared" si="18"/>
        <v>11.4327034763909</v>
      </c>
    </row>
    <row r="97" spans="1:29" x14ac:dyDescent="0.25">
      <c r="A97" s="40">
        <v>95</v>
      </c>
      <c r="B97" s="19">
        <v>336.55</v>
      </c>
      <c r="C97" s="19">
        <v>0.89290000000000003</v>
      </c>
      <c r="D97" s="19">
        <v>93.8</v>
      </c>
      <c r="E97" s="19">
        <v>1.48</v>
      </c>
      <c r="F97" s="19">
        <v>1.48</v>
      </c>
      <c r="G97" s="19">
        <v>1963.4954</v>
      </c>
      <c r="H97" s="19">
        <v>1600</v>
      </c>
      <c r="I97" s="19">
        <v>437</v>
      </c>
      <c r="J97" s="19">
        <v>1.1874</v>
      </c>
      <c r="K97" s="19">
        <v>1.9800000000000002E-2</v>
      </c>
      <c r="L97" s="19">
        <v>0.2205</v>
      </c>
      <c r="M97" s="19">
        <v>1.4286000000000001</v>
      </c>
      <c r="N97" s="20">
        <v>7.4440999999999997</v>
      </c>
      <c r="O97" s="21">
        <v>7.8010999999999999</v>
      </c>
      <c r="P97" s="35">
        <v>1.4</v>
      </c>
      <c r="Q97" s="21" t="s">
        <v>5</v>
      </c>
      <c r="R97" s="21" t="s">
        <v>35</v>
      </c>
      <c r="S97" s="21"/>
      <c r="T97">
        <f t="shared" si="20"/>
        <v>9.6462998502016308</v>
      </c>
      <c r="U97">
        <f t="shared" si="15"/>
        <v>9.6850400102426004</v>
      </c>
      <c r="V97">
        <v>119677.18</v>
      </c>
      <c r="W97">
        <v>2389.1812</v>
      </c>
      <c r="X97">
        <v>437</v>
      </c>
      <c r="Y97">
        <v>760.2654</v>
      </c>
      <c r="Z97">
        <v>437</v>
      </c>
      <c r="AA97">
        <f t="shared" si="16"/>
        <v>8.5773768402728141</v>
      </c>
      <c r="AB97">
        <v>18.760000000000002</v>
      </c>
      <c r="AC97">
        <f t="shared" si="18"/>
        <v>11.4327034763909</v>
      </c>
    </row>
    <row r="98" spans="1:29" x14ac:dyDescent="0.25">
      <c r="A98" s="40">
        <v>96</v>
      </c>
      <c r="B98" s="19">
        <v>336.55</v>
      </c>
      <c r="C98" s="19">
        <v>0.89290000000000003</v>
      </c>
      <c r="D98" s="19">
        <v>93.8</v>
      </c>
      <c r="E98" s="19">
        <v>1.9272</v>
      </c>
      <c r="F98" s="19">
        <v>1.9272</v>
      </c>
      <c r="G98" s="19">
        <v>2642.0794000000001</v>
      </c>
      <c r="H98" s="19">
        <v>1600</v>
      </c>
      <c r="I98" s="19">
        <v>437</v>
      </c>
      <c r="J98" s="19">
        <v>0.97060000000000002</v>
      </c>
      <c r="K98" s="19">
        <v>4.36E-2</v>
      </c>
      <c r="L98" s="19">
        <v>0.25569999999999998</v>
      </c>
      <c r="M98" s="19">
        <v>1.4286000000000001</v>
      </c>
      <c r="N98" s="22">
        <v>8.3476999999999997</v>
      </c>
      <c r="O98" s="21">
        <v>9.9168000000000003</v>
      </c>
      <c r="P98" s="35">
        <v>1.4</v>
      </c>
      <c r="Q98" s="21" t="s">
        <v>6</v>
      </c>
      <c r="R98" s="21" t="s">
        <v>36</v>
      </c>
      <c r="S98" s="21"/>
      <c r="T98">
        <f t="shared" si="20"/>
        <v>9.6462998502016308</v>
      </c>
      <c r="U98">
        <f t="shared" si="15"/>
        <v>9.6850400102426004</v>
      </c>
      <c r="V98">
        <v>119677.18</v>
      </c>
      <c r="W98">
        <v>1592.7874999999999</v>
      </c>
      <c r="X98">
        <v>437</v>
      </c>
      <c r="Y98">
        <v>981.74770000000001</v>
      </c>
      <c r="Z98">
        <v>437</v>
      </c>
      <c r="AA98">
        <f t="shared" si="16"/>
        <v>8.7551345998684429</v>
      </c>
      <c r="AB98">
        <f t="shared" si="17"/>
        <v>14.358034397203303</v>
      </c>
      <c r="AC98">
        <f t="shared" si="18"/>
        <v>11.4327034763909</v>
      </c>
    </row>
    <row r="99" spans="1:29" x14ac:dyDescent="0.25">
      <c r="A99" s="40">
        <v>97</v>
      </c>
      <c r="B99" s="19">
        <v>336.55</v>
      </c>
      <c r="C99" s="19">
        <v>0.89290000000000003</v>
      </c>
      <c r="D99" s="19">
        <v>93.8</v>
      </c>
      <c r="E99" s="19">
        <v>1.9272</v>
      </c>
      <c r="F99" s="19">
        <v>1.9272</v>
      </c>
      <c r="G99" s="19">
        <v>2642.0794000000001</v>
      </c>
      <c r="H99" s="19">
        <v>1600</v>
      </c>
      <c r="I99" s="19">
        <v>437</v>
      </c>
      <c r="J99" s="19">
        <v>1.2708999999999999</v>
      </c>
      <c r="K99" s="19">
        <v>4.24E-2</v>
      </c>
      <c r="L99" s="19">
        <v>0.25569999999999998</v>
      </c>
      <c r="M99" s="19">
        <v>1.4286000000000001</v>
      </c>
      <c r="N99" s="20">
        <v>8.6303000000000001</v>
      </c>
      <c r="O99" s="21">
        <v>9.9280000000000008</v>
      </c>
      <c r="P99" s="35">
        <v>1.4</v>
      </c>
      <c r="Q99" s="21" t="s">
        <v>5</v>
      </c>
      <c r="R99" s="21" t="s">
        <v>37</v>
      </c>
      <c r="S99" s="21"/>
      <c r="T99">
        <f t="shared" si="20"/>
        <v>9.6462998502016308</v>
      </c>
      <c r="U99">
        <f t="shared" si="15"/>
        <v>9.6850400102426004</v>
      </c>
      <c r="V99">
        <v>119677.18</v>
      </c>
      <c r="W99">
        <v>2389.1812</v>
      </c>
      <c r="X99">
        <v>437</v>
      </c>
      <c r="Y99">
        <v>981.74770000000001</v>
      </c>
      <c r="Z99">
        <v>437</v>
      </c>
      <c r="AA99">
        <f t="shared" si="16"/>
        <v>9.3832777127498161</v>
      </c>
      <c r="AB99">
        <v>18.760000000000002</v>
      </c>
      <c r="AC99">
        <f t="shared" si="18"/>
        <v>11.4327034763909</v>
      </c>
    </row>
    <row r="100" spans="1:29" x14ac:dyDescent="0.25">
      <c r="A100" s="40">
        <v>98</v>
      </c>
      <c r="B100" s="3">
        <v>200</v>
      </c>
      <c r="C100" s="3">
        <v>1</v>
      </c>
      <c r="D100" s="3">
        <v>44.18</v>
      </c>
      <c r="E100" s="3">
        <v>1.1047</v>
      </c>
      <c r="F100" s="3">
        <v>1.1047</v>
      </c>
      <c r="G100" s="3">
        <v>804.24770000000001</v>
      </c>
      <c r="H100" s="3">
        <v>1550</v>
      </c>
      <c r="I100" s="3">
        <v>594</v>
      </c>
      <c r="J100" s="3">
        <v>1.5014000000000001</v>
      </c>
      <c r="K100" s="3">
        <v>0.15</v>
      </c>
      <c r="L100" s="3">
        <v>0.24</v>
      </c>
      <c r="M100" s="3">
        <v>1.333</v>
      </c>
      <c r="N100" s="4">
        <v>8.5683000000000007</v>
      </c>
      <c r="O100" s="12"/>
      <c r="P100" s="66">
        <v>1.66</v>
      </c>
      <c r="Q100" s="12" t="s">
        <v>5</v>
      </c>
      <c r="R100" s="12" t="s">
        <v>8</v>
      </c>
      <c r="S100" s="12"/>
      <c r="T100">
        <f>0.083*12*SQRT(D100)</f>
        <v>6.6202165281809329</v>
      </c>
      <c r="U100">
        <f t="shared" ref="U100:U102" si="21">SQRT(D100)</f>
        <v>6.6468037431535469</v>
      </c>
      <c r="V100">
        <v>60000</v>
      </c>
      <c r="W100">
        <v>201.06190000000001</v>
      </c>
      <c r="X100">
        <v>602</v>
      </c>
      <c r="Y100">
        <v>804.24770000000001</v>
      </c>
      <c r="Z100">
        <v>594</v>
      </c>
      <c r="AA100">
        <f t="shared" si="16"/>
        <v>7.3666754367067933</v>
      </c>
      <c r="AB100">
        <f t="shared" si="17"/>
        <v>3.3920463081590984</v>
      </c>
      <c r="AC100">
        <f t="shared" si="18"/>
        <v>6.7493966374427661</v>
      </c>
    </row>
    <row r="101" spans="1:29" x14ac:dyDescent="0.25">
      <c r="A101" s="40">
        <v>99</v>
      </c>
      <c r="B101" s="3">
        <v>200</v>
      </c>
      <c r="C101" s="3">
        <v>1</v>
      </c>
      <c r="D101" s="3">
        <v>23.89</v>
      </c>
      <c r="E101" s="3">
        <v>1.1047</v>
      </c>
      <c r="F101" s="3">
        <v>1.1047</v>
      </c>
      <c r="G101" s="3">
        <v>804.24770000000001</v>
      </c>
      <c r="H101" s="3">
        <v>1550</v>
      </c>
      <c r="I101" s="3">
        <v>594</v>
      </c>
      <c r="J101" s="3">
        <v>2.4544999999999999</v>
      </c>
      <c r="K101" s="3">
        <v>0.15</v>
      </c>
      <c r="L101" s="3">
        <v>0.24</v>
      </c>
      <c r="M101" s="3">
        <v>1.333</v>
      </c>
      <c r="N101" s="4">
        <v>6.0732999999999997</v>
      </c>
      <c r="O101" s="12"/>
      <c r="P101" s="66">
        <v>1.66</v>
      </c>
      <c r="Q101" s="12" t="s">
        <v>5</v>
      </c>
      <c r="R101" s="12" t="s">
        <v>9</v>
      </c>
      <c r="S101" s="12" t="s">
        <v>4</v>
      </c>
      <c r="T101">
        <f t="shared" ref="T101:T138" si="22">0.083*12*SQRT(D101)</f>
        <v>4.8681888048842152</v>
      </c>
      <c r="U101">
        <f t="shared" si="21"/>
        <v>4.8877397639399751</v>
      </c>
      <c r="V101">
        <v>60000</v>
      </c>
      <c r="W101">
        <v>402.12389999999999</v>
      </c>
      <c r="X101">
        <v>602</v>
      </c>
      <c r="Y101">
        <v>804.24770000000001</v>
      </c>
      <c r="Z101">
        <v>594</v>
      </c>
      <c r="AA101">
        <f t="shared" si="16"/>
        <v>6.4419345155453014</v>
      </c>
      <c r="AB101">
        <f t="shared" si="17"/>
        <v>3.6684475533689631</v>
      </c>
      <c r="AC101">
        <f t="shared" si="18"/>
        <v>4.3889259910219041</v>
      </c>
    </row>
    <row r="102" spans="1:29" x14ac:dyDescent="0.25">
      <c r="A102" s="40">
        <v>100</v>
      </c>
      <c r="B102" s="3">
        <v>200</v>
      </c>
      <c r="C102" s="3">
        <v>1</v>
      </c>
      <c r="D102" s="3">
        <v>24.62</v>
      </c>
      <c r="E102" s="3">
        <v>1.1047</v>
      </c>
      <c r="F102" s="3">
        <v>1.1047</v>
      </c>
      <c r="G102" s="3">
        <v>804.24770000000001</v>
      </c>
      <c r="H102" s="3">
        <v>1550</v>
      </c>
      <c r="I102" s="3">
        <v>594</v>
      </c>
      <c r="J102" s="3">
        <v>2.0112000000000001</v>
      </c>
      <c r="K102" s="3">
        <v>0.15</v>
      </c>
      <c r="L102" s="3">
        <v>0.24</v>
      </c>
      <c r="M102" s="3">
        <v>1.333</v>
      </c>
      <c r="N102" s="4">
        <v>5.4532999999999996</v>
      </c>
      <c r="O102" s="12"/>
      <c r="P102" s="66">
        <v>1.66</v>
      </c>
      <c r="Q102" s="12" t="s">
        <v>6</v>
      </c>
      <c r="R102" s="12" t="s">
        <v>10</v>
      </c>
      <c r="S102" s="12"/>
      <c r="T102">
        <f t="shared" si="22"/>
        <v>4.9420070740540227</v>
      </c>
      <c r="U102">
        <f t="shared" si="21"/>
        <v>4.9618544920221108</v>
      </c>
      <c r="V102">
        <v>60000</v>
      </c>
      <c r="W102">
        <v>201.06190000000001</v>
      </c>
      <c r="X102">
        <v>602</v>
      </c>
      <c r="Y102">
        <v>804.24770000000001</v>
      </c>
      <c r="Z102">
        <v>594</v>
      </c>
      <c r="AA102">
        <f t="shared" si="16"/>
        <v>6.0557849193265358</v>
      </c>
      <c r="AB102">
        <f t="shared" si="17"/>
        <v>1.8902711658414895</v>
      </c>
      <c r="AC102">
        <f t="shared" si="18"/>
        <v>4.4823791233143666</v>
      </c>
    </row>
    <row r="103" spans="1:29" ht="15.75" thickBot="1" x14ac:dyDescent="0.3">
      <c r="A103" s="40">
        <v>101</v>
      </c>
      <c r="B103" s="5">
        <v>200</v>
      </c>
      <c r="C103" s="5">
        <v>1</v>
      </c>
      <c r="D103" s="5">
        <v>25.91</v>
      </c>
      <c r="E103" s="3">
        <v>1.1047</v>
      </c>
      <c r="F103" s="3">
        <v>1.1047</v>
      </c>
      <c r="G103" s="3">
        <v>804.24770000000001</v>
      </c>
      <c r="H103" s="5">
        <v>1550</v>
      </c>
      <c r="I103" s="5">
        <v>594</v>
      </c>
      <c r="J103" s="5">
        <v>2.3567999999999998</v>
      </c>
      <c r="K103" s="5">
        <v>0.15</v>
      </c>
      <c r="L103" s="5">
        <v>0.24</v>
      </c>
      <c r="M103" s="5">
        <v>1.333</v>
      </c>
      <c r="N103" s="6">
        <v>6.34</v>
      </c>
      <c r="O103" s="12"/>
      <c r="P103" s="66">
        <v>1.66</v>
      </c>
      <c r="Q103" s="12" t="s">
        <v>5</v>
      </c>
      <c r="R103" s="12" t="s">
        <v>11</v>
      </c>
      <c r="S103" s="12"/>
      <c r="T103">
        <f t="shared" si="22"/>
        <v>5.0698258905015656</v>
      </c>
      <c r="U103">
        <f>SQRT(D103)</f>
        <v>5.090186637049765</v>
      </c>
      <c r="V103">
        <v>60000</v>
      </c>
      <c r="W103">
        <v>402.12389999999999</v>
      </c>
      <c r="X103">
        <v>602</v>
      </c>
      <c r="Y103">
        <v>804.24770000000001</v>
      </c>
      <c r="Z103">
        <v>594</v>
      </c>
      <c r="AA103">
        <f t="shared" si="16"/>
        <v>6.5994381828247182</v>
      </c>
      <c r="AB103">
        <f t="shared" si="17"/>
        <v>3.9786302263620694</v>
      </c>
      <c r="AC103">
        <f t="shared" si="18"/>
        <v>4.6455179425902413</v>
      </c>
    </row>
    <row r="104" spans="1:29" x14ac:dyDescent="0.25">
      <c r="A104" s="40">
        <v>102</v>
      </c>
      <c r="B104" s="9">
        <v>400</v>
      </c>
      <c r="C104" s="9">
        <v>0.6</v>
      </c>
      <c r="D104" s="9">
        <v>19.992000000000001</v>
      </c>
      <c r="E104" s="9">
        <v>1.6</v>
      </c>
      <c r="F104" s="9">
        <v>1.6</v>
      </c>
      <c r="G104" s="9">
        <v>2256</v>
      </c>
      <c r="H104" s="9">
        <v>2250</v>
      </c>
      <c r="I104" s="9">
        <v>439</v>
      </c>
      <c r="J104" s="9">
        <v>1.2695000000000001</v>
      </c>
      <c r="K104" s="9">
        <v>0</v>
      </c>
      <c r="L104" s="9">
        <v>0.4667</v>
      </c>
      <c r="M104" s="9">
        <v>1</v>
      </c>
      <c r="N104" s="10">
        <v>3.63</v>
      </c>
      <c r="O104" s="9">
        <v>4.1717000000000004</v>
      </c>
      <c r="P104" s="9">
        <v>2.1</v>
      </c>
      <c r="Q104" s="11" t="s">
        <v>5</v>
      </c>
      <c r="R104" s="11" t="s">
        <v>12</v>
      </c>
      <c r="S104" s="11" t="s">
        <v>7</v>
      </c>
      <c r="T104">
        <f t="shared" si="22"/>
        <v>4.4533564725945762</v>
      </c>
      <c r="U104">
        <f t="shared" ref="U104:U138" si="23">SQRT(D104)</f>
        <v>4.4712414383479677</v>
      </c>
      <c r="V104">
        <v>200000</v>
      </c>
      <c r="W104">
        <v>1720.0219999999999</v>
      </c>
      <c r="X104">
        <v>399.35</v>
      </c>
      <c r="Y104">
        <v>981.74770000000001</v>
      </c>
      <c r="Z104">
        <v>456.68</v>
      </c>
      <c r="AA104">
        <f t="shared" si="16"/>
        <v>5.2730550020403051</v>
      </c>
      <c r="AB104">
        <f t="shared" si="17"/>
        <v>3.3013458819326646</v>
      </c>
      <c r="AC104">
        <f t="shared" si="18"/>
        <v>3.8744166545907444</v>
      </c>
    </row>
    <row r="105" spans="1:29" x14ac:dyDescent="0.25">
      <c r="A105" s="40">
        <v>103</v>
      </c>
      <c r="B105" s="13">
        <v>425</v>
      </c>
      <c r="C105" s="13">
        <v>0.7</v>
      </c>
      <c r="D105" s="13">
        <v>61.7</v>
      </c>
      <c r="E105" s="13">
        <v>1</v>
      </c>
      <c r="F105" s="13">
        <v>0.74219999999999997</v>
      </c>
      <c r="G105" s="13">
        <v>1520.5308</v>
      </c>
      <c r="H105" s="13">
        <v>2150</v>
      </c>
      <c r="I105" s="13">
        <v>402.9</v>
      </c>
      <c r="J105" s="13">
        <v>0.65890000000000004</v>
      </c>
      <c r="K105" s="13">
        <v>3.7400000000000003E-2</v>
      </c>
      <c r="L105" s="13">
        <v>0.25140000000000001</v>
      </c>
      <c r="M105" s="13">
        <v>1</v>
      </c>
      <c r="N105" s="14">
        <v>3.1097999999999999</v>
      </c>
      <c r="O105" s="13">
        <v>3.1012</v>
      </c>
      <c r="P105" s="67">
        <v>2.9</v>
      </c>
      <c r="Q105" s="15" t="s">
        <v>5</v>
      </c>
      <c r="R105" s="15" t="s">
        <v>13</v>
      </c>
      <c r="S105" s="15"/>
      <c r="T105">
        <f t="shared" si="22"/>
        <v>7.8235150156435438</v>
      </c>
      <c r="U105">
        <f t="shared" si="23"/>
        <v>7.8549347546621924</v>
      </c>
      <c r="V105">
        <v>212500</v>
      </c>
      <c r="W105">
        <v>471.2389</v>
      </c>
      <c r="X105">
        <v>383.9</v>
      </c>
      <c r="Y105">
        <v>2280.7963</v>
      </c>
      <c r="Z105">
        <v>402.9</v>
      </c>
      <c r="AA105">
        <f t="shared" si="16"/>
        <v>6.4727884694576492</v>
      </c>
      <c r="AB105">
        <f t="shared" si="17"/>
        <v>4.5829934728200286</v>
      </c>
      <c r="AC105">
        <f t="shared" si="18"/>
        <v>8.5272023236148389</v>
      </c>
    </row>
    <row r="106" spans="1:29" x14ac:dyDescent="0.25">
      <c r="A106" s="40">
        <v>104</v>
      </c>
      <c r="B106" s="13">
        <v>425</v>
      </c>
      <c r="C106" s="13">
        <v>0.7</v>
      </c>
      <c r="D106" s="13">
        <v>61.7</v>
      </c>
      <c r="E106" s="13">
        <v>1</v>
      </c>
      <c r="F106" s="13">
        <v>0.74219999999999997</v>
      </c>
      <c r="G106" s="13">
        <v>1520.5308</v>
      </c>
      <c r="H106" s="13">
        <v>2150</v>
      </c>
      <c r="I106" s="13">
        <v>402.9</v>
      </c>
      <c r="J106" s="13">
        <v>0.65890000000000004</v>
      </c>
      <c r="K106" s="13">
        <v>3.7400000000000003E-2</v>
      </c>
      <c r="L106" s="13">
        <v>0.25140000000000001</v>
      </c>
      <c r="M106" s="13">
        <v>1</v>
      </c>
      <c r="N106" s="14">
        <v>3.1454</v>
      </c>
      <c r="O106" s="13">
        <v>3.1012</v>
      </c>
      <c r="P106" s="67">
        <v>2.9</v>
      </c>
      <c r="Q106" s="15" t="s">
        <v>5</v>
      </c>
      <c r="R106" s="15" t="s">
        <v>15</v>
      </c>
      <c r="S106" s="15" t="s">
        <v>17</v>
      </c>
      <c r="T106">
        <f t="shared" si="22"/>
        <v>7.8235150156435438</v>
      </c>
      <c r="U106">
        <f t="shared" si="23"/>
        <v>7.8549347546621924</v>
      </c>
      <c r="V106">
        <v>212500</v>
      </c>
      <c r="W106">
        <v>471.2389</v>
      </c>
      <c r="X106">
        <v>383.9</v>
      </c>
      <c r="Y106">
        <v>2280.7963</v>
      </c>
      <c r="Z106">
        <v>402.9</v>
      </c>
      <c r="AA106">
        <f t="shared" si="16"/>
        <v>6.4727884694576492</v>
      </c>
      <c r="AB106">
        <f t="shared" si="17"/>
        <v>4.5829934728200286</v>
      </c>
      <c r="AC106">
        <f t="shared" si="18"/>
        <v>8.5272023236148389</v>
      </c>
    </row>
    <row r="107" spans="1:29" x14ac:dyDescent="0.25">
      <c r="A107" s="40">
        <v>105</v>
      </c>
      <c r="B107" s="13">
        <v>425</v>
      </c>
      <c r="C107" s="13">
        <v>0.7</v>
      </c>
      <c r="D107" s="13">
        <v>60.1</v>
      </c>
      <c r="E107" s="13">
        <v>2</v>
      </c>
      <c r="F107" s="13">
        <v>1.4843999999999999</v>
      </c>
      <c r="G107" s="13">
        <v>3041.0617000000002</v>
      </c>
      <c r="H107" s="13">
        <v>2150</v>
      </c>
      <c r="I107" s="13">
        <v>402.9</v>
      </c>
      <c r="J107" s="13">
        <v>0.66759999999999997</v>
      </c>
      <c r="K107" s="13">
        <v>3.8399999999999997E-2</v>
      </c>
      <c r="L107" s="13">
        <v>0.50290000000000001</v>
      </c>
      <c r="M107" s="13">
        <v>1</v>
      </c>
      <c r="N107" s="14">
        <v>6.4371</v>
      </c>
      <c r="O107" s="13">
        <v>6.3106</v>
      </c>
      <c r="P107" s="67">
        <v>1.4</v>
      </c>
      <c r="Q107" s="15" t="s">
        <v>6</v>
      </c>
      <c r="R107" s="15" t="s">
        <v>14</v>
      </c>
      <c r="S107" s="15"/>
      <c r="T107">
        <f t="shared" si="22"/>
        <v>7.7214093014164193</v>
      </c>
      <c r="U107">
        <f t="shared" si="23"/>
        <v>7.7524189773257222</v>
      </c>
      <c r="V107">
        <v>212500</v>
      </c>
      <c r="W107">
        <v>471.2389</v>
      </c>
      <c r="X107">
        <v>383.9</v>
      </c>
      <c r="Y107">
        <v>2280.7963</v>
      </c>
      <c r="Z107">
        <v>402.9</v>
      </c>
      <c r="AA107">
        <f t="shared" si="16"/>
        <v>8.7506045217182287</v>
      </c>
      <c r="AB107">
        <f t="shared" si="17"/>
        <v>2.2354474841646463</v>
      </c>
      <c r="AC107">
        <f t="shared" si="18"/>
        <v>8.3718045976600184</v>
      </c>
    </row>
    <row r="108" spans="1:29" x14ac:dyDescent="0.25">
      <c r="A108" s="40">
        <v>106</v>
      </c>
      <c r="B108" s="13">
        <v>425</v>
      </c>
      <c r="C108" s="13">
        <v>0.7</v>
      </c>
      <c r="D108" s="13">
        <v>60.1</v>
      </c>
      <c r="E108" s="13">
        <v>2</v>
      </c>
      <c r="F108" s="13">
        <v>1.4843999999999999</v>
      </c>
      <c r="G108" s="13">
        <v>3041.0617000000002</v>
      </c>
      <c r="H108" s="13">
        <v>2150</v>
      </c>
      <c r="I108" s="13">
        <v>402.9</v>
      </c>
      <c r="J108" s="13">
        <v>0.66759999999999997</v>
      </c>
      <c r="K108" s="13">
        <v>3.8399999999999997E-2</v>
      </c>
      <c r="L108" s="13">
        <v>0.50290000000000001</v>
      </c>
      <c r="M108" s="13">
        <v>1</v>
      </c>
      <c r="N108" s="14">
        <v>6.4302999999999999</v>
      </c>
      <c r="O108" s="13">
        <v>6.3106</v>
      </c>
      <c r="P108" s="67">
        <v>1.4</v>
      </c>
      <c r="Q108" s="15" t="s">
        <v>6</v>
      </c>
      <c r="R108" s="15" t="s">
        <v>16</v>
      </c>
      <c r="S108" s="15"/>
      <c r="T108">
        <f t="shared" si="22"/>
        <v>7.7214093014164193</v>
      </c>
      <c r="U108">
        <f t="shared" si="23"/>
        <v>7.7524189773257222</v>
      </c>
      <c r="V108">
        <v>212500</v>
      </c>
      <c r="W108">
        <v>471.2389</v>
      </c>
      <c r="X108">
        <v>383.9</v>
      </c>
      <c r="Y108">
        <v>2280.7963</v>
      </c>
      <c r="Z108">
        <v>402.9</v>
      </c>
      <c r="AA108">
        <f t="shared" si="16"/>
        <v>8.7506045217182287</v>
      </c>
      <c r="AB108">
        <f t="shared" si="17"/>
        <v>2.2354474841646463</v>
      </c>
      <c r="AC108">
        <f t="shared" si="18"/>
        <v>8.3718045976600184</v>
      </c>
    </row>
    <row r="109" spans="1:29" x14ac:dyDescent="0.25">
      <c r="A109" s="40">
        <v>107</v>
      </c>
      <c r="B109" s="16">
        <v>381</v>
      </c>
      <c r="C109" s="16">
        <v>0.875</v>
      </c>
      <c r="D109" s="16">
        <v>27.6</v>
      </c>
      <c r="E109" s="16">
        <v>1.41</v>
      </c>
      <c r="F109" s="16">
        <v>1.41</v>
      </c>
      <c r="G109" s="16">
        <v>1963.4954</v>
      </c>
      <c r="H109" s="16">
        <v>2133.6</v>
      </c>
      <c r="I109" s="16">
        <v>482.7</v>
      </c>
      <c r="J109" s="16">
        <v>1.8563000000000001</v>
      </c>
      <c r="K109" s="16">
        <v>0</v>
      </c>
      <c r="L109" s="16">
        <v>0.25</v>
      </c>
      <c r="M109" s="16">
        <v>1.125</v>
      </c>
      <c r="N109" s="17">
        <v>7.3612000000000002</v>
      </c>
      <c r="O109" s="16">
        <v>6.6767000000000003</v>
      </c>
      <c r="P109" s="16">
        <v>2.1576</v>
      </c>
      <c r="Q109" s="18" t="s">
        <v>6</v>
      </c>
      <c r="R109" s="18" t="s">
        <v>23</v>
      </c>
      <c r="S109" s="18"/>
      <c r="T109">
        <f t="shared" si="22"/>
        <v>5.2325559337669771</v>
      </c>
      <c r="U109">
        <f t="shared" si="23"/>
        <v>5.253570214625479</v>
      </c>
      <c r="V109">
        <v>154838.39999999999</v>
      </c>
      <c r="W109">
        <v>2123.7166000000002</v>
      </c>
      <c r="X109">
        <v>365.4</v>
      </c>
      <c r="Y109">
        <v>1520.5308</v>
      </c>
      <c r="Z109">
        <v>482.7</v>
      </c>
      <c r="AA109">
        <f t="shared" si="16"/>
        <v>5.507699626584686</v>
      </c>
      <c r="AB109">
        <f t="shared" si="17"/>
        <v>5.3804389680282245</v>
      </c>
      <c r="AC109">
        <f t="shared" si="18"/>
        <v>4.8556045551082043</v>
      </c>
    </row>
    <row r="110" spans="1:29" x14ac:dyDescent="0.25">
      <c r="A110" s="40">
        <v>108</v>
      </c>
      <c r="B110" s="16">
        <v>381</v>
      </c>
      <c r="C110" s="16">
        <v>0.875</v>
      </c>
      <c r="D110" s="16">
        <v>33.1</v>
      </c>
      <c r="E110" s="16">
        <v>0.55000000000000004</v>
      </c>
      <c r="F110" s="16">
        <v>0.55000000000000004</v>
      </c>
      <c r="G110" s="16">
        <v>804.24770000000001</v>
      </c>
      <c r="H110" s="16">
        <v>2133.6</v>
      </c>
      <c r="I110" s="16">
        <v>482.7</v>
      </c>
      <c r="J110" s="16">
        <v>1.0268999999999999</v>
      </c>
      <c r="K110" s="16">
        <v>0</v>
      </c>
      <c r="L110" s="16">
        <v>0.2</v>
      </c>
      <c r="M110" s="16">
        <v>0.9</v>
      </c>
      <c r="N110" s="17">
        <v>2.3161999999999998</v>
      </c>
      <c r="O110" s="16">
        <v>1.0268999999999999</v>
      </c>
      <c r="P110" s="16">
        <v>3.2101999999999999</v>
      </c>
      <c r="Q110" s="18" t="s">
        <v>5</v>
      </c>
      <c r="R110" s="18" t="s">
        <v>24</v>
      </c>
      <c r="S110" s="18" t="s">
        <v>25</v>
      </c>
      <c r="T110">
        <f t="shared" si="22"/>
        <v>5.7302469056751821</v>
      </c>
      <c r="U110">
        <f t="shared" si="23"/>
        <v>5.7532599454570104</v>
      </c>
      <c r="V110">
        <v>193548</v>
      </c>
      <c r="W110">
        <v>2123.7166000000002</v>
      </c>
      <c r="X110">
        <v>365.4</v>
      </c>
      <c r="Y110">
        <v>760.2654</v>
      </c>
      <c r="Z110">
        <v>482.7</v>
      </c>
      <c r="AA110">
        <f t="shared" si="16"/>
        <v>4.6360876287221862</v>
      </c>
      <c r="AB110">
        <v>6.62</v>
      </c>
      <c r="AC110">
        <f t="shared" si="18"/>
        <v>5.5142512253041751</v>
      </c>
    </row>
    <row r="111" spans="1:29" x14ac:dyDescent="0.25">
      <c r="A111" s="40">
        <v>109</v>
      </c>
      <c r="B111" s="23">
        <v>279.39999999999998</v>
      </c>
      <c r="C111" s="23">
        <v>0.86439999999999995</v>
      </c>
      <c r="D111" s="23">
        <v>33.603000000000002</v>
      </c>
      <c r="E111" s="23">
        <v>1.81</v>
      </c>
      <c r="F111" s="23">
        <v>1.81</v>
      </c>
      <c r="G111" s="23">
        <v>1990.9843000000001</v>
      </c>
      <c r="H111" s="23">
        <v>1524</v>
      </c>
      <c r="I111" s="23">
        <v>337.84300000000002</v>
      </c>
      <c r="J111" s="23">
        <v>1.528</v>
      </c>
      <c r="K111" s="23">
        <v>6.3299999999999995E-2</v>
      </c>
      <c r="L111" s="23">
        <v>0.2964</v>
      </c>
      <c r="M111" s="23">
        <v>1.6016999999999999</v>
      </c>
      <c r="N111" s="24">
        <v>6.8320999999999996</v>
      </c>
      <c r="O111" s="23">
        <v>6.7359</v>
      </c>
      <c r="P111" s="23">
        <v>1.01</v>
      </c>
      <c r="Q111" s="25" t="s">
        <v>6</v>
      </c>
      <c r="R111" s="25" t="s">
        <v>39</v>
      </c>
      <c r="S111" s="25"/>
      <c r="T111">
        <f t="shared" si="22"/>
        <v>5.7736222294154294</v>
      </c>
      <c r="U111">
        <f t="shared" si="23"/>
        <v>5.796809467284568</v>
      </c>
      <c r="V111">
        <v>83741.767999999996</v>
      </c>
      <c r="W111">
        <v>1061.8583000000001</v>
      </c>
      <c r="X111">
        <v>437.12759999999997</v>
      </c>
      <c r="Y111">
        <v>567.0575</v>
      </c>
      <c r="Z111">
        <v>489.52800000000002</v>
      </c>
      <c r="AA111">
        <f t="shared" si="16"/>
        <v>6.3483528652038181</v>
      </c>
      <c r="AB111">
        <f t="shared" si="17"/>
        <v>6.0699342380074723</v>
      </c>
      <c r="AC111">
        <f t="shared" si="18"/>
        <v>5.5727760298119478</v>
      </c>
    </row>
    <row r="112" spans="1:29" x14ac:dyDescent="0.25">
      <c r="A112" s="40">
        <v>110</v>
      </c>
      <c r="B112" s="23">
        <v>279.39999999999998</v>
      </c>
      <c r="C112" s="23">
        <v>0.86439999999999995</v>
      </c>
      <c r="D112" s="23">
        <v>34.982999999999997</v>
      </c>
      <c r="E112" s="23">
        <v>1.99</v>
      </c>
      <c r="F112" s="23">
        <v>1.99</v>
      </c>
      <c r="G112" s="23">
        <v>1990.9843000000001</v>
      </c>
      <c r="H112" s="23">
        <v>1524</v>
      </c>
      <c r="I112" s="23">
        <v>337.84300000000002</v>
      </c>
      <c r="J112" s="23">
        <v>2.0579999999999998</v>
      </c>
      <c r="K112" s="23">
        <v>7.5800000000000006E-2</v>
      </c>
      <c r="L112" s="23">
        <v>0.32379999999999998</v>
      </c>
      <c r="M112" s="23">
        <v>1.4661</v>
      </c>
      <c r="N112" s="24">
        <v>6.9710000000000001</v>
      </c>
      <c r="O112" s="23">
        <v>6.8727999999999998</v>
      </c>
      <c r="P112" s="23">
        <v>1.35</v>
      </c>
      <c r="Q112" s="25" t="s">
        <v>6</v>
      </c>
      <c r="R112" s="25" t="s">
        <v>40</v>
      </c>
      <c r="S112" s="25"/>
      <c r="T112">
        <f t="shared" si="22"/>
        <v>5.8909842749747687</v>
      </c>
      <c r="U112">
        <f t="shared" si="23"/>
        <v>5.9146428463602092</v>
      </c>
      <c r="V112">
        <v>83741.767999999996</v>
      </c>
      <c r="W112">
        <v>1061.8583000000001</v>
      </c>
      <c r="X112">
        <v>437.12759999999997</v>
      </c>
      <c r="Y112">
        <v>1134.115</v>
      </c>
      <c r="Z112">
        <v>489.52800000000002</v>
      </c>
      <c r="AA112">
        <f t="shared" si="16"/>
        <v>7.435457234801027</v>
      </c>
      <c r="AB112">
        <f t="shared" si="17"/>
        <v>6.4457590876899147</v>
      </c>
      <c r="AC112">
        <f t="shared" si="18"/>
        <v>5.7320093186791574</v>
      </c>
    </row>
    <row r="113" spans="1:29" x14ac:dyDescent="0.25">
      <c r="A113" s="40">
        <v>111</v>
      </c>
      <c r="B113" s="23">
        <v>279.39999999999998</v>
      </c>
      <c r="C113" s="23">
        <v>0.86439999999999995</v>
      </c>
      <c r="D113" s="23">
        <v>40.917000000000002</v>
      </c>
      <c r="E113" s="23">
        <v>1.81</v>
      </c>
      <c r="F113" s="23">
        <v>1.81</v>
      </c>
      <c r="G113" s="23">
        <v>1990.9843000000001</v>
      </c>
      <c r="H113" s="23">
        <v>1524</v>
      </c>
      <c r="I113" s="23">
        <v>337.84300000000002</v>
      </c>
      <c r="J113" s="23">
        <v>1.8180000000000001</v>
      </c>
      <c r="K113" s="23">
        <v>6.4799999999999996E-2</v>
      </c>
      <c r="L113" s="23">
        <v>0.2964</v>
      </c>
      <c r="M113" s="23">
        <v>1.6016999999999999</v>
      </c>
      <c r="N113" s="24">
        <v>6.7957999999999998</v>
      </c>
      <c r="O113" s="23">
        <v>7.4329999999999998</v>
      </c>
      <c r="P113" s="23">
        <v>1.07</v>
      </c>
      <c r="Q113" s="25" t="s">
        <v>5</v>
      </c>
      <c r="R113" s="25" t="s">
        <v>41</v>
      </c>
      <c r="S113" s="25" t="s">
        <v>45</v>
      </c>
      <c r="T113">
        <f t="shared" si="22"/>
        <v>6.3710531838935394</v>
      </c>
      <c r="U113">
        <f t="shared" si="23"/>
        <v>6.3966397428649993</v>
      </c>
      <c r="V113">
        <v>83741.767999999996</v>
      </c>
      <c r="W113">
        <v>1592.7874999999999</v>
      </c>
      <c r="X113">
        <v>437.12759999999997</v>
      </c>
      <c r="Y113">
        <v>567.0575</v>
      </c>
      <c r="Z113">
        <v>489.52800000000002</v>
      </c>
      <c r="AA113">
        <f t="shared" si="16"/>
        <v>7.4229199230703831</v>
      </c>
      <c r="AB113">
        <v>8.1834000000000007</v>
      </c>
      <c r="AC113">
        <f t="shared" si="18"/>
        <v>6.3964587216209994</v>
      </c>
    </row>
    <row r="114" spans="1:29" x14ac:dyDescent="0.25">
      <c r="A114" s="40">
        <v>112</v>
      </c>
      <c r="B114" s="23">
        <v>279.39999999999998</v>
      </c>
      <c r="C114" s="23">
        <v>0.86439999999999995</v>
      </c>
      <c r="D114" s="23">
        <v>44.643000000000001</v>
      </c>
      <c r="E114" s="23">
        <v>1.99</v>
      </c>
      <c r="F114" s="23">
        <v>1.99</v>
      </c>
      <c r="G114" s="23">
        <v>1990.9843000000001</v>
      </c>
      <c r="H114" s="23">
        <v>1524</v>
      </c>
      <c r="I114" s="23">
        <v>337.84300000000002</v>
      </c>
      <c r="J114" s="23">
        <v>2.2366000000000001</v>
      </c>
      <c r="K114" s="23">
        <v>5.9400000000000001E-2</v>
      </c>
      <c r="L114" s="23">
        <v>0.32379999999999998</v>
      </c>
      <c r="M114" s="23">
        <v>1.4661</v>
      </c>
      <c r="N114" s="24">
        <v>6.9321000000000002</v>
      </c>
      <c r="O114" s="23">
        <v>7.7640000000000002</v>
      </c>
      <c r="P114" s="23">
        <v>1.41</v>
      </c>
      <c r="Q114" s="25" t="s">
        <v>5</v>
      </c>
      <c r="R114" s="25" t="s">
        <v>42</v>
      </c>
      <c r="S114" s="25"/>
      <c r="T114">
        <f t="shared" si="22"/>
        <v>6.6548155712987267</v>
      </c>
      <c r="U114">
        <f t="shared" si="23"/>
        <v>6.6815417382517337</v>
      </c>
      <c r="V114">
        <v>83741.767999999996</v>
      </c>
      <c r="W114">
        <v>1592.7874999999999</v>
      </c>
      <c r="X114">
        <v>437.12759999999997</v>
      </c>
      <c r="Y114">
        <v>1134.115</v>
      </c>
      <c r="Z114">
        <v>489.52800000000002</v>
      </c>
      <c r="AA114">
        <f t="shared" si="16"/>
        <v>8.552455658667796</v>
      </c>
      <c r="AB114">
        <v>8.9285999999999994</v>
      </c>
      <c r="AC114">
        <f t="shared" si="18"/>
        <v>6.7988320449237341</v>
      </c>
    </row>
    <row r="115" spans="1:29" x14ac:dyDescent="0.25">
      <c r="A115" s="40">
        <v>113</v>
      </c>
      <c r="B115" s="23">
        <v>320.04000000000002</v>
      </c>
      <c r="C115" s="23">
        <v>0.88060000000000005</v>
      </c>
      <c r="D115" s="23">
        <v>24.356999999999999</v>
      </c>
      <c r="E115" s="23">
        <v>1.8</v>
      </c>
      <c r="F115" s="23">
        <v>1.8</v>
      </c>
      <c r="G115" s="23">
        <v>2280.7963</v>
      </c>
      <c r="H115" s="23">
        <v>1524</v>
      </c>
      <c r="I115" s="23">
        <v>330.94799999999998</v>
      </c>
      <c r="J115" s="23">
        <v>2.3742999999999999</v>
      </c>
      <c r="K115" s="23">
        <v>0.13420000000000001</v>
      </c>
      <c r="L115" s="23">
        <v>0.31219999999999998</v>
      </c>
      <c r="M115" s="23">
        <v>1.4105000000000001</v>
      </c>
      <c r="N115" s="24">
        <v>6.2263999999999999</v>
      </c>
      <c r="O115" s="23">
        <v>5.7347999999999999</v>
      </c>
      <c r="P115" s="23">
        <v>1.93</v>
      </c>
      <c r="Q115" s="25" t="s">
        <v>6</v>
      </c>
      <c r="R115" s="25" t="s">
        <v>43</v>
      </c>
      <c r="S115" s="25"/>
      <c r="T115">
        <f t="shared" si="22"/>
        <v>4.9155400224186963</v>
      </c>
      <c r="U115">
        <f t="shared" si="23"/>
        <v>4.935281147006723</v>
      </c>
      <c r="V115">
        <v>108928.8144</v>
      </c>
      <c r="W115">
        <v>1061.8583000000001</v>
      </c>
      <c r="X115">
        <v>437.12759999999997</v>
      </c>
      <c r="Y115">
        <v>1963.4954</v>
      </c>
      <c r="Z115">
        <v>413.685</v>
      </c>
      <c r="AA115">
        <f t="shared" si="16"/>
        <v>6.767240847670962</v>
      </c>
      <c r="AB115">
        <f t="shared" si="17"/>
        <v>4.4120267459440958</v>
      </c>
      <c r="AC115">
        <f t="shared" si="18"/>
        <v>4.4488074568265965</v>
      </c>
    </row>
    <row r="116" spans="1:29" x14ac:dyDescent="0.25">
      <c r="A116" s="40">
        <v>114</v>
      </c>
      <c r="B116" s="23">
        <v>320.04000000000002</v>
      </c>
      <c r="C116" s="23">
        <v>0.88060000000000005</v>
      </c>
      <c r="D116" s="23">
        <v>39.813000000000002</v>
      </c>
      <c r="E116" s="23">
        <v>1.34</v>
      </c>
      <c r="F116" s="23">
        <v>1.34</v>
      </c>
      <c r="G116" s="23">
        <v>1707.4556</v>
      </c>
      <c r="H116" s="23">
        <v>1524</v>
      </c>
      <c r="I116" s="23">
        <v>330.94799999999998</v>
      </c>
      <c r="J116" s="23">
        <v>1.0791999999999999</v>
      </c>
      <c r="K116" s="23">
        <v>6.9900000000000004E-2</v>
      </c>
      <c r="L116" s="23">
        <v>0.24249999999999999</v>
      </c>
      <c r="M116" s="23">
        <v>1.4105000000000001</v>
      </c>
      <c r="N116" s="24">
        <v>4.6086</v>
      </c>
      <c r="O116" s="23">
        <v>5.2370999999999999</v>
      </c>
      <c r="P116" s="23">
        <v>1.56</v>
      </c>
      <c r="Q116" s="25" t="s">
        <v>5</v>
      </c>
      <c r="R116" s="25" t="s">
        <v>44</v>
      </c>
      <c r="S116" s="25"/>
      <c r="T116">
        <f t="shared" si="22"/>
        <v>6.284515335966649</v>
      </c>
      <c r="U116">
        <f t="shared" si="23"/>
        <v>6.3097543533801694</v>
      </c>
      <c r="V116">
        <v>108928.8144</v>
      </c>
      <c r="W116">
        <v>1061.8583000000001</v>
      </c>
      <c r="X116">
        <v>437.12759999999997</v>
      </c>
      <c r="Y116">
        <v>567.0575</v>
      </c>
      <c r="Z116">
        <v>489.52800000000002</v>
      </c>
      <c r="AA116">
        <f t="shared" si="16"/>
        <v>5.9206116353400624</v>
      </c>
      <c r="AB116">
        <v>7.9626000000000001</v>
      </c>
      <c r="AC116">
        <f t="shared" si="18"/>
        <v>6.2751539572421473</v>
      </c>
    </row>
    <row r="117" spans="1:29" x14ac:dyDescent="0.25">
      <c r="A117" s="40">
        <v>115</v>
      </c>
      <c r="B117" s="27">
        <v>320.04000000000002</v>
      </c>
      <c r="C117" s="27">
        <v>0.88060000000000005</v>
      </c>
      <c r="D117" s="27">
        <v>64.721999999999994</v>
      </c>
      <c r="E117" s="27">
        <v>0.91</v>
      </c>
      <c r="F117" s="27">
        <v>0.91</v>
      </c>
      <c r="G117" s="27">
        <v>1170.2433000000001</v>
      </c>
      <c r="H117" s="27">
        <v>1574.8</v>
      </c>
      <c r="I117" s="27">
        <v>448</v>
      </c>
      <c r="J117" s="27">
        <v>1.1042000000000001</v>
      </c>
      <c r="K117" s="27">
        <v>1.9E-2</v>
      </c>
      <c r="L117" s="27">
        <v>0.20699999999999999</v>
      </c>
      <c r="M117" s="27">
        <v>1.4104000000000001</v>
      </c>
      <c r="N117" s="28">
        <v>5.085</v>
      </c>
      <c r="O117" s="27">
        <v>5.0301</v>
      </c>
      <c r="P117" s="27">
        <v>1.89</v>
      </c>
      <c r="Q117" s="29" t="s">
        <v>5</v>
      </c>
      <c r="R117" s="26">
        <v>1</v>
      </c>
      <c r="S117" s="29"/>
      <c r="T117">
        <f t="shared" si="22"/>
        <v>8.0128184524547912</v>
      </c>
      <c r="U117">
        <f t="shared" si="23"/>
        <v>8.0449984462397506</v>
      </c>
      <c r="V117">
        <v>108928.8144</v>
      </c>
      <c r="W117">
        <v>1592.7874999999999</v>
      </c>
      <c r="X117">
        <v>448</v>
      </c>
      <c r="Y117">
        <v>567.0575</v>
      </c>
      <c r="Z117">
        <v>448</v>
      </c>
      <c r="AA117">
        <f t="shared" si="16"/>
        <v>6.8407837790114936</v>
      </c>
      <c r="AB117">
        <v>12.9444</v>
      </c>
      <c r="AC117">
        <f t="shared" si="18"/>
        <v>8.817456039194985</v>
      </c>
    </row>
    <row r="118" spans="1:29" x14ac:dyDescent="0.25">
      <c r="A118" s="40">
        <v>116</v>
      </c>
      <c r="B118" s="27">
        <v>320.04000000000002</v>
      </c>
      <c r="C118" s="27">
        <v>0.88060000000000005</v>
      </c>
      <c r="D118" s="27">
        <v>67.343999999999994</v>
      </c>
      <c r="E118" s="27">
        <v>1.1000000000000001</v>
      </c>
      <c r="F118" s="27">
        <v>1.1000000000000001</v>
      </c>
      <c r="G118" s="27">
        <v>1417.6437000000001</v>
      </c>
      <c r="H118" s="27">
        <v>1574.8</v>
      </c>
      <c r="I118" s="27">
        <v>448</v>
      </c>
      <c r="J118" s="27">
        <v>1.0825</v>
      </c>
      <c r="K118" s="27">
        <v>4.6100000000000002E-2</v>
      </c>
      <c r="L118" s="27">
        <v>0.22470000000000001</v>
      </c>
      <c r="M118" s="27">
        <v>1.4104000000000001</v>
      </c>
      <c r="N118" s="28">
        <v>6.25</v>
      </c>
      <c r="O118" s="27">
        <v>6.1272000000000002</v>
      </c>
      <c r="P118" s="27">
        <v>1.83</v>
      </c>
      <c r="Q118" s="29" t="s">
        <v>5</v>
      </c>
      <c r="R118" s="26">
        <v>2</v>
      </c>
      <c r="S118" s="29" t="s">
        <v>46</v>
      </c>
      <c r="T118">
        <f t="shared" si="22"/>
        <v>8.1735136571733946</v>
      </c>
      <c r="U118">
        <f t="shared" si="23"/>
        <v>8.2063390132262999</v>
      </c>
      <c r="V118">
        <v>108928.8144</v>
      </c>
      <c r="W118">
        <v>1592.7874999999999</v>
      </c>
      <c r="X118">
        <v>448</v>
      </c>
      <c r="Y118">
        <v>567.0575</v>
      </c>
      <c r="Z118">
        <v>448</v>
      </c>
      <c r="AA118">
        <f t="shared" si="16"/>
        <v>7.3354764672984825</v>
      </c>
      <c r="AB118">
        <v>13.4688</v>
      </c>
      <c r="AC118">
        <f t="shared" si="18"/>
        <v>9.0660098923747015</v>
      </c>
    </row>
    <row r="119" spans="1:29" x14ac:dyDescent="0.25">
      <c r="A119" s="40">
        <v>117</v>
      </c>
      <c r="B119" s="27">
        <v>279.39999999999998</v>
      </c>
      <c r="C119" s="27">
        <v>0.86439999999999995</v>
      </c>
      <c r="D119" s="27">
        <v>64.721999999999994</v>
      </c>
      <c r="E119" s="30">
        <v>1.24</v>
      </c>
      <c r="F119" s="30">
        <v>1.24</v>
      </c>
      <c r="G119" s="30">
        <v>1252.7101</v>
      </c>
      <c r="H119" s="27">
        <v>1574.8</v>
      </c>
      <c r="I119" s="27">
        <v>448</v>
      </c>
      <c r="J119" s="27">
        <v>1.4362999999999999</v>
      </c>
      <c r="K119" s="27">
        <v>7.0599999999999996E-2</v>
      </c>
      <c r="L119" s="27">
        <v>0.23039999999999999</v>
      </c>
      <c r="M119" s="27">
        <v>1.4661</v>
      </c>
      <c r="N119" s="28">
        <v>7.3403999999999998</v>
      </c>
      <c r="O119" s="27">
        <v>7.0862999999999996</v>
      </c>
      <c r="P119" s="27">
        <v>1.9</v>
      </c>
      <c r="Q119" s="29" t="s">
        <v>5</v>
      </c>
      <c r="R119" s="26">
        <v>3</v>
      </c>
      <c r="S119" s="29"/>
      <c r="T119">
        <f t="shared" si="22"/>
        <v>8.0128184524547912</v>
      </c>
      <c r="U119">
        <f t="shared" si="23"/>
        <v>8.0449984462397506</v>
      </c>
      <c r="V119">
        <v>83741.767999999996</v>
      </c>
      <c r="W119">
        <v>1592.7874999999999</v>
      </c>
      <c r="X119">
        <v>448</v>
      </c>
      <c r="Y119">
        <v>567.0575</v>
      </c>
      <c r="Z119">
        <v>448</v>
      </c>
      <c r="AA119">
        <f t="shared" si="16"/>
        <v>8.0695903588809426</v>
      </c>
      <c r="AB119">
        <v>12.9444</v>
      </c>
      <c r="AC119">
        <f t="shared" si="18"/>
        <v>8.817456039194985</v>
      </c>
    </row>
    <row r="120" spans="1:29" x14ac:dyDescent="0.25">
      <c r="A120" s="40">
        <v>118</v>
      </c>
      <c r="B120" s="27">
        <v>279.39999999999998</v>
      </c>
      <c r="C120" s="27">
        <v>0.86439999999999995</v>
      </c>
      <c r="D120" s="27">
        <v>67.343999999999994</v>
      </c>
      <c r="E120" s="30">
        <v>1.54</v>
      </c>
      <c r="F120" s="30">
        <v>1.54</v>
      </c>
      <c r="G120" s="30">
        <v>1542.5219999999999</v>
      </c>
      <c r="H120" s="27">
        <v>1574.8</v>
      </c>
      <c r="I120" s="27">
        <v>448</v>
      </c>
      <c r="J120" s="27">
        <v>1.534</v>
      </c>
      <c r="K120" s="27">
        <v>5.7599999999999998E-2</v>
      </c>
      <c r="L120" s="27">
        <v>0.25009999999999999</v>
      </c>
      <c r="M120" s="27">
        <v>1.4661</v>
      </c>
      <c r="N120" s="28">
        <v>9.2475000000000005</v>
      </c>
      <c r="O120" s="27">
        <v>8.7561</v>
      </c>
      <c r="P120" s="27">
        <v>1.67</v>
      </c>
      <c r="Q120" s="29" t="s">
        <v>6</v>
      </c>
      <c r="R120" s="26">
        <v>4</v>
      </c>
      <c r="S120" s="29"/>
      <c r="T120">
        <f t="shared" si="22"/>
        <v>8.1735136571733946</v>
      </c>
      <c r="U120">
        <f t="shared" si="23"/>
        <v>8.2063390132262999</v>
      </c>
      <c r="V120">
        <v>83741.767999999996</v>
      </c>
      <c r="W120">
        <v>1592.7874999999999</v>
      </c>
      <c r="X120">
        <v>448</v>
      </c>
      <c r="Y120">
        <v>760.2654</v>
      </c>
      <c r="Z120">
        <v>448</v>
      </c>
      <c r="AA120">
        <f t="shared" si="16"/>
        <v>8.4951560117089375</v>
      </c>
      <c r="AB120">
        <v>13.4688</v>
      </c>
      <c r="AC120">
        <f t="shared" si="18"/>
        <v>9.0660098923747015</v>
      </c>
    </row>
    <row r="121" spans="1:29" x14ac:dyDescent="0.25">
      <c r="A121" s="40">
        <v>119</v>
      </c>
      <c r="B121" s="32">
        <v>190</v>
      </c>
      <c r="C121" s="32">
        <v>0.72729999999999995</v>
      </c>
      <c r="D121" s="32">
        <v>31.1</v>
      </c>
      <c r="E121" s="32">
        <v>1.59</v>
      </c>
      <c r="F121" s="32">
        <v>1.59</v>
      </c>
      <c r="G121" s="32">
        <v>530.92920000000004</v>
      </c>
      <c r="H121" s="32">
        <v>890</v>
      </c>
      <c r="I121" s="32">
        <v>391</v>
      </c>
      <c r="J121" s="32">
        <v>0.97030000000000005</v>
      </c>
      <c r="K121" s="32">
        <v>0.19850000000000001</v>
      </c>
      <c r="L121" s="32">
        <v>0.32500000000000001</v>
      </c>
      <c r="M121" s="32">
        <v>1</v>
      </c>
      <c r="N121" s="33">
        <v>4.9522000000000004</v>
      </c>
      <c r="O121" s="32">
        <v>4.1100000000000003</v>
      </c>
      <c r="P121" s="32">
        <v>2.6154000000000002</v>
      </c>
      <c r="Q121" s="34" t="s">
        <v>5</v>
      </c>
      <c r="R121" s="31">
        <v>1</v>
      </c>
      <c r="S121" s="34"/>
      <c r="T121">
        <f t="shared" si="22"/>
        <v>5.5544304478497164</v>
      </c>
      <c r="U121">
        <f t="shared" si="23"/>
        <v>5.5767373974394747</v>
      </c>
      <c r="V121">
        <v>41800</v>
      </c>
      <c r="W121">
        <v>904.77869999999996</v>
      </c>
      <c r="X121">
        <v>250</v>
      </c>
      <c r="Y121">
        <v>0</v>
      </c>
      <c r="Z121">
        <v>0</v>
      </c>
      <c r="AA121">
        <f t="shared" si="16"/>
        <v>6.3684989629962363</v>
      </c>
      <c r="AB121">
        <v>6.22</v>
      </c>
      <c r="AC121">
        <f t="shared" si="18"/>
        <v>5.2788488265834204</v>
      </c>
    </row>
    <row r="122" spans="1:29" x14ac:dyDescent="0.25">
      <c r="A122" s="40">
        <v>120</v>
      </c>
      <c r="B122" s="32">
        <v>190</v>
      </c>
      <c r="C122" s="32">
        <v>0.72729999999999995</v>
      </c>
      <c r="D122" s="32">
        <v>41.7</v>
      </c>
      <c r="E122" s="32">
        <v>1.59</v>
      </c>
      <c r="F122" s="32">
        <v>1.59</v>
      </c>
      <c r="G122" s="32">
        <v>530.92920000000004</v>
      </c>
      <c r="H122" s="32">
        <v>890</v>
      </c>
      <c r="I122" s="32">
        <v>391</v>
      </c>
      <c r="J122" s="32">
        <v>0.83799999999999997</v>
      </c>
      <c r="K122" s="32">
        <v>0.1142</v>
      </c>
      <c r="L122" s="32">
        <v>0.32500000000000001</v>
      </c>
      <c r="M122" s="32">
        <v>1</v>
      </c>
      <c r="N122" s="33">
        <v>4.9450000000000003</v>
      </c>
      <c r="O122" s="32">
        <v>4.16</v>
      </c>
      <c r="P122" s="32">
        <v>2.4102999999999999</v>
      </c>
      <c r="Q122" s="34" t="s">
        <v>5</v>
      </c>
      <c r="R122" s="31">
        <v>2</v>
      </c>
      <c r="S122" s="34"/>
      <c r="T122">
        <f t="shared" si="22"/>
        <v>6.4317235015196355</v>
      </c>
      <c r="U122">
        <f t="shared" si="23"/>
        <v>6.4575537163851759</v>
      </c>
      <c r="V122">
        <v>41800</v>
      </c>
      <c r="W122">
        <v>904.77869999999996</v>
      </c>
      <c r="X122">
        <v>250</v>
      </c>
      <c r="Y122">
        <v>0</v>
      </c>
      <c r="Z122">
        <v>0</v>
      </c>
      <c r="AA122">
        <f t="shared" si="16"/>
        <v>6.6419651368460508</v>
      </c>
      <c r="AB122">
        <v>8.34</v>
      </c>
      <c r="AC122">
        <f t="shared" si="18"/>
        <v>6.4818979786165638</v>
      </c>
    </row>
    <row r="123" spans="1:29" x14ac:dyDescent="0.25">
      <c r="A123" s="40">
        <v>121</v>
      </c>
      <c r="B123" s="32">
        <v>190</v>
      </c>
      <c r="C123" s="32">
        <v>0.72729999999999995</v>
      </c>
      <c r="D123" s="32">
        <v>41.7</v>
      </c>
      <c r="E123" s="32">
        <v>1.59</v>
      </c>
      <c r="F123" s="32">
        <v>1.59</v>
      </c>
      <c r="G123" s="32">
        <v>530.92920000000004</v>
      </c>
      <c r="H123" s="32">
        <v>890</v>
      </c>
      <c r="I123" s="32">
        <v>391</v>
      </c>
      <c r="J123" s="32">
        <v>0.83799999999999997</v>
      </c>
      <c r="K123" s="32">
        <v>0</v>
      </c>
      <c r="L123" s="32">
        <v>0.32500000000000001</v>
      </c>
      <c r="M123" s="32">
        <v>1</v>
      </c>
      <c r="N123" s="33">
        <v>5.0549999999999997</v>
      </c>
      <c r="O123" s="32">
        <v>4.1399999999999997</v>
      </c>
      <c r="P123" s="32">
        <v>1.4359</v>
      </c>
      <c r="Q123" s="34" t="s">
        <v>5</v>
      </c>
      <c r="R123" s="31">
        <v>3</v>
      </c>
      <c r="S123" s="34"/>
      <c r="T123">
        <f t="shared" si="22"/>
        <v>6.4317235015196355</v>
      </c>
      <c r="U123">
        <f t="shared" si="23"/>
        <v>6.4575537163851759</v>
      </c>
      <c r="V123">
        <v>41800</v>
      </c>
      <c r="W123">
        <v>904.77869999999996</v>
      </c>
      <c r="X123">
        <v>250</v>
      </c>
      <c r="Y123">
        <v>0</v>
      </c>
      <c r="Z123">
        <v>0</v>
      </c>
      <c r="AA123">
        <f t="shared" si="16"/>
        <v>5.904512502434863</v>
      </c>
      <c r="AB123">
        <v>8.34</v>
      </c>
      <c r="AC123">
        <f t="shared" si="18"/>
        <v>6.4818979786165638</v>
      </c>
    </row>
    <row r="124" spans="1:29" x14ac:dyDescent="0.25">
      <c r="A124" s="40">
        <v>122</v>
      </c>
      <c r="B124" s="32">
        <v>190</v>
      </c>
      <c r="C124" s="32">
        <v>0.72729999999999995</v>
      </c>
      <c r="D124" s="32">
        <v>44.7</v>
      </c>
      <c r="E124" s="32">
        <v>1.59</v>
      </c>
      <c r="F124" s="32">
        <v>1.59</v>
      </c>
      <c r="G124" s="32">
        <v>530.92920000000004</v>
      </c>
      <c r="H124" s="32">
        <v>890</v>
      </c>
      <c r="I124" s="32">
        <v>391</v>
      </c>
      <c r="J124" s="32">
        <v>0.22739999999999999</v>
      </c>
      <c r="K124" s="32">
        <v>0.19270000000000001</v>
      </c>
      <c r="L124" s="32">
        <v>0.32500000000000001</v>
      </c>
      <c r="M124" s="32">
        <v>1</v>
      </c>
      <c r="N124" s="33">
        <v>4.9809000000000001</v>
      </c>
      <c r="O124" s="32">
        <v>4.0599999999999996</v>
      </c>
      <c r="P124" s="32">
        <v>3.1282000000000001</v>
      </c>
      <c r="Q124" s="34" t="s">
        <v>5</v>
      </c>
      <c r="R124" s="31">
        <v>4</v>
      </c>
      <c r="S124" s="34"/>
      <c r="T124">
        <f t="shared" si="22"/>
        <v>6.659062636737997</v>
      </c>
      <c r="U124">
        <f t="shared" si="23"/>
        <v>6.6858058601787116</v>
      </c>
      <c r="V124">
        <v>41800</v>
      </c>
      <c r="W124">
        <v>226.19470000000001</v>
      </c>
      <c r="X124">
        <v>281</v>
      </c>
      <c r="Y124">
        <v>0</v>
      </c>
      <c r="Z124">
        <v>0</v>
      </c>
      <c r="AA124">
        <f t="shared" si="16"/>
        <v>6.5035231235026876</v>
      </c>
      <c r="AB124">
        <f t="shared" si="17"/>
        <v>4.4964191247587975</v>
      </c>
      <c r="AC124">
        <f t="shared" si="18"/>
        <v>6.8049073864823546</v>
      </c>
    </row>
    <row r="125" spans="1:29" x14ac:dyDescent="0.25">
      <c r="A125" s="40">
        <v>123</v>
      </c>
      <c r="B125" s="32">
        <v>190</v>
      </c>
      <c r="C125" s="32">
        <v>0.72729999999999995</v>
      </c>
      <c r="D125" s="32">
        <v>36.700000000000003</v>
      </c>
      <c r="E125" s="32">
        <v>1.59</v>
      </c>
      <c r="F125" s="32">
        <v>1.59</v>
      </c>
      <c r="G125" s="32">
        <v>530.92920000000004</v>
      </c>
      <c r="H125" s="32">
        <v>890</v>
      </c>
      <c r="I125" s="32">
        <v>391</v>
      </c>
      <c r="J125" s="32">
        <v>0.251</v>
      </c>
      <c r="K125" s="32">
        <v>0.1043</v>
      </c>
      <c r="L125" s="32">
        <v>0.32500000000000001</v>
      </c>
      <c r="M125" s="32">
        <v>1</v>
      </c>
      <c r="N125" s="33">
        <v>5.0430999999999999</v>
      </c>
      <c r="O125" s="32">
        <v>4.0599999999999996</v>
      </c>
      <c r="P125" s="32">
        <v>2.2050999999999998</v>
      </c>
      <c r="Q125" s="34" t="s">
        <v>5</v>
      </c>
      <c r="R125" s="31">
        <v>5</v>
      </c>
      <c r="S125" s="34"/>
      <c r="T125">
        <f t="shared" si="22"/>
        <v>6.0338202823750064</v>
      </c>
      <c r="U125">
        <f t="shared" si="23"/>
        <v>6.0580524923443839</v>
      </c>
      <c r="V125">
        <v>41800</v>
      </c>
      <c r="W125">
        <v>226.19470000000001</v>
      </c>
      <c r="X125">
        <v>281</v>
      </c>
      <c r="Y125">
        <v>0</v>
      </c>
      <c r="Z125">
        <v>0</v>
      </c>
      <c r="AA125">
        <f t="shared" si="16"/>
        <v>5.3887632506787098</v>
      </c>
      <c r="AB125">
        <f t="shared" si="17"/>
        <v>3.1438555954902019</v>
      </c>
      <c r="AC125">
        <f t="shared" si="18"/>
        <v>5.9275223160968862</v>
      </c>
    </row>
    <row r="126" spans="1:29" x14ac:dyDescent="0.25">
      <c r="A126" s="40">
        <v>124</v>
      </c>
      <c r="B126" s="32">
        <v>190</v>
      </c>
      <c r="C126" s="32">
        <v>0.72729999999999995</v>
      </c>
      <c r="D126" s="32">
        <v>40.4</v>
      </c>
      <c r="E126" s="32">
        <v>1.59</v>
      </c>
      <c r="F126" s="32">
        <v>1.59</v>
      </c>
      <c r="G126" s="32">
        <v>530.92920000000004</v>
      </c>
      <c r="H126" s="32">
        <v>890</v>
      </c>
      <c r="I126" s="32">
        <v>391</v>
      </c>
      <c r="J126" s="32">
        <v>0.2392</v>
      </c>
      <c r="K126" s="32">
        <v>0</v>
      </c>
      <c r="L126" s="32">
        <v>0.32500000000000001</v>
      </c>
      <c r="M126" s="32">
        <v>1</v>
      </c>
      <c r="N126" s="33">
        <v>5.0812999999999997</v>
      </c>
      <c r="O126" s="32">
        <v>4.1500000000000004</v>
      </c>
      <c r="P126" s="32">
        <v>1.4395</v>
      </c>
      <c r="Q126" s="34" t="s">
        <v>5</v>
      </c>
      <c r="R126" s="31">
        <v>6</v>
      </c>
      <c r="S126" s="34"/>
      <c r="T126">
        <f t="shared" si="22"/>
        <v>6.3306750350969683</v>
      </c>
      <c r="U126">
        <f t="shared" si="23"/>
        <v>6.3560994328282812</v>
      </c>
      <c r="V126">
        <v>41800</v>
      </c>
      <c r="W126">
        <v>226.19470000000001</v>
      </c>
      <c r="X126">
        <v>281</v>
      </c>
      <c r="Y126">
        <v>0</v>
      </c>
      <c r="Z126">
        <v>0</v>
      </c>
      <c r="AA126">
        <f t="shared" si="16"/>
        <v>4.9744826422804342</v>
      </c>
      <c r="AB126">
        <f t="shared" si="17"/>
        <v>2.9451502156727885</v>
      </c>
      <c r="AC126">
        <f t="shared" si="18"/>
        <v>6.3397759247567995</v>
      </c>
    </row>
    <row r="127" spans="1:29" x14ac:dyDescent="0.25">
      <c r="A127" s="40">
        <v>125</v>
      </c>
      <c r="B127" s="32">
        <v>190</v>
      </c>
      <c r="C127" s="32">
        <v>0.72729999999999995</v>
      </c>
      <c r="D127" s="32">
        <v>32.200000000000003</v>
      </c>
      <c r="E127" s="32">
        <v>1.59</v>
      </c>
      <c r="F127" s="32">
        <v>1.59</v>
      </c>
      <c r="G127" s="32">
        <v>530.92920000000004</v>
      </c>
      <c r="H127" s="32">
        <v>890</v>
      </c>
      <c r="I127" s="32">
        <v>391</v>
      </c>
      <c r="J127" s="32">
        <v>1.4767999999999999</v>
      </c>
      <c r="K127" s="32">
        <v>0.14410000000000001</v>
      </c>
      <c r="L127" s="32">
        <v>0.32500000000000001</v>
      </c>
      <c r="M127" s="32">
        <v>1</v>
      </c>
      <c r="N127" s="33">
        <v>4.9474</v>
      </c>
      <c r="O127" s="32">
        <v>4.1100000000000003</v>
      </c>
      <c r="P127" s="32">
        <v>2.718</v>
      </c>
      <c r="Q127" s="34" t="s">
        <v>5</v>
      </c>
      <c r="R127" s="31">
        <v>7</v>
      </c>
      <c r="S127" s="34"/>
      <c r="T127">
        <f t="shared" si="22"/>
        <v>5.6518063661098656</v>
      </c>
      <c r="U127">
        <f t="shared" si="23"/>
        <v>5.6745043836444431</v>
      </c>
      <c r="V127">
        <v>41800</v>
      </c>
      <c r="W127">
        <v>904.77869999999996</v>
      </c>
      <c r="X127">
        <v>250</v>
      </c>
      <c r="Y127">
        <v>314.15929999999997</v>
      </c>
      <c r="Z127">
        <v>395</v>
      </c>
      <c r="AA127">
        <f t="shared" ref="AA127:AA138" si="24">1/V127*((0.34+K127+1.2*L127)*V127*SQRT(D127)+0.22*(W127*X127+Y127*Z127))</f>
        <v>6.8037032212172921</v>
      </c>
      <c r="AB127">
        <v>6.44</v>
      </c>
      <c r="AC127">
        <f t="shared" ref="AC127:AC138" si="25">0.476*((D127)^0.7)</f>
        <v>5.4088640148260376</v>
      </c>
    </row>
    <row r="128" spans="1:29" x14ac:dyDescent="0.25">
      <c r="A128" s="40">
        <v>126</v>
      </c>
      <c r="B128" s="32">
        <v>190</v>
      </c>
      <c r="C128" s="32">
        <v>0.72729999999999995</v>
      </c>
      <c r="D128" s="32">
        <v>41.2</v>
      </c>
      <c r="E128" s="32">
        <v>1.59</v>
      </c>
      <c r="F128" s="32">
        <v>1.59</v>
      </c>
      <c r="G128" s="32">
        <v>530.92920000000004</v>
      </c>
      <c r="H128" s="32">
        <v>890</v>
      </c>
      <c r="I128" s="32">
        <v>391</v>
      </c>
      <c r="J128" s="32">
        <v>1.3056000000000001</v>
      </c>
      <c r="K128" s="32">
        <v>9.2899999999999996E-2</v>
      </c>
      <c r="L128" s="32">
        <v>0.32500000000000001</v>
      </c>
      <c r="M128" s="32">
        <v>1</v>
      </c>
      <c r="N128" s="33">
        <v>4.9664999999999999</v>
      </c>
      <c r="O128" s="32">
        <v>4.08</v>
      </c>
      <c r="P128" s="32">
        <v>2.6154000000000002</v>
      </c>
      <c r="Q128" s="34" t="s">
        <v>5</v>
      </c>
      <c r="R128" s="31">
        <v>8</v>
      </c>
      <c r="S128" s="34"/>
      <c r="T128">
        <f t="shared" si="22"/>
        <v>6.3930477238950756</v>
      </c>
      <c r="U128">
        <f t="shared" si="23"/>
        <v>6.4187226143524851</v>
      </c>
      <c r="V128">
        <v>41800</v>
      </c>
      <c r="W128">
        <v>904.77869999999996</v>
      </c>
      <c r="X128">
        <v>250</v>
      </c>
      <c r="Y128">
        <v>314.15929999999997</v>
      </c>
      <c r="Z128">
        <v>395</v>
      </c>
      <c r="AA128">
        <f t="shared" si="24"/>
        <v>7.1255857788243446</v>
      </c>
      <c r="AB128">
        <v>8.24</v>
      </c>
      <c r="AC128">
        <f t="shared" si="25"/>
        <v>6.4273951975116406</v>
      </c>
    </row>
    <row r="129" spans="1:29" x14ac:dyDescent="0.25">
      <c r="A129" s="40">
        <v>127</v>
      </c>
      <c r="B129" s="32">
        <v>190</v>
      </c>
      <c r="C129" s="32">
        <v>0.72729999999999995</v>
      </c>
      <c r="D129" s="32">
        <v>40.6</v>
      </c>
      <c r="E129" s="32">
        <v>1.59</v>
      </c>
      <c r="F129" s="32">
        <v>1.59</v>
      </c>
      <c r="G129" s="32">
        <v>530.92920000000004</v>
      </c>
      <c r="H129" s="32">
        <v>890</v>
      </c>
      <c r="I129" s="32">
        <v>391</v>
      </c>
      <c r="J129" s="32">
        <v>1.3151999999999999</v>
      </c>
      <c r="K129" s="32">
        <v>0</v>
      </c>
      <c r="L129" s="32">
        <v>0.32500000000000001</v>
      </c>
      <c r="M129" s="32">
        <v>1</v>
      </c>
      <c r="N129" s="33">
        <v>4.9927999999999999</v>
      </c>
      <c r="O129" s="32">
        <v>4.08</v>
      </c>
      <c r="P129" s="32">
        <v>1.8974</v>
      </c>
      <c r="Q129" s="34" t="s">
        <v>5</v>
      </c>
      <c r="R129" s="31">
        <v>9</v>
      </c>
      <c r="S129" s="34" t="s">
        <v>47</v>
      </c>
      <c r="T129">
        <f t="shared" si="22"/>
        <v>6.3463256771142778</v>
      </c>
      <c r="U129">
        <f t="shared" si="23"/>
        <v>6.3718129288295966</v>
      </c>
      <c r="V129">
        <v>41800</v>
      </c>
      <c r="W129">
        <v>904.77869999999996</v>
      </c>
      <c r="X129">
        <v>250</v>
      </c>
      <c r="Y129">
        <v>314.15929999999997</v>
      </c>
      <c r="Z129">
        <v>395</v>
      </c>
      <c r="AA129">
        <f t="shared" si="24"/>
        <v>6.4950423775192903</v>
      </c>
      <c r="AB129">
        <v>8.1199999999999992</v>
      </c>
      <c r="AC129">
        <f t="shared" si="25"/>
        <v>6.3617291661854738</v>
      </c>
    </row>
    <row r="130" spans="1:29" x14ac:dyDescent="0.25">
      <c r="A130" s="40">
        <v>128</v>
      </c>
      <c r="B130" s="32">
        <v>190</v>
      </c>
      <c r="C130" s="32">
        <v>0.72729999999999995</v>
      </c>
      <c r="D130" s="32">
        <v>44.4</v>
      </c>
      <c r="E130" s="32">
        <v>1.59</v>
      </c>
      <c r="F130" s="32">
        <v>1.59</v>
      </c>
      <c r="G130" s="32">
        <v>530.92920000000004</v>
      </c>
      <c r="H130" s="32">
        <v>890</v>
      </c>
      <c r="I130" s="32">
        <v>391</v>
      </c>
      <c r="J130" s="32">
        <v>0.67369999999999997</v>
      </c>
      <c r="K130" s="32">
        <v>0.19400000000000001</v>
      </c>
      <c r="L130" s="32">
        <v>0.32500000000000001</v>
      </c>
      <c r="M130" s="32">
        <v>1</v>
      </c>
      <c r="N130" s="33">
        <v>4.9688999999999997</v>
      </c>
      <c r="O130" s="32">
        <v>4.0599999999999996</v>
      </c>
      <c r="P130" s="32">
        <v>3.4872000000000001</v>
      </c>
      <c r="Q130" s="34" t="s">
        <v>5</v>
      </c>
      <c r="R130" s="31">
        <v>10</v>
      </c>
      <c r="S130" s="34"/>
      <c r="T130">
        <f t="shared" si="22"/>
        <v>6.63667916958474</v>
      </c>
      <c r="U130">
        <f t="shared" si="23"/>
        <v>6.6633324995830723</v>
      </c>
      <c r="V130">
        <v>41800</v>
      </c>
      <c r="W130">
        <v>226.19470000000001</v>
      </c>
      <c r="X130">
        <v>281</v>
      </c>
      <c r="Y130">
        <v>314.15929999999997</v>
      </c>
      <c r="Z130">
        <v>395</v>
      </c>
      <c r="AA130">
        <f t="shared" si="24"/>
        <v>7.1445699359305479</v>
      </c>
      <c r="AB130">
        <f t="shared" ref="AB130:AB135" si="26">(X130*W130*D130)/(6*I130*G130*(0.7-K130))</f>
        <v>4.4777163495044734</v>
      </c>
      <c r="AC130">
        <f t="shared" si="25"/>
        <v>6.7729057450360601</v>
      </c>
    </row>
    <row r="131" spans="1:29" x14ac:dyDescent="0.25">
      <c r="A131" s="40">
        <v>129</v>
      </c>
      <c r="B131" s="32">
        <v>190</v>
      </c>
      <c r="C131" s="32">
        <v>0.72729999999999995</v>
      </c>
      <c r="D131" s="32">
        <v>41.9</v>
      </c>
      <c r="E131" s="32">
        <v>1.59</v>
      </c>
      <c r="F131" s="32">
        <v>1.59</v>
      </c>
      <c r="G131" s="32">
        <v>530.92920000000004</v>
      </c>
      <c r="H131" s="32">
        <v>890</v>
      </c>
      <c r="I131" s="32">
        <v>391</v>
      </c>
      <c r="J131" s="32">
        <v>0.69350000000000001</v>
      </c>
      <c r="K131" s="32">
        <v>9.1399999999999995E-2</v>
      </c>
      <c r="L131" s="32">
        <v>0.32500000000000001</v>
      </c>
      <c r="M131" s="32">
        <v>1</v>
      </c>
      <c r="N131" s="33">
        <v>5.0095999999999998</v>
      </c>
      <c r="O131" s="32">
        <v>4.07</v>
      </c>
      <c r="P131" s="32">
        <v>2.6154000000000002</v>
      </c>
      <c r="Q131" s="34" t="s">
        <v>5</v>
      </c>
      <c r="R131" s="31">
        <v>11</v>
      </c>
      <c r="S131" s="34"/>
      <c r="T131">
        <f t="shared" si="22"/>
        <v>6.4471288493406114</v>
      </c>
      <c r="U131">
        <f t="shared" si="23"/>
        <v>6.4730209330729034</v>
      </c>
      <c r="V131">
        <v>41800</v>
      </c>
      <c r="W131">
        <v>226.19470000000001</v>
      </c>
      <c r="X131">
        <v>281</v>
      </c>
      <c r="Y131">
        <v>314.15929999999997</v>
      </c>
      <c r="Z131">
        <v>395</v>
      </c>
      <c r="AA131">
        <f t="shared" si="24"/>
        <v>6.3045901007418728</v>
      </c>
      <c r="AB131">
        <f t="shared" si="26"/>
        <v>3.5132269087665442</v>
      </c>
      <c r="AC131">
        <f t="shared" si="25"/>
        <v>6.5036441229113144</v>
      </c>
    </row>
    <row r="132" spans="1:29" x14ac:dyDescent="0.25">
      <c r="A132" s="40">
        <v>130</v>
      </c>
      <c r="B132" s="32">
        <v>190</v>
      </c>
      <c r="C132" s="32">
        <v>0.72729999999999995</v>
      </c>
      <c r="D132" s="32">
        <v>35.1</v>
      </c>
      <c r="E132" s="32">
        <v>1.59</v>
      </c>
      <c r="F132" s="32">
        <v>1.59</v>
      </c>
      <c r="G132" s="32">
        <v>530.92920000000004</v>
      </c>
      <c r="H132" s="32">
        <v>890</v>
      </c>
      <c r="I132" s="32">
        <v>391</v>
      </c>
      <c r="J132" s="32">
        <v>0.75780000000000003</v>
      </c>
      <c r="K132" s="32">
        <v>0</v>
      </c>
      <c r="L132" s="32">
        <v>0.32500000000000001</v>
      </c>
      <c r="M132" s="32">
        <v>1</v>
      </c>
      <c r="N132" s="33">
        <v>5.0884999999999998</v>
      </c>
      <c r="O132" s="32">
        <v>4.1100000000000003</v>
      </c>
      <c r="P132" s="32">
        <v>1.8461000000000001</v>
      </c>
      <c r="Q132" s="34" t="s">
        <v>5</v>
      </c>
      <c r="R132" s="31">
        <v>12</v>
      </c>
      <c r="S132" s="34"/>
      <c r="T132">
        <f t="shared" si="22"/>
        <v>5.9008271962496925</v>
      </c>
      <c r="U132">
        <f t="shared" si="23"/>
        <v>5.92452529743945</v>
      </c>
      <c r="V132">
        <v>41800</v>
      </c>
      <c r="W132">
        <v>226.19470000000001</v>
      </c>
      <c r="X132">
        <v>281</v>
      </c>
      <c r="Y132">
        <v>314.15929999999997</v>
      </c>
      <c r="Z132">
        <v>395</v>
      </c>
      <c r="AA132">
        <f t="shared" si="24"/>
        <v>5.3125541734465882</v>
      </c>
      <c r="AB132">
        <f t="shared" si="26"/>
        <v>2.5587814992602689</v>
      </c>
      <c r="AC132">
        <f t="shared" si="25"/>
        <v>5.7454220160763878</v>
      </c>
    </row>
    <row r="133" spans="1:29" x14ac:dyDescent="0.25">
      <c r="A133" s="40">
        <v>131</v>
      </c>
      <c r="B133" s="32">
        <v>190</v>
      </c>
      <c r="C133" s="32">
        <v>0.72729999999999995</v>
      </c>
      <c r="D133" s="32">
        <v>46.4</v>
      </c>
      <c r="E133" s="32">
        <v>1.59</v>
      </c>
      <c r="F133" s="32">
        <v>1.59</v>
      </c>
      <c r="G133" s="32">
        <v>530.92920000000004</v>
      </c>
      <c r="H133" s="32">
        <v>890</v>
      </c>
      <c r="I133" s="32">
        <v>391</v>
      </c>
      <c r="J133" s="32">
        <v>1.2302</v>
      </c>
      <c r="K133" s="32">
        <v>-5.16E-2</v>
      </c>
      <c r="L133" s="32">
        <v>0.32500000000000001</v>
      </c>
      <c r="M133" s="32">
        <v>1</v>
      </c>
      <c r="N133" s="33">
        <v>5.0812999999999997</v>
      </c>
      <c r="O133" s="32">
        <v>4.13</v>
      </c>
      <c r="P133" s="32">
        <v>1.3846000000000001</v>
      </c>
      <c r="Q133" s="34" t="s">
        <v>5</v>
      </c>
      <c r="R133" s="31">
        <v>13</v>
      </c>
      <c r="S133" s="34"/>
      <c r="T133">
        <f t="shared" si="22"/>
        <v>6.7845075281850775</v>
      </c>
      <c r="U133">
        <f t="shared" si="23"/>
        <v>6.81175454637056</v>
      </c>
      <c r="V133">
        <v>41800</v>
      </c>
      <c r="W133">
        <v>904.77869999999996</v>
      </c>
      <c r="X133">
        <v>250</v>
      </c>
      <c r="Y133">
        <v>314.15929999999997</v>
      </c>
      <c r="Z133">
        <v>395</v>
      </c>
      <c r="AA133">
        <f t="shared" si="24"/>
        <v>6.4647132237314731</v>
      </c>
      <c r="AB133">
        <v>9.2799999999999994</v>
      </c>
      <c r="AC133">
        <f t="shared" si="25"/>
        <v>6.9850503201415384</v>
      </c>
    </row>
    <row r="134" spans="1:29" x14ac:dyDescent="0.25">
      <c r="A134" s="40">
        <v>132</v>
      </c>
      <c r="B134" s="32">
        <v>190</v>
      </c>
      <c r="C134" s="32">
        <v>0.72729999999999995</v>
      </c>
      <c r="D134" s="32">
        <v>41</v>
      </c>
      <c r="E134" s="32">
        <v>1.59</v>
      </c>
      <c r="F134" s="32">
        <v>1.59</v>
      </c>
      <c r="G134" s="32">
        <v>530.92920000000004</v>
      </c>
      <c r="H134" s="32">
        <v>890</v>
      </c>
      <c r="I134" s="32">
        <v>391</v>
      </c>
      <c r="J134" s="32">
        <v>0.35670000000000002</v>
      </c>
      <c r="K134" s="32">
        <v>9.3399999999999997E-2</v>
      </c>
      <c r="L134" s="32">
        <v>0.32500000000000001</v>
      </c>
      <c r="M134" s="32">
        <v>1</v>
      </c>
      <c r="N134" s="33">
        <v>5.0263</v>
      </c>
      <c r="O134" s="32">
        <v>4.07</v>
      </c>
      <c r="P134" s="32">
        <v>2.2050999999999998</v>
      </c>
      <c r="Q134" s="34" t="s">
        <v>5</v>
      </c>
      <c r="R134" s="31">
        <v>14</v>
      </c>
      <c r="S134" s="34"/>
      <c r="T134">
        <f t="shared" si="22"/>
        <v>6.3775117404831168</v>
      </c>
      <c r="U134">
        <f t="shared" si="23"/>
        <v>6.4031242374328485</v>
      </c>
      <c r="V134">
        <v>41800</v>
      </c>
      <c r="W134">
        <v>226.19470000000001</v>
      </c>
      <c r="X134">
        <v>281</v>
      </c>
      <c r="Y134">
        <v>113.0973</v>
      </c>
      <c r="Z134">
        <v>282</v>
      </c>
      <c r="AA134">
        <f t="shared" si="24"/>
        <v>5.7747227565758923</v>
      </c>
      <c r="AB134">
        <f t="shared" si="26"/>
        <v>3.4490983337499155</v>
      </c>
      <c r="AC134">
        <f t="shared" si="25"/>
        <v>6.4055385972761005</v>
      </c>
    </row>
    <row r="135" spans="1:29" x14ac:dyDescent="0.25">
      <c r="A135" s="40">
        <v>133</v>
      </c>
      <c r="B135" s="32">
        <v>190</v>
      </c>
      <c r="C135" s="32">
        <v>0.72729999999999995</v>
      </c>
      <c r="D135" s="32">
        <v>39.700000000000003</v>
      </c>
      <c r="E135" s="32">
        <v>1.59</v>
      </c>
      <c r="F135" s="32">
        <v>1.59</v>
      </c>
      <c r="G135" s="32">
        <v>530.92920000000004</v>
      </c>
      <c r="H135" s="32">
        <v>890</v>
      </c>
      <c r="I135" s="32">
        <v>391</v>
      </c>
      <c r="J135" s="32">
        <v>0.47689999999999999</v>
      </c>
      <c r="K135" s="32">
        <v>9.64E-2</v>
      </c>
      <c r="L135" s="32">
        <v>0.32500000000000001</v>
      </c>
      <c r="M135" s="32">
        <v>1</v>
      </c>
      <c r="N135" s="33">
        <v>5.0095999999999998</v>
      </c>
      <c r="O135" s="32">
        <v>4.0599999999999996</v>
      </c>
      <c r="P135" s="32">
        <v>2.3077000000000001</v>
      </c>
      <c r="Q135" s="34" t="s">
        <v>5</v>
      </c>
      <c r="R135" s="31">
        <v>15</v>
      </c>
      <c r="S135" s="34"/>
      <c r="T135">
        <f t="shared" si="22"/>
        <v>6.2755904264061089</v>
      </c>
      <c r="U135">
        <f t="shared" si="23"/>
        <v>6.3007936008093459</v>
      </c>
      <c r="V135">
        <v>41800</v>
      </c>
      <c r="W135">
        <v>226.19470000000001</v>
      </c>
      <c r="X135">
        <v>281</v>
      </c>
      <c r="Y135">
        <v>157.0796</v>
      </c>
      <c r="Z135">
        <v>395</v>
      </c>
      <c r="AA135">
        <f t="shared" si="24"/>
        <v>5.8680661090772652</v>
      </c>
      <c r="AB135">
        <f t="shared" si="26"/>
        <v>3.3563357681283095</v>
      </c>
      <c r="AC135">
        <f t="shared" si="25"/>
        <v>6.2626812407722374</v>
      </c>
    </row>
    <row r="136" spans="1:29" x14ac:dyDescent="0.25">
      <c r="A136" s="40">
        <v>134</v>
      </c>
      <c r="B136" s="32">
        <v>190</v>
      </c>
      <c r="C136" s="32">
        <v>0.72729999999999995</v>
      </c>
      <c r="D136" s="32">
        <v>37.4</v>
      </c>
      <c r="E136" s="32">
        <v>1.59</v>
      </c>
      <c r="F136" s="32">
        <v>1.59</v>
      </c>
      <c r="G136" s="32">
        <v>530.92920000000004</v>
      </c>
      <c r="H136" s="32">
        <v>890</v>
      </c>
      <c r="I136" s="32">
        <v>391</v>
      </c>
      <c r="J136" s="32">
        <v>1.6761999999999999</v>
      </c>
      <c r="K136" s="32">
        <v>0</v>
      </c>
      <c r="L136" s="32">
        <v>0.32500000000000001</v>
      </c>
      <c r="M136" s="32">
        <v>1</v>
      </c>
      <c r="N136" s="33">
        <v>4.9401999999999999</v>
      </c>
      <c r="O136" s="32">
        <v>4.08</v>
      </c>
      <c r="P136" s="32">
        <v>3.2307999999999999</v>
      </c>
      <c r="Q136" s="34" t="s">
        <v>5</v>
      </c>
      <c r="R136" s="31">
        <v>16</v>
      </c>
      <c r="S136" s="34"/>
      <c r="T136">
        <f t="shared" si="22"/>
        <v>6.091091724805989</v>
      </c>
      <c r="U136">
        <f t="shared" si="23"/>
        <v>6.1155539405682617</v>
      </c>
      <c r="V136">
        <v>41800</v>
      </c>
      <c r="W136">
        <v>904.77869999999996</v>
      </c>
      <c r="X136">
        <v>250</v>
      </c>
      <c r="Y136">
        <v>530.92920000000004</v>
      </c>
      <c r="Z136">
        <v>381</v>
      </c>
      <c r="AA136">
        <f t="shared" si="24"/>
        <v>6.7195054302990416</v>
      </c>
      <c r="AB136">
        <v>7.48</v>
      </c>
      <c r="AC136">
        <f t="shared" si="25"/>
        <v>6.0064390473343199</v>
      </c>
    </row>
    <row r="137" spans="1:29" x14ac:dyDescent="0.25">
      <c r="A137" s="40">
        <v>135</v>
      </c>
      <c r="B137" s="32">
        <v>190</v>
      </c>
      <c r="C137" s="32">
        <v>0.72729999999999995</v>
      </c>
      <c r="D137" s="32">
        <v>39.700000000000003</v>
      </c>
      <c r="E137" s="32">
        <v>1.59</v>
      </c>
      <c r="F137" s="32">
        <v>1.59</v>
      </c>
      <c r="G137" s="32">
        <v>530.92920000000004</v>
      </c>
      <c r="H137" s="32">
        <v>890</v>
      </c>
      <c r="I137" s="32">
        <v>391</v>
      </c>
      <c r="J137" s="32">
        <v>0.97989999999999999</v>
      </c>
      <c r="K137" s="32">
        <v>0</v>
      </c>
      <c r="L137" s="32">
        <v>0.32500000000000001</v>
      </c>
      <c r="M137" s="32">
        <v>1</v>
      </c>
      <c r="N137" s="33">
        <v>5.1938000000000004</v>
      </c>
      <c r="O137" s="32">
        <v>4.1399999999999997</v>
      </c>
      <c r="P137" s="32">
        <v>1.0256000000000001</v>
      </c>
      <c r="Q137" s="34" t="s">
        <v>5</v>
      </c>
      <c r="R137" s="31">
        <v>17</v>
      </c>
      <c r="S137" s="34"/>
      <c r="T137">
        <f t="shared" si="22"/>
        <v>6.2755904264061089</v>
      </c>
      <c r="U137">
        <f t="shared" si="23"/>
        <v>6.3007936008093459</v>
      </c>
      <c r="V137">
        <v>41800</v>
      </c>
      <c r="W137">
        <v>904.77869999999996</v>
      </c>
      <c r="X137">
        <v>250</v>
      </c>
      <c r="Y137">
        <v>113.0973</v>
      </c>
      <c r="Z137">
        <v>282</v>
      </c>
      <c r="AA137">
        <f t="shared" si="24"/>
        <v>5.9579378212224023</v>
      </c>
      <c r="AB137">
        <v>7.94</v>
      </c>
      <c r="AC137">
        <f t="shared" si="25"/>
        <v>6.2626812407722374</v>
      </c>
    </row>
    <row r="138" spans="1:29" x14ac:dyDescent="0.25">
      <c r="A138" s="40">
        <v>136</v>
      </c>
      <c r="B138" s="32">
        <v>190</v>
      </c>
      <c r="C138" s="32">
        <v>0.72729999999999995</v>
      </c>
      <c r="D138" s="32">
        <v>40.700000000000003</v>
      </c>
      <c r="E138" s="32">
        <v>1.59</v>
      </c>
      <c r="F138" s="32">
        <v>1.59</v>
      </c>
      <c r="G138" s="32">
        <v>530.92920000000004</v>
      </c>
      <c r="H138" s="32">
        <v>890</v>
      </c>
      <c r="I138" s="32">
        <v>391</v>
      </c>
      <c r="J138" s="32">
        <v>0.96779999999999999</v>
      </c>
      <c r="K138" s="32">
        <v>0</v>
      </c>
      <c r="L138" s="32">
        <v>0.32500000000000001</v>
      </c>
      <c r="M138" s="32">
        <v>1</v>
      </c>
      <c r="N138" s="33">
        <v>5.3875999999999999</v>
      </c>
      <c r="O138" s="32">
        <v>4.0199999999999996</v>
      </c>
      <c r="P138" s="32">
        <v>0.56920000000000004</v>
      </c>
      <c r="Q138" s="34" t="s">
        <v>5</v>
      </c>
      <c r="R138" s="31">
        <v>18</v>
      </c>
      <c r="S138" s="34"/>
      <c r="T138">
        <f t="shared" si="22"/>
        <v>6.3541365424422542</v>
      </c>
      <c r="U138">
        <f t="shared" si="23"/>
        <v>6.3796551630946325</v>
      </c>
      <c r="V138">
        <v>41800</v>
      </c>
      <c r="W138">
        <v>904.77869999999996</v>
      </c>
      <c r="X138">
        <v>250</v>
      </c>
      <c r="Y138">
        <v>113.0973</v>
      </c>
      <c r="Z138">
        <v>282</v>
      </c>
      <c r="AA138">
        <f t="shared" si="24"/>
        <v>6.015506761690661</v>
      </c>
      <c r="AB138">
        <v>8.14</v>
      </c>
      <c r="AC138">
        <f t="shared" si="25"/>
        <v>6.3726936166660249</v>
      </c>
    </row>
    <row r="139" spans="1:29" x14ac:dyDescent="0.25">
      <c r="A139" t="s">
        <v>150</v>
      </c>
      <c r="B139">
        <f>MIN(B3:B138)</f>
        <v>100</v>
      </c>
      <c r="C139">
        <f>MIN(C3:C138)</f>
        <v>0.6</v>
      </c>
      <c r="D139">
        <f t="shared" ref="D139:P139" si="27">MIN(D3:D138)</f>
        <v>15.44</v>
      </c>
      <c r="E139">
        <f t="shared" si="27"/>
        <v>0.29089999999999999</v>
      </c>
      <c r="F139">
        <f t="shared" si="27"/>
        <v>0.29089999999999999</v>
      </c>
      <c r="G139">
        <f t="shared" si="27"/>
        <v>157.0796</v>
      </c>
      <c r="H139">
        <f t="shared" si="27"/>
        <v>890</v>
      </c>
      <c r="I139">
        <f t="shared" si="27"/>
        <v>306.64670000000001</v>
      </c>
      <c r="J139">
        <f t="shared" si="27"/>
        <v>0</v>
      </c>
      <c r="K139">
        <f t="shared" si="27"/>
        <v>-5.16E-2</v>
      </c>
      <c r="L139">
        <f t="shared" si="27"/>
        <v>6.6699999999999995E-2</v>
      </c>
      <c r="M139">
        <f t="shared" si="27"/>
        <v>0.9</v>
      </c>
      <c r="N139">
        <f t="shared" si="27"/>
        <v>2.0943000000000001</v>
      </c>
      <c r="O139">
        <f t="shared" si="27"/>
        <v>1.0268999999999999</v>
      </c>
      <c r="P139">
        <f t="shared" si="27"/>
        <v>0.56920000000000004</v>
      </c>
    </row>
    <row r="140" spans="1:29" x14ac:dyDescent="0.25">
      <c r="A140" t="s">
        <v>151</v>
      </c>
      <c r="B140">
        <f>MAX(B3:B138)</f>
        <v>425</v>
      </c>
      <c r="C140">
        <f>MAX(C3:C138)</f>
        <v>1</v>
      </c>
      <c r="D140">
        <f t="shared" ref="D140:P140" si="28">MAX(D3:D138)</f>
        <v>93.8</v>
      </c>
      <c r="E140">
        <f t="shared" si="28"/>
        <v>2</v>
      </c>
      <c r="F140">
        <f t="shared" si="28"/>
        <v>1.99</v>
      </c>
      <c r="G140">
        <f t="shared" si="28"/>
        <v>3041.0617000000002</v>
      </c>
      <c r="H140">
        <f t="shared" si="28"/>
        <v>2250</v>
      </c>
      <c r="I140">
        <f t="shared" si="28"/>
        <v>594</v>
      </c>
      <c r="J140">
        <f t="shared" si="28"/>
        <v>2.6676000000000002</v>
      </c>
      <c r="K140">
        <f t="shared" si="28"/>
        <v>0.2273</v>
      </c>
      <c r="L140">
        <f t="shared" si="28"/>
        <v>0.50290000000000001</v>
      </c>
      <c r="M140">
        <f t="shared" si="28"/>
        <v>2</v>
      </c>
      <c r="N140">
        <f t="shared" si="28"/>
        <v>9.2475000000000005</v>
      </c>
      <c r="O140">
        <f t="shared" si="28"/>
        <v>9.98</v>
      </c>
      <c r="P140">
        <f t="shared" si="28"/>
        <v>5.8</v>
      </c>
    </row>
    <row r="141" spans="1:29" x14ac:dyDescent="0.25">
      <c r="A141" t="s">
        <v>152</v>
      </c>
      <c r="B141">
        <f>AVERAGE(B3:B138)</f>
        <v>251.52323529411768</v>
      </c>
      <c r="C141">
        <f>AVERAGE(C3:C138)</f>
        <v>0.88117279411764649</v>
      </c>
      <c r="D141">
        <f t="shared" ref="D141:P141" si="29">AVERAGE(D3:D138)</f>
        <v>40.790404411764698</v>
      </c>
      <c r="E141">
        <f t="shared" si="29"/>
        <v>1.1449639705882348</v>
      </c>
      <c r="F141">
        <f t="shared" si="29"/>
        <v>1.1335904411764701</v>
      </c>
      <c r="G141">
        <f t="shared" si="29"/>
        <v>1012.2834448529427</v>
      </c>
      <c r="H141">
        <f t="shared" si="29"/>
        <v>1296.8044117647057</v>
      </c>
      <c r="I141">
        <f t="shared" si="29"/>
        <v>479.51339264705882</v>
      </c>
      <c r="J141">
        <f t="shared" si="29"/>
        <v>0.84367132352941154</v>
      </c>
      <c r="K141">
        <f t="shared" si="29"/>
        <v>7.872279411764703E-2</v>
      </c>
      <c r="L141">
        <f t="shared" si="29"/>
        <v>0.2261794117647058</v>
      </c>
      <c r="M141">
        <f t="shared" si="29"/>
        <v>1.2867500000000009</v>
      </c>
      <c r="N141">
        <f t="shared" si="29"/>
        <v>5.0254624999999979</v>
      </c>
      <c r="O141">
        <f t="shared" si="29"/>
        <v>5.9077276595744683</v>
      </c>
      <c r="P141">
        <f t="shared" si="29"/>
        <v>2.1719110294117652</v>
      </c>
    </row>
    <row r="142" spans="1:29" x14ac:dyDescent="0.25">
      <c r="A142" t="s">
        <v>153</v>
      </c>
      <c r="B142">
        <f>STDEV(B3:B138)</f>
        <v>81.513727222791204</v>
      </c>
      <c r="C142">
        <f>STDEV(C3:C138)</f>
        <v>0.10664454039049177</v>
      </c>
      <c r="D142">
        <f t="shared" ref="D142:P142" si="30">STDEV(D3:D138)</f>
        <v>17.748531501227241</v>
      </c>
      <c r="E142">
        <f t="shared" si="30"/>
        <v>0.45173805531324512</v>
      </c>
      <c r="F142">
        <f t="shared" si="30"/>
        <v>0.4437396458683408</v>
      </c>
      <c r="G142">
        <f t="shared" si="30"/>
        <v>738.21129054087362</v>
      </c>
      <c r="H142">
        <f t="shared" si="30"/>
        <v>381.29875792507841</v>
      </c>
      <c r="I142">
        <f t="shared" si="30"/>
        <v>77.521861234603151</v>
      </c>
      <c r="J142">
        <f t="shared" si="30"/>
        <v>0.67876972060928997</v>
      </c>
      <c r="K142">
        <f t="shared" si="30"/>
        <v>5.9104437342864205E-2</v>
      </c>
      <c r="L142">
        <f t="shared" si="30"/>
        <v>8.9074593058516741E-2</v>
      </c>
      <c r="M142">
        <f t="shared" si="30"/>
        <v>0.27964017726488938</v>
      </c>
      <c r="N142">
        <f t="shared" si="30"/>
        <v>1.6617705115411732</v>
      </c>
      <c r="O142">
        <f t="shared" si="30"/>
        <v>2.2845037579976251</v>
      </c>
      <c r="P142">
        <f t="shared" si="30"/>
        <v>0.91077683038510671</v>
      </c>
    </row>
  </sheetData>
  <mergeCells count="1">
    <mergeCell ref="B1:M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swapnil12</dc:creator>
  <cp:lastModifiedBy>swapnil12</cp:lastModifiedBy>
  <dcterms:created xsi:type="dcterms:W3CDTF">2022-02-02T04:01:52Z</dcterms:created>
  <dcterms:modified xsi:type="dcterms:W3CDTF">2022-04-06T04:12:49Z</dcterms:modified>
</cp:coreProperties>
</file>