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6.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swapn\Desktop\data analyst project\"/>
    </mc:Choice>
  </mc:AlternateContent>
  <xr:revisionPtr revIDLastSave="0" documentId="13_ncr:1_{CB723BF2-8377-4288-ADC0-1FF84B9E5F95}" xr6:coauthVersionLast="36" xr6:coauthVersionMax="47" xr10:uidLastSave="{00000000-0000-0000-0000-000000000000}"/>
  <bookViews>
    <workbookView xWindow="0" yWindow="0" windowWidth="20400" windowHeight="7830" tabRatio="708" xr2:uid="{26D4546B-D2A1-4444-8EAF-A6228F96F0C1}"/>
  </bookViews>
  <sheets>
    <sheet name="Data" sheetId="1" r:id="rId1"/>
    <sheet name="1" sheetId="2" r:id="rId2"/>
    <sheet name="2" sheetId="3" r:id="rId3"/>
    <sheet name="3" sheetId="4" r:id="rId4"/>
    <sheet name="4" sheetId="5" r:id="rId5"/>
    <sheet name="5" sheetId="9" r:id="rId6"/>
    <sheet name="6" sheetId="10" r:id="rId7"/>
    <sheet name="7" sheetId="11" r:id="rId8"/>
    <sheet name="8" sheetId="12" r:id="rId9"/>
    <sheet name="Sheet16" sheetId="20" r:id="rId10"/>
    <sheet name="9" sheetId="21" r:id="rId11"/>
    <sheet name="Sheet2" sheetId="23" r:id="rId12"/>
    <sheet name="10" sheetId="22" r:id="rId13"/>
  </sheets>
  <definedNames>
    <definedName name="_xlnm._FilterDatabase" localSheetId="3" hidden="1">'3'!$B$5:$E$5</definedName>
    <definedName name="_xlnm._FilterDatabase" localSheetId="0" hidden="1">Data!$C$11:$G$11</definedName>
    <definedName name="_xlchart.v1.0" hidden="1">'6'!$D$4:$D$303</definedName>
    <definedName name="_xlchart.v1.1" hidden="1">'6'!$B$4:$B$303</definedName>
    <definedName name="_xlchart.v1.2" hidden="1">'6'!$D$4:$D$303</definedName>
    <definedName name="_xlcn.WorksheetConnection_beginnerDAcourseblank.xlsxdata" hidden="1">data[]</definedName>
    <definedName name="_xlcn.WorksheetConnection_beginnerDAcourseblank.xlsxdata5" hidden="1">data5[]</definedName>
    <definedName name="Slicer_Geography">#N/A</definedName>
    <definedName name="Slicer_Sales_Person">#N/A</definedName>
  </definedNames>
  <calcPr calcId="191029"/>
  <pivotCaches>
    <pivotCache cacheId="0" r:id="rId14"/>
    <pivotCache cacheId="1" r:id="rId15"/>
    <pivotCache cacheId="2" r:id="rId16"/>
    <pivotCache cacheId="3" r:id="rId17"/>
    <pivotCache cacheId="4" r:id="rId18"/>
    <pivotCache cacheId="5" r:id="rId19"/>
  </pivotCaches>
  <extLst>
    <ext xmlns:x14="http://schemas.microsoft.com/office/spreadsheetml/2009/9/main" uri="{876F7934-8845-4945-9796-88D515C7AA90}">
      <x14:pivotCaches>
        <pivotCache cacheId="6"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5" name="data5" connection="WorksheetConnection_beginner-DA-course-blank.xlsx!data5"/>
          <x15:modelTable id="data" name="data" connection="WorksheetConnection_beginner-DA-course-blank.xlsx!data"/>
        </x15:modelTables>
      </x15:dataModel>
    </ext>
  </extLst>
</workbook>
</file>

<file path=xl/calcChain.xml><?xml version="1.0" encoding="utf-8"?>
<calcChain xmlns="http://schemas.openxmlformats.org/spreadsheetml/2006/main">
  <c r="G17" i="21" l="1"/>
  <c r="H17" i="21" s="1"/>
  <c r="G16" i="21"/>
  <c r="H16" i="21" s="1"/>
  <c r="G15" i="21"/>
  <c r="H15" i="21" s="1"/>
  <c r="G14" i="21"/>
  <c r="H14" i="21" s="1"/>
  <c r="G13" i="21"/>
  <c r="H13" i="21" s="1"/>
  <c r="G12" i="21"/>
  <c r="H12" i="21" s="1"/>
  <c r="G11" i="21"/>
  <c r="H11" i="21" s="1"/>
  <c r="G10" i="21"/>
  <c r="H10" i="21" s="1"/>
  <c r="G9" i="21"/>
  <c r="H9" i="21" s="1"/>
  <c r="G8" i="21"/>
  <c r="H8" i="21" s="1"/>
  <c r="D13" i="21"/>
  <c r="D12" i="21"/>
  <c r="C13" i="21"/>
  <c r="C12" i="21"/>
  <c r="C11" i="21" l="1"/>
  <c r="D11" i="21"/>
  <c r="D8" i="21" l="1"/>
  <c r="I4" i="12" l="1"/>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4" i="12"/>
  <c r="H12" i="1" l="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C6" i="4" l="1"/>
  <c r="D6" i="4" s="1"/>
  <c r="E6" i="4"/>
  <c r="C7" i="4"/>
  <c r="D7" i="4" s="1"/>
  <c r="E7" i="4"/>
  <c r="C8" i="4"/>
  <c r="D8" i="4" s="1"/>
  <c r="E8" i="4"/>
  <c r="C9" i="4"/>
  <c r="D9" i="4" s="1"/>
  <c r="E9" i="4"/>
  <c r="C10" i="4"/>
  <c r="D10" i="4" s="1"/>
  <c r="E10" i="4"/>
  <c r="C11" i="4"/>
  <c r="D11" i="4" s="1"/>
  <c r="E11" i="4"/>
  <c r="C12" i="4"/>
  <c r="D12" i="4" s="1"/>
  <c r="E12" i="4"/>
  <c r="O12" i="4"/>
  <c r="N12" i="4"/>
  <c r="O11" i="4"/>
  <c r="N11" i="4"/>
  <c r="O10" i="4"/>
  <c r="N10" i="4"/>
  <c r="O9" i="4"/>
  <c r="N9" i="4"/>
  <c r="O8" i="4"/>
  <c r="N8" i="4"/>
  <c r="O7" i="4"/>
  <c r="N7" i="4"/>
  <c r="O6" i="4"/>
  <c r="N6" i="4"/>
  <c r="D11" i="2" l="1"/>
  <c r="C11" i="2"/>
  <c r="D10" i="2"/>
  <c r="C10" i="2"/>
  <c r="D7" i="2"/>
  <c r="C7" i="2"/>
  <c r="D6" i="2"/>
  <c r="C6" i="2"/>
  <c r="D5" i="2"/>
  <c r="C5" i="2"/>
  <c r="D4" i="2"/>
  <c r="C4" i="2"/>
  <c r="C8" i="2" l="1"/>
  <c r="D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E1CC79-227F-4583-9107-4CA587A86F5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FDF6C0-C7FE-4422-973F-25275E6C9741}"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 id="3" xr16:uid="{A915DE38-D303-45FE-88FC-8872A8E64D64}" name="WorksheetConnection_beginner-DA-course-blank.xlsx!data5" type="102" refreshedVersion="6" minRefreshableVersion="5">
    <extLst>
      <ext xmlns:x15="http://schemas.microsoft.com/office/spreadsheetml/2010/11/main" uri="{DE250136-89BD-433C-8126-D09CA5730AF9}">
        <x15:connection id="data5">
          <x15:rangePr sourceName="_xlcn.WorksheetConnection_beginnerDAcourseblank.xlsxdata5"/>
        </x15:connection>
      </ext>
    </extLst>
  </connection>
</connections>
</file>

<file path=xl/sharedStrings.xml><?xml version="1.0" encoding="utf-8"?>
<sst xmlns="http://schemas.openxmlformats.org/spreadsheetml/2006/main" count="3857" uniqueCount="96">
  <si>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</si>
  <si>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</si>
  <si>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</si>
  <si>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</si>
  <si>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</si>
  <si>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</si>
  <si>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</si>
  <si>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</si>
  <si>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</si>
  <si>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</si>
  <si>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</si>
  <si>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</si>
  <si>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</si>
  <si>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</si>
  <si>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</si>
  <si>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</si>
  <si>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</si>
  <si>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</si>
  <si>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</si>
  <si>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</si>
  <si>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</si>
  <si>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</si>
  <si>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</si>
  <si>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</si>
  <si>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</si>
  <si>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</si>
  <si>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</si>
  <si>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</si>
  <si>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</si>
  <si>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</si>
  <si>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</si>
  <si>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</si>
  <si>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</si>
  <si>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</si>
  <si>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</si>
  <si>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</si>
  <si>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</si>
  <si>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</si>
  <si>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</si>
  <si>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</si>
  <si>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</si>
  <si>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</si>
  <si>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</si>
  <si>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</si>
  <si>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</si>
  <si>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</si>
  <si>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</si>
  <si>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</si>
  <si>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</si>
  <si>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</si>
  <si>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</si>
  <si>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</si>
  <si>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</si>
  <si>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</si>
  <si>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</si>
  <si>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</si>
  <si>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amount</t>
  </si>
  <si>
    <t>units</t>
  </si>
  <si>
    <t>median</t>
  </si>
  <si>
    <t>min</t>
  </si>
  <si>
    <t xml:space="preserve">max </t>
  </si>
  <si>
    <t>range</t>
  </si>
  <si>
    <t>firstQ</t>
  </si>
  <si>
    <t>thirdQ</t>
  </si>
  <si>
    <t>distinct product list</t>
  </si>
  <si>
    <t>Exploratory data analysis</t>
  </si>
  <si>
    <t>Sales by country</t>
  </si>
  <si>
    <t>Country</t>
  </si>
  <si>
    <t xml:space="preserve">     </t>
  </si>
  <si>
    <t>Sales by country(by pivot table)</t>
  </si>
  <si>
    <t>Row Labels</t>
  </si>
  <si>
    <t>Grand Total</t>
  </si>
  <si>
    <t>Sum of Amount</t>
  </si>
  <si>
    <t>Sum of Units</t>
  </si>
  <si>
    <t xml:space="preserve">   </t>
  </si>
  <si>
    <t>Top % poduct rupee per unit</t>
  </si>
  <si>
    <t>Sales per unit</t>
  </si>
  <si>
    <t>Anomalies method</t>
  </si>
  <si>
    <t>Sales person by country</t>
  </si>
  <si>
    <t>Profits over product</t>
  </si>
  <si>
    <t>Cost per Unit</t>
  </si>
  <si>
    <t>Cost</t>
  </si>
  <si>
    <t>Excel Data Analysis</t>
  </si>
  <si>
    <t>cost per unit</t>
  </si>
  <si>
    <t>cost</t>
  </si>
  <si>
    <t>Sum of cost</t>
  </si>
  <si>
    <t>person</t>
  </si>
  <si>
    <t>Pick a country</t>
  </si>
  <si>
    <t>Quick Summary</t>
  </si>
  <si>
    <t xml:space="preserve">Number of trasaction </t>
  </si>
  <si>
    <t>sales</t>
  </si>
  <si>
    <t>profit</t>
  </si>
  <si>
    <t>quantity</t>
  </si>
  <si>
    <t>total</t>
  </si>
  <si>
    <t>By Sales Person</t>
  </si>
  <si>
    <t>which product to discontinue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</si>
</sst>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 #,##0.00;[Red]&quot;₹&quot;\ \-#,##0.00"/>
    <numFmt numFmtId="44" formatCode="_ &quot;₹&quot;\ * #,##0.00_ ;_ &quot;₹&quot;\ * \-#,##0.00_ ;_ &quot;₹&quot;\ * &quot;-&quot;??_ ;_ @_ "/>
    <numFmt numFmtId="164" formatCode="&quot;$&quot;#,##0_);[Red]\(&quot;$&quot;#,##0\)"/>
    <numFmt numFmtId="165" formatCode="&quot;$&quot;#,##0.00_);[Red]\(&quot;$&quot;#,##0.00\)"/>
    <numFmt numFmtId="166" formatCode="&quot;₹&quot;\ #,##0"/>
    <numFmt numFmtId="167" formatCode="&quot;₹&quot;\ #,##0.00"/>
  </numFmts>
  <fonts count="10" x14ac:knownFonts="1">
    <font>
      <sz val="11"/>
      <color theme="1"/>
      <name val="Calibri"/>
      <family val="2"/>
      <scheme val="minor"/>
    </font>
    <font>
      <sz val="28"/>
      <color theme="1"/>
      <name val="Segoe UI Light"/>
      <family val="2"/>
    </font>
    <font>
      <b/>
      <sz val="11"/>
      <color theme="1"/>
      <name val="Calibri"/>
      <family val="2"/>
      <scheme val="minor"/>
    </font>
    <font>
      <sz val="48"/>
      <color theme="1"/>
      <name val="Calibri"/>
      <family val="2"/>
      <scheme val="minor"/>
    </font>
    <font>
      <sz val="28"/>
      <color theme="1"/>
      <name val="Calibri"/>
      <family val="2"/>
      <scheme val="minor"/>
    </font>
    <font>
      <sz val="36"/>
      <color theme="1"/>
      <name val="Calibri"/>
      <family val="2"/>
      <scheme val="minor"/>
    </font>
    <font>
      <sz val="72"/>
      <color theme="1"/>
      <name val="Calibri"/>
      <family val="2"/>
      <scheme val="minor"/>
    </font>
    <font>
      <sz val="11"/>
      <color theme="0" tint="-0.34998626667073579"/>
      <name val="Calibri"/>
      <family val="2"/>
      <scheme val="minor"/>
    </font>
    <font>
      <sz val="11"/>
      <color theme="1"/>
      <name val="Calibri"/>
      <family val="2"/>
      <scheme val="minor"/>
    </font>
    <font>
      <sz val="24"/>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7" tint="0.39997558519241921"/>
        <bgColor indexed="64"/>
      </patternFill>
    </fill>
  </fills>
  <borders count="8">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6"/>
      </bottom>
      <diagonal/>
    </border>
    <border>
      <left/>
      <right/>
      <top style="thin">
        <color theme="6"/>
      </top>
      <bottom style="thin">
        <color theme="6"/>
      </bottom>
      <diagonal/>
    </border>
    <border>
      <left/>
      <right/>
      <top style="thin">
        <color theme="6"/>
      </top>
      <bottom/>
      <diagonal/>
    </border>
    <border>
      <left/>
      <right/>
      <top/>
      <bottom style="thin">
        <color indexed="64"/>
      </bottom>
      <diagonal/>
    </border>
    <border>
      <left/>
      <right/>
      <top style="thin">
        <color auto="1"/>
      </top>
      <bottom style="thin">
        <color auto="1"/>
      </bottom>
      <diagonal/>
    </border>
  </borders>
  <cellStyleXfs count="2">
    <xf numFmtId="0" fontId="0" fillId="0" borderId="0"/>
    <xf numFmtId="44" fontId="8" fillId="0" borderId="0" applyFont="0" applyFill="0" applyBorder="0" applyAlignment="0" applyProtection="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3" fillId="0" borderId="0" xfId="0" applyFont="1"/>
    <xf numFmtId="0" fontId="0" fillId="4" borderId="2" xfId="0" applyFont="1" applyFill="1" applyBorder="1"/>
    <xf numFmtId="0" fontId="0" fillId="0" borderId="2" xfId="0" applyFont="1" applyBorder="1"/>
    <xf numFmtId="0" fontId="5" fillId="0" borderId="0" xfId="0" applyFont="1"/>
    <xf numFmtId="0" fontId="6" fillId="0" borderId="0" xfId="0" applyFont="1"/>
    <xf numFmtId="8" fontId="0" fillId="0" borderId="0" xfId="0" applyNumberFormat="1"/>
    <xf numFmtId="0" fontId="0" fillId="0" borderId="0" xfId="0" applyBorder="1"/>
    <xf numFmtId="0" fontId="0" fillId="5" borderId="3" xfId="0" applyFill="1" applyBorder="1"/>
    <xf numFmtId="0" fontId="0" fillId="0" borderId="4" xfId="0" applyBorder="1"/>
    <xf numFmtId="8" fontId="0" fillId="0" borderId="4" xfId="0" applyNumberFormat="1" applyBorder="1"/>
    <xf numFmtId="0" fontId="0" fillId="0" borderId="5" xfId="0" applyBorder="1"/>
    <xf numFmtId="8" fontId="0" fillId="0" borderId="5" xfId="0" applyNumberFormat="1" applyBorder="1"/>
    <xf numFmtId="3" fontId="7" fillId="0" borderId="3" xfId="0" applyNumberFormat="1" applyFont="1" applyBorder="1"/>
    <xf numFmtId="3" fontId="7" fillId="0" borderId="4" xfId="0" applyNumberFormat="1" applyFont="1" applyBorder="1"/>
    <xf numFmtId="3" fontId="7" fillId="0" borderId="5"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4" fillId="0" borderId="0" xfId="0" applyFont="1"/>
    <xf numFmtId="167" fontId="0" fillId="0" borderId="0" xfId="0" applyNumberFormat="1"/>
    <xf numFmtId="0" fontId="0" fillId="0" borderId="0" xfId="0" applyAlignment="1">
      <alignment horizontal="left" indent="1"/>
    </xf>
    <xf numFmtId="44" fontId="0" fillId="0" borderId="0" xfId="1" applyFont="1"/>
    <xf numFmtId="0" fontId="0" fillId="6" borderId="6" xfId="0" applyFill="1" applyBorder="1"/>
    <xf numFmtId="0" fontId="0" fillId="0" borderId="7" xfId="0" applyBorder="1"/>
    <xf numFmtId="1" fontId="0" fillId="0" borderId="0" xfId="0" applyNumberFormat="1"/>
    <xf numFmtId="0" fontId="9" fillId="0" borderId="0" xfId="0" applyFont="1"/>
  </cellXfs>
  <cellStyles count="2">
    <cellStyle name="Currency" xfId="1" builtinId="4"/>
    <cellStyle name="Normal" xfId="0" builtinId="0"/>
  </cellStyles>
  <dxfs count="33">
    <dxf>
      <numFmt numFmtId="166" formatCode="&quot;₹&quot;\ #,##0"/>
    </dxf>
    <dxf>
      <numFmt numFmtId="0" formatCode="General"/>
    </dxf>
    <dxf>
      <numFmt numFmtId="3" formatCode="#,##0"/>
    </dxf>
    <dxf>
      <numFmt numFmtId="167" formatCode="&quot;₹&quot;\ #,##0.0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7" formatCode="&quot;₹&quot;\ #,##0.00"/>
    </dxf>
    <dxf>
      <numFmt numFmtId="3" formatCode="#,##0"/>
    </dxf>
    <dxf>
      <numFmt numFmtId="166" formatCode="&quot;₹&quot;\ #,##0"/>
    </dxf>
    <dxf>
      <numFmt numFmtId="166" formatCode="&quot;₹&quot;\ #,##0"/>
    </dxf>
    <dxf>
      <numFmt numFmtId="3" formatCode="#,##0"/>
    </dxf>
    <dxf>
      <numFmt numFmtId="3" formatCode="#,##0"/>
    </dxf>
    <dxf>
      <numFmt numFmtId="166" formatCode="&quot;₹&quot;\ #,##0"/>
    </dxf>
    <dxf>
      <font>
        <strike val="0"/>
        <outline val="0"/>
        <shadow val="0"/>
        <u val="none"/>
        <vertAlign val="baseline"/>
        <sz val="11"/>
        <color theme="0" tint="-0.34998626667073579"/>
        <name val="Calibri"/>
        <family val="2"/>
        <scheme val="minor"/>
      </font>
      <border diagonalUp="0" diagonalDown="0" outline="0">
        <left/>
        <right/>
        <top style="thin">
          <color theme="6"/>
        </top>
        <bottom style="thin">
          <color theme="6"/>
        </bottom>
      </border>
    </dxf>
    <dxf>
      <numFmt numFmtId="12" formatCode="&quot;₹&quot;\ #,##0.00;[Red]&quot;₹&quot;\ \-#,##0.00"/>
      <border diagonalUp="0" diagonalDown="0" outline="0">
        <left/>
        <right/>
        <top style="thin">
          <color theme="6"/>
        </top>
        <bottom style="thin">
          <color theme="6"/>
        </bottom>
      </border>
    </dxf>
    <dxf>
      <border diagonalUp="0" diagonalDown="0">
        <left/>
        <right/>
        <top style="thin">
          <color theme="6"/>
        </top>
        <bottom style="thin">
          <color theme="6"/>
        </bottom>
        <vertical/>
        <horizontal style="thin">
          <color theme="6"/>
        </horizontal>
      </border>
    </dxf>
    <dxf>
      <border diagonalUp="0" diagonalDown="0">
        <left/>
        <right/>
        <top style="thin">
          <color theme="6"/>
        </top>
        <bottom style="thin">
          <color theme="6"/>
        </bottom>
        <vertical/>
        <horizontal style="thin">
          <color theme="6"/>
        </horizontal>
      </border>
    </dxf>
    <dxf>
      <border>
        <top style="thin">
          <color theme="6"/>
        </top>
      </border>
    </dxf>
    <dxf>
      <border diagonalUp="0" diagonalDown="0">
        <left/>
        <right/>
        <top/>
        <bottom style="thin">
          <color theme="6"/>
        </bottom>
      </border>
    </dxf>
    <dxf>
      <border>
        <bottom style="thin">
          <color theme="6"/>
        </bottom>
      </border>
    </dxf>
    <dxf>
      <fill>
        <patternFill patternType="solid">
          <fgColor indexed="64"/>
          <bgColor theme="4" tint="0.79998168889431442"/>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numFmt numFmtId="166" formatCode="&quot;₹&quot;\ #,##0"/>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2.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81782633420822393"/>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'6'!$D$4:$D$303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'6'!$E$4:$E$303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FC2E-467E-B285-B882508FC987}"/>
            </c:ext>
          </c:extLst>
        </c:ser>
        <c:dLbls>
          <c:showLegendKey val="0"/>
          <c:showVal val="0"/>
          <c:showCatName val="0"/>
          <c:showSerName val="0"/>
          <c:showPercent val="0"/>
          <c:showBubbleSize val="0"/>
        </c:dLbls>
        <c:axId val="533475992"/>
        <c:axId val="719130944"/>
      </c:scatterChart>
      <c:valAx>
        <c:axId val="533475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30944"/>
        <c:crosses val="autoZero"/>
        <c:crossBetween val="midCat"/>
      </c:valAx>
      <c:valAx>
        <c:axId val="71913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75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E8D1D132-FB4D-4600-9F1B-1A7538C355E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0106AF2B-C66A-4FB5-A0F1-B07810FB540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1</xdr:row>
      <xdr:rowOff>0</xdr:rowOff>
    </xdr:from>
    <xdr:to>
      <xdr:col>12</xdr:col>
      <xdr:colOff>466725</xdr:colOff>
      <xdr:row>10</xdr:row>
      <xdr:rowOff>66675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E619FE1B-78F3-4E9A-8FE9-B85A0C62E4B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029325" y="590550"/>
              <a:ext cx="215265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485775</xdr:colOff>
      <xdr:row>0</xdr:row>
      <xdr:rowOff>47625</xdr:rowOff>
    </xdr:from>
    <xdr:to>
      <xdr:col>14</xdr:col>
      <xdr:colOff>180975</xdr:colOff>
      <xdr:row>13</xdr:row>
      <xdr:rowOff>47625</xdr:rowOff>
    </xdr:to>
    <xdr:graphicFrame macro="">
      <xdr:nvGraphicFramePr>
        <xdr:cNvPr id="2" name="Chart 1">
          <a:extLst>
            <a:ext uri="{FF2B5EF4-FFF2-40B4-BE49-F238E27FC236}">
              <a16:creationId xmlns:a16="http://schemas.microsoft.com/office/drawing/2014/main" id="{D99F4E5A-273A-4725-964C-209181454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466725</xdr:colOff>
      <xdr:row>13</xdr:row>
      <xdr:rowOff>76200</xdr:rowOff>
    </xdr:from>
    <xdr:to>
      <xdr:col>14</xdr:col>
      <xdr:colOff>161925</xdr:colOff>
      <xdr:row>27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94205A6-E06E-4A55-85E5-83395966D7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43650" y="2819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238125</xdr:colOff>
      <xdr:row>4</xdr:row>
      <xdr:rowOff>171450</xdr:rowOff>
    </xdr:from>
    <xdr:to>
      <xdr:col>21</xdr:col>
      <xdr:colOff>542925</xdr:colOff>
      <xdr:row>19</xdr:row>
      <xdr:rowOff>57150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F99C2BE-8312-47A9-A304-99685C64AD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91850" y="12001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3</xdr:row>
      <xdr:rowOff>85725</xdr:rowOff>
    </xdr:from>
    <xdr:to>
      <xdr:col>10</xdr:col>
      <xdr:colOff>0</xdr:colOff>
      <xdr:row>16</xdr:row>
      <xdr:rowOff>133350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32EECB5-A438-4F84-86EA-676CF5D71553}"/>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743575" y="657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Tiwary" refreshedDate="45010.787572222223" createdVersion="6" refreshedVersion="6" minRefreshableVersion="3" recordCount="300" xr:uid="{2791ABA6-89D2-4B97-9E1F-C5F0144E4AA2}">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8850705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iwary" refreshedDate="45011.610439930555" backgroundQuery="1" createdVersion="6" refreshedVersion="6" minRefreshableVersion="3" recordCount="0" supportSubquery="1" supportAdvancedDrill="1" xr:uid="{35E2735C-65C7-4430-8885-81B415027815}">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Carla Molina"/>
        <s v="Brien Boise"/>
        <s v="Oby Sorrel"/>
        <s v="Barr Faughny"/>
      </sharedItems>
    </cacheField>
    <cacheField name="[Measures].[Sum of Amount]" caption="Sum of Amount" numFmtId="0" hierarchy="16" level="32767"/>
  </cacheFields>
  <cacheHierarchies count="29">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1]" caption="Cost per Unit 1" attribute="1" defaultMemberUniqueName="[data].[Cost per Unit 1].[All]" allUniqueName="[data].[Cost per Unit 1].[All]" dimensionUniqueName="[data]" displayFolder="" count="0" memberValueDatatype="5" unbalanced="0"/>
    <cacheHierarchy uniqueName="[data].[Cost 1]" caption="Cost 1" attribute="1" defaultMemberUniqueName="[data].[Cost 1].[All]" allUniqueName="[data].[Cost 1].[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data5].[Sales Person]" caption="Sales Person" attribute="1" defaultMemberUniqueName="[data5].[Sales Person].[All]" allUniqueName="[data5].[Sales Person].[All]" dimensionUniqueName="[data5]" displayFolder="" count="0" memberValueDatatype="130" unbalanced="0"/>
    <cacheHierarchy uniqueName="[data5].[Geography]" caption="Geography" attribute="1" defaultMemberUniqueName="[data5].[Geography].[All]" allUniqueName="[data5].[Geography].[All]" dimensionUniqueName="[data5]" displayFolder="" count="0" memberValueDatatype="130" unbalanced="0"/>
    <cacheHierarchy uniqueName="[data5].[Product]" caption="Product" attribute="1" defaultMemberUniqueName="[data5].[Product].[All]" allUniqueName="[data5].[Product].[All]" dimensionUniqueName="[data5]" displayFolder="" count="0" memberValueDatatype="130" unbalanced="0"/>
    <cacheHierarchy uniqueName="[data5].[Amount]" caption="Amount" attribute="1" defaultMemberUniqueName="[data5].[Amount].[All]" allUniqueName="[data5].[Amount].[All]" dimensionUniqueName="[data5]" displayFolder="" count="0" memberValueDatatype="20" unbalanced="0"/>
    <cacheHierarchy uniqueName="[data5].[Units]" caption="Units" attribute="1" defaultMemberUniqueName="[data5].[Units].[All]" allUniqueName="[data5].[Units].[All]" dimensionUniqueName="[data5]" displayFolder="" count="0" memberValueDatatype="20" unbalanced="0"/>
    <cacheHierarchy uniqueName="[data5].[cost per unit]" caption="cost per unit" attribute="1" defaultMemberUniqueName="[data5].[cost per unit].[All]" allUniqueName="[data5].[cost per unit].[All]" dimensionUniqueName="[data5]" displayFolder="" count="0" memberValueDatatype="5" unbalanced="0"/>
    <cacheHierarchy uniqueName="[data5].[cost]" caption="cost" attribute="1" defaultMemberUniqueName="[data5].[cost].[All]" allUniqueName="[data5].[cost].[All]" dimensionUniqueName="[data5]"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8"/>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7"/>
        </ext>
      </extLst>
    </cacheHierarchy>
    <cacheHierarchy uniqueName="[Measures].[Sum of Cost 1]" caption="Sum of Cost 1"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5"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5" count="0">
      <extLst>
        <ext xmlns:x15="http://schemas.microsoft.com/office/spreadsheetml/2010/11/main" uri="{B97F6D7D-B522-45F9-BDA1-12C45D357490}">
          <x15:cacheHierarchy aggregatedColumn="15"/>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5" count="0"/>
    <cacheHierarchy uniqueName="[Measures].[__XL_Count data]" caption="__XL_Count data" measure="1" displayFolder="" measureGroup="data" count="0" hidden="1"/>
    <cacheHierarchy uniqueName="[Measures].[__XL_Count data5]" caption="__XL_Count data5" measure="1" displayFolder="" measureGroup="data5" count="0" hidden="1"/>
    <cacheHierarchy uniqueName="[Measures].[__No measures defined]" caption="__No measures defined" measure="1" displayFolder="" count="0" hidden="1"/>
  </cacheHierarchies>
  <kpis count="0"/>
  <dimensions count="3">
    <dimension name="data" uniqueName="[data]" caption="data"/>
    <dimension name="data5" uniqueName="[data5]" caption="data5"/>
    <dimension measure="1" name="Measures" uniqueName="[Measures]" caption="Measures"/>
  </dimensions>
  <measureGroups count="2">
    <measureGroup name="data" caption="data"/>
    <measureGroup name="data5" caption="data5"/>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iwary" refreshedDate="45011.610440972225" backgroundQuery="1" createdVersion="6" refreshedVersion="6" minRefreshableVersion="3" recordCount="0" supportSubquery="1" supportAdvancedDrill="1" xr:uid="{64771D54-F4A6-4F62-943B-8553A16A4050}">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Gigi Bohling"/>
        <s v="Ches Bonnell"/>
        <s v="Barr Faughny"/>
        <s v="Ram Mahesh"/>
      </sharedItems>
    </cacheField>
    <cacheField name="[Measures].[Sum of Amount]" caption="Sum of Amount" numFmtId="0" hierarchy="16" level="32767"/>
  </cacheFields>
  <cacheHierarchies count="29">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1]" caption="Cost per Unit 1" attribute="1" defaultMemberUniqueName="[data].[Cost per Unit 1].[All]" allUniqueName="[data].[Cost per Unit 1].[All]" dimensionUniqueName="[data]" displayFolder="" count="0" memberValueDatatype="5" unbalanced="0"/>
    <cacheHierarchy uniqueName="[data].[Cost 1]" caption="Cost 1" attribute="1" defaultMemberUniqueName="[data].[Cost 1].[All]" allUniqueName="[data].[Cost 1].[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data5].[Sales Person]" caption="Sales Person" attribute="1" defaultMemberUniqueName="[data5].[Sales Person].[All]" allUniqueName="[data5].[Sales Person].[All]" dimensionUniqueName="[data5]" displayFolder="" count="0" memberValueDatatype="130" unbalanced="0"/>
    <cacheHierarchy uniqueName="[data5].[Geography]" caption="Geography" attribute="1" defaultMemberUniqueName="[data5].[Geography].[All]" allUniqueName="[data5].[Geography].[All]" dimensionUniqueName="[data5]" displayFolder="" count="0" memberValueDatatype="130" unbalanced="0"/>
    <cacheHierarchy uniqueName="[data5].[Product]" caption="Product" attribute="1" defaultMemberUniqueName="[data5].[Product].[All]" allUniqueName="[data5].[Product].[All]" dimensionUniqueName="[data5]" displayFolder="" count="0" memberValueDatatype="130" unbalanced="0"/>
    <cacheHierarchy uniqueName="[data5].[Amount]" caption="Amount" attribute="1" defaultMemberUniqueName="[data5].[Amount].[All]" allUniqueName="[data5].[Amount].[All]" dimensionUniqueName="[data5]" displayFolder="" count="0" memberValueDatatype="20" unbalanced="0"/>
    <cacheHierarchy uniqueName="[data5].[Units]" caption="Units" attribute="1" defaultMemberUniqueName="[data5].[Units].[All]" allUniqueName="[data5].[Units].[All]" dimensionUniqueName="[data5]" displayFolder="" count="0" memberValueDatatype="20" unbalanced="0"/>
    <cacheHierarchy uniqueName="[data5].[cost per unit]" caption="cost per unit" attribute="1" defaultMemberUniqueName="[data5].[cost per unit].[All]" allUniqueName="[data5].[cost per unit].[All]" dimensionUniqueName="[data5]" displayFolder="" count="0" memberValueDatatype="5" unbalanced="0"/>
    <cacheHierarchy uniqueName="[data5].[cost]" caption="cost" attribute="1" defaultMemberUniqueName="[data5].[cost].[All]" allUniqueName="[data5].[cost].[All]" dimensionUniqueName="[data5]"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8"/>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7"/>
        </ext>
      </extLst>
    </cacheHierarchy>
    <cacheHierarchy uniqueName="[Measures].[Sum of Cost 1]" caption="Sum of Cost 1"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5"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5" count="0">
      <extLst>
        <ext xmlns:x15="http://schemas.microsoft.com/office/spreadsheetml/2010/11/main" uri="{B97F6D7D-B522-45F9-BDA1-12C45D357490}">
          <x15:cacheHierarchy aggregatedColumn="15"/>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5" count="0"/>
    <cacheHierarchy uniqueName="[Measures].[__XL_Count data]" caption="__XL_Count data" measure="1" displayFolder="" measureGroup="data" count="0" hidden="1"/>
    <cacheHierarchy uniqueName="[Measures].[__XL_Count data5]" caption="__XL_Count data5" measure="1" displayFolder="" measureGroup="data5" count="0" hidden="1"/>
    <cacheHierarchy uniqueName="[Measures].[__No measures defined]" caption="__No measures defined" measure="1" displayFolder="" count="0" hidden="1"/>
  </cacheHierarchies>
  <kpis count="0"/>
  <dimensions count="3">
    <dimension name="data" uniqueName="[data]" caption="data"/>
    <dimension name="data5" uniqueName="[data5]" caption="data5"/>
    <dimension measure="1" name="Measures" uniqueName="[Measures]" caption="Measures"/>
  </dimensions>
  <measureGroups count="2">
    <measureGroup name="data" caption="data"/>
    <measureGroup name="data5" caption="data5"/>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iwary" refreshedDate="45011.610442245372" backgroundQuery="1" createdVersion="6" refreshedVersion="6" minRefreshableVersion="3" recordCount="0" supportSubquery="1" supportAdvancedDrill="1" xr:uid="{AEE6B74B-788E-4CFE-861F-6D7A6A1AAB3B}">
  <cacheSource type="external" connectionId="1"/>
  <cacheFields count="4">
    <cacheField name="[data].[Product].[Product]" caption="Product" numFmtId="0" hierarchy="2" level="1">
      <sharedItems count="5">
        <s v="Baker's Choco Chips"/>
        <s v="Caramel Stuffed Bars"/>
        <s v="Choco Coated Almonds"/>
        <s v="Organic Choco Syrup"/>
        <s v="Peanut Butter Cubes"/>
      </sharedItems>
    </cacheField>
    <cacheField name="[Measures].[Sum of Amount]" caption="Sum of Amount" numFmtId="0" hierarchy="16" level="32767"/>
    <cacheField name="[Measures].[Sum of Units]" caption="Sum of Units" numFmtId="0" hierarchy="17" level="32767"/>
    <cacheField name="[Measures].[Sales per unit]" caption="Sales per unit" numFmtId="0" hierarchy="23" level="32767"/>
  </cacheFields>
  <cacheHierarchies count="2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1]" caption="Cost per Unit 1" attribute="1" defaultMemberUniqueName="[data].[Cost per Unit 1].[All]" allUniqueName="[data].[Cost per Unit 1].[All]" dimensionUniqueName="[data]" displayFolder="" count="0" memberValueDatatype="5" unbalanced="0"/>
    <cacheHierarchy uniqueName="[data].[Cost 1]" caption="Cost 1" attribute="1" defaultMemberUniqueName="[data].[Cost 1].[All]" allUniqueName="[data].[Cost 1].[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data5].[Sales Person]" caption="Sales Person" attribute="1" defaultMemberUniqueName="[data5].[Sales Person].[All]" allUniqueName="[data5].[Sales Person].[All]" dimensionUniqueName="[data5]" displayFolder="" count="0" memberValueDatatype="130" unbalanced="0"/>
    <cacheHierarchy uniqueName="[data5].[Geography]" caption="Geography" attribute="1" defaultMemberUniqueName="[data5].[Geography].[All]" allUniqueName="[data5].[Geography].[All]" dimensionUniqueName="[data5]" displayFolder="" count="0" memberValueDatatype="130" unbalanced="0"/>
    <cacheHierarchy uniqueName="[data5].[Product]" caption="Product" attribute="1" defaultMemberUniqueName="[data5].[Product].[All]" allUniqueName="[data5].[Product].[All]" dimensionUniqueName="[data5]" displayFolder="" count="0" memberValueDatatype="130" unbalanced="0"/>
    <cacheHierarchy uniqueName="[data5].[Amount]" caption="Amount" attribute="1" defaultMemberUniqueName="[data5].[Amount].[All]" allUniqueName="[data5].[Amount].[All]" dimensionUniqueName="[data5]" displayFolder="" count="0" memberValueDatatype="20" unbalanced="0"/>
    <cacheHierarchy uniqueName="[data5].[Units]" caption="Units" attribute="1" defaultMemberUniqueName="[data5].[Units].[All]" allUniqueName="[data5].[Units].[All]" dimensionUniqueName="[data5]" displayFolder="" count="0" memberValueDatatype="20" unbalanced="0"/>
    <cacheHierarchy uniqueName="[data5].[cost per unit]" caption="cost per unit" attribute="1" defaultMemberUniqueName="[data5].[cost per unit].[All]" allUniqueName="[data5].[cost per unit].[All]" dimensionUniqueName="[data5]" displayFolder="" count="0" memberValueDatatype="5" unbalanced="0"/>
    <cacheHierarchy uniqueName="[data5].[cost]" caption="cost" attribute="1" defaultMemberUniqueName="[data5].[cost].[All]" allUniqueName="[data5].[cost].[All]" dimensionUniqueName="[data5]"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8"/>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7"/>
        </ext>
      </extLst>
    </cacheHierarchy>
    <cacheHierarchy uniqueName="[Measures].[Sum of Cost 1]" caption="Sum of Cost 1"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5"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5" count="0">
      <extLst>
        <ext xmlns:x15="http://schemas.microsoft.com/office/spreadsheetml/2010/11/main" uri="{B97F6D7D-B522-45F9-BDA1-12C45D357490}">
          <x15:cacheHierarchy aggregatedColumn="15"/>
        </ext>
      </extLst>
    </cacheHierarchy>
    <cacheHierarchy uniqueName="[Measures].[Sales per unit]" caption="Sales per unit" measure="1" displayFolder="" measureGroup="data" count="0" oneField="1">
      <fieldsUsage count="1">
        <fieldUsage x="3"/>
      </fieldsUsage>
    </cacheHierarchy>
    <cacheHierarchy uniqueName="[Measures].[total Profit]" caption="total Profit" measure="1" displayFolder="" measureGroup="data" count="0"/>
    <cacheHierarchy uniqueName="[Measures].[profit]" caption="profit" measure="1" displayFolder="" measureGroup="data5" count="0"/>
    <cacheHierarchy uniqueName="[Measures].[__XL_Count data]" caption="__XL_Count data" measure="1" displayFolder="" measureGroup="data" count="0" hidden="1"/>
    <cacheHierarchy uniqueName="[Measures].[__XL_Count data5]" caption="__XL_Count data5" measure="1" displayFolder="" measureGroup="data5" count="0" hidden="1"/>
    <cacheHierarchy uniqueName="[Measures].[__No measures defined]" caption="__No measures defined" measure="1" displayFolder="" count="0" hidden="1"/>
  </cacheHierarchies>
  <kpis count="0"/>
  <dimensions count="3">
    <dimension name="data" uniqueName="[data]" caption="data"/>
    <dimension name="data5" uniqueName="[data5]" caption="data5"/>
    <dimension measure="1" name="Measures" uniqueName="[Measures]" caption="Measures"/>
  </dimensions>
  <measureGroups count="2">
    <measureGroup name="data" caption="data"/>
    <measureGroup name="data5" caption="data5"/>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iwary" refreshedDate="45011.624166319445" backgroundQuery="1" createdVersion="6" refreshedVersion="6" minRefreshableVersion="3" recordCount="0" supportSubquery="1" supportAdvancedDrill="1" xr:uid="{FDBBBBF3-FAC3-457C-AF76-D7019C0FFDD4}">
  <cacheSource type="external" connectionId="1"/>
  <cacheFields count="3">
    <cacheField name="[Measures].[Sum of Amount 2]" caption="Sum of Amount 2" numFmtId="0" hierarchy="21" level="32767"/>
    <cacheField name="[Measures].[Sum of cost]" caption="Sum of cost" numFmtId="0" hierarchy="22" level="32767"/>
    <cacheField name="[data5].[Product].[Product]" caption="Product" numFmtId="0" hierarchy="11"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s>
  <cacheHierarchies count="2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1]" caption="Cost per Unit 1" attribute="1" defaultMemberUniqueName="[data].[Cost per Unit 1].[All]" allUniqueName="[data].[Cost per Unit 1].[All]" dimensionUniqueName="[data]" displayFolder="" count="0" memberValueDatatype="5" unbalanced="0"/>
    <cacheHierarchy uniqueName="[data].[Cost 1]" caption="Cost 1" attribute="1" defaultMemberUniqueName="[data].[Cost 1].[All]" allUniqueName="[data].[Cost 1].[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data5].[Sales Person]" caption="Sales Person" attribute="1" defaultMemberUniqueName="[data5].[Sales Person].[All]" allUniqueName="[data5].[Sales Person].[All]" dimensionUniqueName="[data5]" displayFolder="" count="0" memberValueDatatype="130" unbalanced="0"/>
    <cacheHierarchy uniqueName="[data5].[Geography]" caption="Geography" attribute="1" defaultMemberUniqueName="[data5].[Geography].[All]" allUniqueName="[data5].[Geography].[All]" dimensionUniqueName="[data5]" displayFolder="" count="0" memberValueDatatype="130" unbalanced="0"/>
    <cacheHierarchy uniqueName="[data5].[Product]" caption="Product" attribute="1" defaultMemberUniqueName="[data5].[Product].[All]" allUniqueName="[data5].[Product].[All]" dimensionUniqueName="[data5]" displayFolder="" count="2" memberValueDatatype="130" unbalanced="0">
      <fieldsUsage count="2">
        <fieldUsage x="-1"/>
        <fieldUsage x="2"/>
      </fieldsUsage>
    </cacheHierarchy>
    <cacheHierarchy uniqueName="[data5].[Amount]" caption="Amount" attribute="1" defaultMemberUniqueName="[data5].[Amount].[All]" allUniqueName="[data5].[Amount].[All]" dimensionUniqueName="[data5]" displayFolder="" count="0" memberValueDatatype="20" unbalanced="0"/>
    <cacheHierarchy uniqueName="[data5].[Units]" caption="Units" attribute="1" defaultMemberUniqueName="[data5].[Units].[All]" allUniqueName="[data5].[Units].[All]" dimensionUniqueName="[data5]" displayFolder="" count="0" memberValueDatatype="20" unbalanced="0"/>
    <cacheHierarchy uniqueName="[data5].[cost per unit]" caption="cost per unit" attribute="1" defaultMemberUniqueName="[data5].[cost per unit].[All]" allUniqueName="[data5].[cost per unit].[All]" dimensionUniqueName="[data5]" displayFolder="" count="0" memberValueDatatype="5" unbalanced="0"/>
    <cacheHierarchy uniqueName="[data5].[cost]" caption="cost" attribute="1" defaultMemberUniqueName="[data5].[cost].[All]" allUniqueName="[data5].[cost].[All]" dimensionUniqueName="[data5]"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8"/>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7"/>
        </ext>
      </extLst>
    </cacheHierarchy>
    <cacheHierarchy uniqueName="[Measures].[Sum of Cost 1]" caption="Sum of Cost 1"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5" count="0" oneField="1">
      <fieldsUsage count="1">
        <fieldUsage x="0"/>
      </fieldsUsage>
      <extLst>
        <ext xmlns:x15="http://schemas.microsoft.com/office/spreadsheetml/2010/11/main" uri="{B97F6D7D-B522-45F9-BDA1-12C45D357490}">
          <x15:cacheHierarchy aggregatedColumn="12"/>
        </ext>
      </extLst>
    </cacheHierarchy>
    <cacheHierarchy uniqueName="[Measures].[Sum of cost]" caption="Sum of cost" measure="1" displayFolder="" measureGroup="data5" count="0" oneField="1">
      <fieldsUsage count="1">
        <fieldUsage x="1"/>
      </fieldsUsage>
      <extLst>
        <ext xmlns:x15="http://schemas.microsoft.com/office/spreadsheetml/2010/11/main" uri="{B97F6D7D-B522-45F9-BDA1-12C45D357490}">
          <x15:cacheHierarchy aggregatedColumn="15"/>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5" count="0"/>
    <cacheHierarchy uniqueName="[Measures].[__XL_Count data]" caption="__XL_Count data" measure="1" displayFolder="" measureGroup="data" count="0" hidden="1"/>
    <cacheHierarchy uniqueName="[Measures].[__XL_Count data5]" caption="__XL_Count data5" measure="1" displayFolder="" measureGroup="data5" count="0" hidden="1"/>
    <cacheHierarchy uniqueName="[Measures].[__No measures defined]" caption="__No measures defined" measure="1" displayFolder="" count="0" hidden="1"/>
  </cacheHierarchies>
  <kpis count="0"/>
  <dimensions count="3">
    <dimension name="data" uniqueName="[data]" caption="data"/>
    <dimension name="data5" uniqueName="[data5]" caption="data5"/>
    <dimension measure="1" name="Measures" uniqueName="[Measures]" caption="Measures"/>
  </dimensions>
  <measureGroups count="2">
    <measureGroup name="data" caption="data"/>
    <measureGroup name="data5" caption="data5"/>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iwary" refreshedDate="45030.990791898148" backgroundQuery="1" createdVersion="6" refreshedVersion="6" minRefreshableVersion="3" recordCount="0" supportSubquery="1" supportAdvancedDrill="1" xr:uid="{7FD0284B-9168-46A6-9B46-F19049F973DF}">
  <cacheSource type="external" connectionId="1"/>
  <cacheFields count="5">
    <cacheField name="[Measures].[Sum of Amount]" caption="Sum of Amount" numFmtId="0" hierarchy="16" level="32767"/>
    <cacheField name="[Measures].[Sum of Units]" caption="Sum of Units" numFmtId="0" hierarchy="17" level="32767"/>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25" level="32767"/>
    <cacheField name="[data].[Geography].[Geography]" caption="Geography" numFmtId="0" hierarchy="1" level="1">
      <sharedItems containsSemiMixedTypes="0" containsNonDate="0" containsString="0"/>
    </cacheField>
  </cacheFields>
  <cacheHierarchies count="2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2"/>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1]" caption="Cost per Unit 1" attribute="1" defaultMemberUniqueName="[data].[Cost per Unit 1].[All]" allUniqueName="[data].[Cost per Unit 1].[All]" dimensionUniqueName="[data]" displayFolder="" count="0" memberValueDatatype="5" unbalanced="0"/>
    <cacheHierarchy uniqueName="[data].[Cost 1]" caption="Cost 1" attribute="1" defaultMemberUniqueName="[data].[Cost 1].[All]" allUniqueName="[data].[Cost 1].[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data5].[Sales Person]" caption="Sales Person" attribute="1" defaultMemberUniqueName="[data5].[Sales Person].[All]" allUniqueName="[data5].[Sales Person].[All]" dimensionUniqueName="[data5]" displayFolder="" count="0" memberValueDatatype="130" unbalanced="0"/>
    <cacheHierarchy uniqueName="[data5].[Geography]" caption="Geography" attribute="1" defaultMemberUniqueName="[data5].[Geography].[All]" allUniqueName="[data5].[Geography].[All]" dimensionUniqueName="[data5]" displayFolder="" count="0" memberValueDatatype="130" unbalanced="0"/>
    <cacheHierarchy uniqueName="[data5].[Product]" caption="Product" attribute="1" defaultMemberUniqueName="[data5].[Product].[All]" allUniqueName="[data5].[Product].[All]" dimensionUniqueName="[data5]" displayFolder="" count="0" memberValueDatatype="130" unbalanced="0"/>
    <cacheHierarchy uniqueName="[data5].[Amount]" caption="Amount" attribute="1" defaultMemberUniqueName="[data5].[Amount].[All]" allUniqueName="[data5].[Amount].[All]" dimensionUniqueName="[data5]" displayFolder="" count="0" memberValueDatatype="20" unbalanced="0"/>
    <cacheHierarchy uniqueName="[data5].[Units]" caption="Units" attribute="1" defaultMemberUniqueName="[data5].[Units].[All]" allUniqueName="[data5].[Units].[All]" dimensionUniqueName="[data5]" displayFolder="" count="0" memberValueDatatype="20" unbalanced="0"/>
    <cacheHierarchy uniqueName="[data5].[cost per unit]" caption="cost per unit" attribute="1" defaultMemberUniqueName="[data5].[cost per unit].[All]" allUniqueName="[data5].[cost per unit].[All]" dimensionUniqueName="[data5]" displayFolder="" count="0" memberValueDatatype="5" unbalanced="0"/>
    <cacheHierarchy uniqueName="[data5].[cost]" caption="cost" attribute="1" defaultMemberUniqueName="[data5].[cost].[All]" allUniqueName="[data5].[cost].[All]" dimensionUniqueName="[data5]" displayFolder="" count="0" memberValueDatatype="5" unbalanced="0"/>
    <cacheHierarchy uniqueName="[Measures].[Sum of Amount]" caption="Sum of Amou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1"/>
      </fieldsUsage>
      <extLst>
        <ext xmlns:x15="http://schemas.microsoft.com/office/spreadsheetml/2010/11/main" uri="{B97F6D7D-B522-45F9-BDA1-12C45D357490}">
          <x15:cacheHierarchy aggregatedColumn="4"/>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8"/>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7"/>
        </ext>
      </extLst>
    </cacheHierarchy>
    <cacheHierarchy uniqueName="[Measures].[Sum of Cost 1]" caption="Sum of Cost 1"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5"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5" count="0">
      <extLst>
        <ext xmlns:x15="http://schemas.microsoft.com/office/spreadsheetml/2010/11/main" uri="{B97F6D7D-B522-45F9-BDA1-12C45D357490}">
          <x15:cacheHierarchy aggregatedColumn="15"/>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5" count="0" oneField="1">
      <fieldsUsage count="1">
        <fieldUsage x="3"/>
      </fieldsUsage>
    </cacheHierarchy>
    <cacheHierarchy uniqueName="[Measures].[__XL_Count data]" caption="__XL_Count data" measure="1" displayFolder="" measureGroup="data" count="0" hidden="1"/>
    <cacheHierarchy uniqueName="[Measures].[__XL_Count data5]" caption="__XL_Count data5" measure="1" displayFolder="" measureGroup="data5" count="0" hidden="1"/>
    <cacheHierarchy uniqueName="[Measures].[__No measures defined]" caption="__No measures defined" measure="1" displayFolder="" count="0" hidden="1"/>
  </cacheHierarchies>
  <kpis count="0"/>
  <dimensions count="3">
    <dimension name="data" uniqueName="[data]" caption="data"/>
    <dimension name="data5" uniqueName="[data5]" caption="data5"/>
    <dimension measure="1" name="Measures" uniqueName="[Measures]" caption="Measures"/>
  </dimensions>
  <measureGroups count="2">
    <measureGroup name="data" caption="data"/>
    <measureGroup name="data5" caption="data5"/>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Tiwary" refreshedDate="45030.99072962963" backgroundQuery="1" createdVersion="3" refreshedVersion="6" minRefreshableVersion="3" recordCount="0" supportSubquery="1" supportAdvancedDrill="1" xr:uid="{815A3BA9-FC46-4E91-9CE6-4EE009664F27}">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1]" caption="Cost per Unit 1" attribute="1" defaultMemberUniqueName="[data].[Cost per Unit 1].[All]" allUniqueName="[data].[Cost per Unit 1].[All]" dimensionUniqueName="[data]" displayFolder="" count="0" memberValueDatatype="5" unbalanced="0"/>
    <cacheHierarchy uniqueName="[data].[Cost 1]" caption="Cost 1" attribute="1" defaultMemberUniqueName="[data].[Cost 1].[All]" allUniqueName="[data].[Cost 1].[All]" dimensionUniqueName="[data]" displayFolder="" count="0" memberValueDatatype="5" unbalanced="0"/>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data5].[Sales Person]" caption="Sales Person" attribute="1" defaultMemberUniqueName="[data5].[Sales Person].[All]" allUniqueName="[data5].[Sales Person].[All]" dimensionUniqueName="[data5]" displayFolder="" count="0" memberValueDatatype="130" unbalanced="0"/>
    <cacheHierarchy uniqueName="[data5].[Geography]" caption="Geography" attribute="1" defaultMemberUniqueName="[data5].[Geography].[All]" allUniqueName="[data5].[Geography].[All]" dimensionUniqueName="[data5]" displayFolder="" count="0" memberValueDatatype="130" unbalanced="0"/>
    <cacheHierarchy uniqueName="[data5].[Product]" caption="Product" attribute="1" defaultMemberUniqueName="[data5].[Product].[All]" allUniqueName="[data5].[Product].[All]" dimensionUniqueName="[data5]" displayFolder="" count="0" memberValueDatatype="130" unbalanced="0"/>
    <cacheHierarchy uniqueName="[data5].[Amount]" caption="Amount" attribute="1" defaultMemberUniqueName="[data5].[Amount].[All]" allUniqueName="[data5].[Amount].[All]" dimensionUniqueName="[data5]" displayFolder="" count="0" memberValueDatatype="20" unbalanced="0"/>
    <cacheHierarchy uniqueName="[data5].[Units]" caption="Units" attribute="1" defaultMemberUniqueName="[data5].[Units].[All]" allUniqueName="[data5].[Units].[All]" dimensionUniqueName="[data5]" displayFolder="" count="0" memberValueDatatype="20" unbalanced="0"/>
    <cacheHierarchy uniqueName="[data5].[cost per unit]" caption="cost per unit" attribute="1" defaultMemberUniqueName="[data5].[cost per unit].[All]" allUniqueName="[data5].[cost per unit].[All]" dimensionUniqueName="[data5]" displayFolder="" count="0" memberValueDatatype="5" unbalanced="0"/>
    <cacheHierarchy uniqueName="[data5].[cost]" caption="cost" attribute="1" defaultMemberUniqueName="[data5].[cost].[All]" allUniqueName="[data5].[cost].[All]" dimensionUniqueName="[data5]"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8"/>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7"/>
        </ext>
      </extLst>
    </cacheHierarchy>
    <cacheHierarchy uniqueName="[Measures].[Sum of Cost 1]" caption="Sum of Cost 1"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5"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5" count="0">
      <extLst>
        <ext xmlns:x15="http://schemas.microsoft.com/office/spreadsheetml/2010/11/main" uri="{B97F6D7D-B522-45F9-BDA1-12C45D357490}">
          <x15:cacheHierarchy aggregatedColumn="15"/>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5" count="0"/>
    <cacheHierarchy uniqueName="[Measures].[__XL_Count data]" caption="__XL_Count data" measure="1" displayFolder="" measureGroup="data" count="0" hidden="1"/>
    <cacheHierarchy uniqueName="[Measures].[__XL_Count data5]" caption="__XL_Count data5" measure="1" displayFolder="" measureGroup="data5"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109160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940903-28C9-4E59-9171-AB3AE0D82355}"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E9" firstHeaderRow="0" firstDataRow="1" firstDataCol="1"/>
  <pivotFields count="5">
    <pivotField showAll="0">
      <items count="11">
        <item h="1" x="7"/>
        <item h="1" x="1"/>
        <item h="1" x="3"/>
        <item h="1" x="5"/>
        <item h="1" x="4"/>
        <item h="1" x="6"/>
        <item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4">
    <format dxfId="14">
      <pivotArea collapsedLevelsAreSubtotals="1" fieldPosition="0">
        <references count="2">
          <reference field="4294967294" count="1" selected="0">
            <x v="0"/>
          </reference>
          <reference field="1" count="1">
            <x v="0"/>
          </reference>
        </references>
      </pivotArea>
    </format>
    <format dxfId="13">
      <pivotArea collapsedLevelsAreSubtotals="1" fieldPosition="0">
        <references count="2">
          <reference field="4294967294" count="1" selected="0">
            <x v="2"/>
          </reference>
          <reference field="1" count="1">
            <x v="0"/>
          </reference>
        </references>
      </pivotArea>
    </format>
    <format dxfId="12">
      <pivotArea dataOnly="0" outline="0" fieldPosition="0">
        <references count="1">
          <reference field="4294967294" count="1">
            <x v="2"/>
          </reference>
        </references>
      </pivotArea>
    </format>
    <format dxfId="11">
      <pivotArea dataOnly="0" outline="0" fieldPosition="0">
        <references count="1">
          <reference field="4294967294" count="1">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AAA6F0-9CF1-4474-8B22-439ABF434240}"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E9"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1"/>
    </i>
    <i>
      <x v="2"/>
    </i>
    <i>
      <x/>
    </i>
    <i>
      <x v="3"/>
    </i>
    <i>
      <x v="4"/>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formats count="3">
    <format dxfId="10">
      <pivotArea dataOnly="0" outline="0" fieldPosition="0">
        <references count="1">
          <reference field="4294967294" count="1">
            <x v="0"/>
          </reference>
        </references>
      </pivotArea>
    </format>
    <format dxfId="9">
      <pivotArea dataOnly="0" outline="0" fieldPosition="0">
        <references count="1">
          <reference field="4294967294" count="1">
            <x v="1"/>
          </reference>
        </references>
      </pivotArea>
    </format>
    <format dxfId="8">
      <pivotArea dataOnly="0" outline="0" fieldPosition="0">
        <references count="1">
          <reference field="4294967294" count="1">
            <x v="2"/>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55A4BF-7FC6-446F-922A-2D9D7C4AB54E}"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6"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6">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05797F-6D8E-4377-AE6E-9F207278019D}"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16"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6">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3EEDBA-946A-4694-87A9-8BEC9259EC9D}" name="PivotTable1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D2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0" baseField="0" baseItem="0"/>
    <dataField name="Sum of cost"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8D68B6-B8C8-4B51-A711-69E88F65FC0B}"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26" firstHeaderRow="0" firstDataRow="1" firstDataCol="1"/>
  <pivotFields count="5">
    <pivotField dataField="1" subtotalTop="0" showAll="0" defaultSubtotal="0"/>
    <pivotField dataField="1" subtotalTop="0" showAll="0" defaultSubtotal="0"/>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ubtotalTop="0" showAll="0" defaultSubtotal="0"/>
    <pivotField allDrilled="1" subtotalTop="0" showAll="0" dataSourceSort="1" defaultSubtotal="0" defaultAttributeDrillState="1"/>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0" baseField="0" baseItem="0"/>
    <dataField name="Sum of Units" fld="1" baseField="0" baseItem="0"/>
    <dataField fld="3" subtotal="count" baseField="0" baseItem="0"/>
  </dataFields>
  <formats count="1">
    <format dxfId="0">
      <pivotArea dataOnly="0" outline="0" fieldPosition="0">
        <references count="1">
          <reference field="4294967294" count="1">
            <x v="2"/>
          </reference>
        </references>
      </pivotArea>
    </format>
  </formats>
  <pivotHierarchies count="29">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ata]"/>
        <x15:activeTabTopLevelEntity name="[data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C9EBA4-595C-4D15-93F6-228544DC7D1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4:H37" firstHeaderRow="0" firstDataRow="1" firstDataCol="1"/>
  <pivotFields count="5">
    <pivotField showAll="0"/>
    <pivotField showAll="0"/>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Amount" fld="3" baseField="0" baseItem="0"/>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CEA9A5E-FB57-4609-AC39-113972FCB7BE}" sourceName="Sales Person">
  <pivotTables>
    <pivotTable tabId="5" name="PivotTable1"/>
  </pivotTables>
  <data>
    <tabular pivotCacheId="1885070508">
      <items count="10">
        <i x="7"/>
        <i x="1"/>
        <i x="3"/>
        <i x="5"/>
        <i x="4"/>
        <i x="6"/>
        <i x="8" s="1"/>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4FADBF7-AFEE-4A59-8B8F-9991F1797F7E}" sourceName="[data].[Geography]">
  <pivotTables>
    <pivotTable tabId="23" name="PivotTable2"/>
  </pivotTables>
  <data>
    <olap pivotCacheId="22109160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E1FA917-23A7-4AC3-84A9-E1BA494A1DCF}"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C4D42A7-776D-4851-AE0D-1A8793A38C3F}"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CAC5B9-10C5-47B7-A63C-B895B401CDE5}" name="data" displayName="data" ref="C11:I311" totalsRowShown="0" headerRowDxfId="31">
  <tableColumns count="7">
    <tableColumn id="1" xr3:uid="{081E071C-3706-47F4-8625-AAFFBD5E7699}" name="Sales Person"/>
    <tableColumn id="2" xr3:uid="{690FFD23-283B-4F1F-95F0-E715398BB29A}" name="Geography"/>
    <tableColumn id="3" xr3:uid="{2C1DC34C-860F-4646-86DB-B9EEB83A1727}" name="Product"/>
    <tableColumn id="4" xr3:uid="{B022E3F7-393E-443F-8085-FFA2A628366F}" name="Amount" dataDxfId="30"/>
    <tableColumn id="5" xr3:uid="{4496CD58-E97A-4E23-8211-40AA3B43810A}" name="Units" dataDxfId="29"/>
    <tableColumn id="6" xr3:uid="{FBEAEF59-E055-4DE9-9328-CC9FBAE42EE2}" name="Cost per Unit" dataDxfId="28">
      <calculatedColumnFormula>VLOOKUP(data[[#This Row],[Product]],products[#All],2,0)</calculatedColumnFormula>
    </tableColumn>
    <tableColumn id="7" xr3:uid="{0C0DBBFE-2DA8-46BF-B062-CAE3559B7AAB}" name="Cost" dataDxfId="27">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AF59E3-607B-4AA9-A110-FE981AEF1C75}" name="data4" displayName="data4" ref="B4:F304" totalsRowShown="0" headerRowDxfId="25">
  <autoFilter ref="B4:F304" xr:uid="{4FA30B34-478C-47BD-B978-719C93A1A5F6}"/>
  <sortState ref="B5:F304">
    <sortCondition descending="1" ref="E4:E304"/>
  </sortState>
  <tableColumns count="5">
    <tableColumn id="1" xr3:uid="{8700611F-E33F-4BF9-9D6B-F6C8F9F827FB}" name="Sales Person"/>
    <tableColumn id="2" xr3:uid="{004FA803-6AC7-4080-8B36-175A586D6321}" name="Geography"/>
    <tableColumn id="3" xr3:uid="{1642C784-5A19-493D-8A6F-B032D5AC4528}" name="Product"/>
    <tableColumn id="4" xr3:uid="{96D6F378-0631-4604-9CB6-B9971098FB93}" name="Amount" dataDxfId="24"/>
    <tableColumn id="5" xr3:uid="{CBF17D1A-2FF9-4C0E-8324-36A579B917F8}" name="Units"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4EF9DED-3196-496A-B20A-DD915D063153}" name="Table6" displayName="Table6" ref="B5:E12" totalsRowShown="0" headerRowDxfId="22" headerRowBorderDxfId="21" tableBorderDxfId="20" totalsRowBorderDxfId="19">
  <sortState ref="B6:D12">
    <sortCondition descending="1" ref="C5:C12"/>
  </sortState>
  <tableColumns count="4">
    <tableColumn id="1" xr3:uid="{6648C40F-E302-4205-9A16-99653C7B6F09}" name="Country" dataDxfId="18"/>
    <tableColumn id="2" xr3:uid="{71B7337D-6C60-433D-B4F7-F1F8D79854CB}" name="Amount" dataDxfId="17">
      <calculatedColumnFormula>SUMIFS(data[Amount],data[Geography],B6)</calculatedColumnFormula>
    </tableColumn>
    <tableColumn id="3" xr3:uid="{B9D370E4-E2A6-4C54-AC53-B1087E24C3AA}" name="     " dataDxfId="16">
      <calculatedColumnFormula>Table6[[#This Row],[Amount]]</calculatedColumnFormula>
    </tableColumn>
    <tableColumn id="4" xr3:uid="{52B22E34-6929-4660-B988-C643A3A7BF38}" name="Units" dataDxfId="15">
      <calculatedColumnFormula>SUMIFS(data[Units],data[Geography],B6)</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1A0777-8818-4665-8C94-5FFC00ADB4F4}" name="data11" displayName="data11" ref="A3:E303" totalsRowShown="0" headerRowDxfId="7">
  <tableColumns count="5">
    <tableColumn id="1" xr3:uid="{237D3385-22B9-408B-97C8-1467F8AF75FD}" name="Sales Person"/>
    <tableColumn id="2" xr3:uid="{4613F20F-D4E6-4C5F-95B3-D1B023A336B6}" name="Geography"/>
    <tableColumn id="3" xr3:uid="{072F7F13-2620-49CB-801B-46D8AB4DA71F}" name="Product"/>
    <tableColumn id="4" xr3:uid="{545B1968-789F-44B0-B413-B224AC82672E}" name="Amount" dataDxfId="6"/>
    <tableColumn id="5" xr3:uid="{92EDBAA2-30A7-4BB5-BEE2-86DB5668769E}" name="Units"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4577F1-A01F-47C0-BF85-8C4354D69D7F}" name="data5" displayName="data5" ref="C3:I303" totalsRowShown="0" headerRowDxfId="4">
  <tableColumns count="7">
    <tableColumn id="1" xr3:uid="{9D6D394E-8055-4A15-A1AC-A1902A0C0EDD}" name="Sales Person"/>
    <tableColumn id="2" xr3:uid="{21B0ABD7-24EF-4FFB-A5E9-30A1B1345574}" name="Geography"/>
    <tableColumn id="3" xr3:uid="{9D973366-CB90-4C93-93B7-1E2F1AFA8D7B}" name="Product"/>
    <tableColumn id="4" xr3:uid="{F766B375-0412-46C0-8C02-340571C3CD2A}" name="Amount" dataDxfId="3"/>
    <tableColumn id="5" xr3:uid="{3F7769F8-16C1-4B50-93AA-7135C2A2F151}" name="Units" dataDxfId="2"/>
    <tableColumn id="6" xr3:uid="{4103DE06-025B-4C8A-90F7-8D8FD79220FC}" name="cost per unit" dataDxfId="1">
      <calculatedColumnFormula>VLOOKUP(data5[[#This Row],[Product]],products[#All],2,0)</calculatedColumnFormula>
    </tableColumn>
    <tableColumn id="7" xr3:uid="{80401900-82B6-48AD-95F7-B0B5B3A0EDD9}" name="cost" dataCellStyle="Currency">
      <calculatedColumnFormula>data5[[#This Row],[cost per unit]]*data5[[#This Row],[Units]]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2FB951D-5FF2-43B6-BDBD-B6BDA668436D}">
  <we:reference id="wa200001584" version="2.6.0.0" store="en-US" storeType="OMEX"/>
  <we:alternateReferences>
    <we:reference id="wa200001584" version="2.6.0.0"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abSelected="1" zoomScale="85" zoomScaleNormal="85" workbookViewId="0">
      <selection activeCell="D5" sqref="D5"/>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8.140625" customWidth="1"/>
    <col min="7" max="7" width="18" customWidth="1"/>
    <col min="8" max="8" width="19.42578125" customWidth="1"/>
    <col min="9" max="9" width="20.5703125" customWidth="1"/>
    <col min="10" max="10" width="3.85546875" customWidth="1"/>
    <col min="11" max="11" width="53.85546875" customWidth="1"/>
    <col min="25" max="25" width="21.85546875" bestFit="1" customWidth="1"/>
    <col min="26" max="26" width="21" customWidth="1"/>
    <col min="31" max="31" width="21.85546875" customWidth="1"/>
  </cols>
  <sheetData>
    <row r="1" spans="1:26" s="2" customFormat="1" ht="34.5" customHeight="1" x14ac:dyDescent="0.25">
      <c r="A1" s="1"/>
      <c r="C1" s="3" t="s">
        <v>82</v>
      </c>
    </row>
    <row r="11" spans="1:26" x14ac:dyDescent="0.25">
      <c r="C11" s="6" t="s">
        <v>11</v>
      </c>
      <c r="D11" s="6" t="s">
        <v>12</v>
      </c>
      <c r="E11" s="6" t="s">
        <v>0</v>
      </c>
      <c r="F11" s="10" t="s">
        <v>1</v>
      </c>
      <c r="G11" s="10" t="s">
        <v>49</v>
      </c>
      <c r="H11" s="6" t="s">
        <v>80</v>
      </c>
      <c r="I11" s="6" t="s">
        <v>81</v>
      </c>
      <c r="J11" s="9" t="s">
        <v>42</v>
      </c>
      <c r="K11" s="2"/>
      <c r="Y11" t="s">
        <v>0</v>
      </c>
      <c r="Z11" t="s">
        <v>50</v>
      </c>
    </row>
    <row r="12" spans="1:26" x14ac:dyDescent="0.25">
      <c r="C12" t="s">
        <v>40</v>
      </c>
      <c r="D12" t="s">
        <v>37</v>
      </c>
      <c r="E12" t="s">
        <v>30</v>
      </c>
      <c r="F12" s="4">
        <v>1624</v>
      </c>
      <c r="G12" s="5">
        <v>114</v>
      </c>
      <c r="H12">
        <f>VLOOKUP(data[[#This Row],[Product]],products[#All],2,0)</f>
        <v>14.49</v>
      </c>
      <c r="I12" s="30">
        <f>data[[#This Row],[Cost per Unit]]*data[[#This Row],[Units]]</f>
        <v>1651.8600000000001</v>
      </c>
      <c r="J12" s="7">
        <v>1</v>
      </c>
      <c r="K12" s="8" t="s">
        <v>43</v>
      </c>
      <c r="Y12" t="s">
        <v>13</v>
      </c>
      <c r="Z12" s="11">
        <v>9.33</v>
      </c>
    </row>
    <row r="13" spans="1:26" x14ac:dyDescent="0.25">
      <c r="C13" t="s">
        <v>8</v>
      </c>
      <c r="D13" t="s">
        <v>35</v>
      </c>
      <c r="E13" t="s">
        <v>32</v>
      </c>
      <c r="F13" s="4">
        <v>6706</v>
      </c>
      <c r="G13" s="5">
        <v>459</v>
      </c>
      <c r="H13">
        <f>VLOOKUP(data[[#This Row],[Product]],products[#All],2,0)</f>
        <v>8.65</v>
      </c>
      <c r="I13" s="30">
        <f>data[[#This Row],[Cost per Unit]]*data[[#This Row],[Units]]</f>
        <v>3970.3500000000004</v>
      </c>
      <c r="J13" s="7">
        <v>2</v>
      </c>
      <c r="K13" s="8" t="s">
        <v>52</v>
      </c>
      <c r="Y13" t="s">
        <v>14</v>
      </c>
      <c r="Z13" s="11">
        <v>11.7</v>
      </c>
    </row>
    <row r="14" spans="1:26" x14ac:dyDescent="0.25">
      <c r="C14" t="s">
        <v>9</v>
      </c>
      <c r="D14" t="s">
        <v>35</v>
      </c>
      <c r="E14" t="s">
        <v>4</v>
      </c>
      <c r="F14" s="4">
        <v>959</v>
      </c>
      <c r="G14" s="5">
        <v>147</v>
      </c>
      <c r="H14">
        <f>VLOOKUP(data[[#This Row],[Product]],products[#All],2,0)</f>
        <v>11.88</v>
      </c>
      <c r="I14" s="30">
        <f>data[[#This Row],[Cost per Unit]]*data[[#This Row],[Units]]</f>
        <v>1746.3600000000001</v>
      </c>
      <c r="J14" s="7">
        <v>3</v>
      </c>
      <c r="K14" s="8" t="s">
        <v>44</v>
      </c>
      <c r="Y14" t="s">
        <v>4</v>
      </c>
      <c r="Z14" s="11">
        <v>11.88</v>
      </c>
    </row>
    <row r="15" spans="1:26" x14ac:dyDescent="0.25">
      <c r="C15" t="s">
        <v>41</v>
      </c>
      <c r="D15" t="s">
        <v>36</v>
      </c>
      <c r="E15" t="s">
        <v>18</v>
      </c>
      <c r="F15" s="4">
        <v>9632</v>
      </c>
      <c r="G15" s="5">
        <v>288</v>
      </c>
      <c r="H15">
        <f>VLOOKUP(data[[#This Row],[Product]],products[#All],2,0)</f>
        <v>6.47</v>
      </c>
      <c r="I15" s="30">
        <f>data[[#This Row],[Cost per Unit]]*data[[#This Row],[Units]]</f>
        <v>1863.36</v>
      </c>
      <c r="J15" s="7">
        <v>4</v>
      </c>
      <c r="K15" s="8" t="s">
        <v>45</v>
      </c>
      <c r="Y15" t="s">
        <v>15</v>
      </c>
      <c r="Z15" s="11">
        <v>11.73</v>
      </c>
    </row>
    <row r="16" spans="1:26" x14ac:dyDescent="0.25">
      <c r="C16" t="s">
        <v>6</v>
      </c>
      <c r="D16" t="s">
        <v>39</v>
      </c>
      <c r="E16" t="s">
        <v>25</v>
      </c>
      <c r="F16" s="4">
        <v>2100</v>
      </c>
      <c r="G16" s="5">
        <v>414</v>
      </c>
      <c r="H16">
        <f>VLOOKUP(data[[#This Row],[Product]],products[#All],2,0)</f>
        <v>13.15</v>
      </c>
      <c r="I16" s="30">
        <f>data[[#This Row],[Cost per Unit]]*data[[#This Row],[Units]]</f>
        <v>5444.1</v>
      </c>
      <c r="J16" s="7">
        <v>5</v>
      </c>
      <c r="K16" s="8" t="s">
        <v>53</v>
      </c>
      <c r="Y16" t="s">
        <v>16</v>
      </c>
      <c r="Z16" s="11">
        <v>8.7899999999999991</v>
      </c>
    </row>
    <row r="17" spans="3:26" x14ac:dyDescent="0.25">
      <c r="C17" t="s">
        <v>40</v>
      </c>
      <c r="D17" t="s">
        <v>35</v>
      </c>
      <c r="E17" t="s">
        <v>33</v>
      </c>
      <c r="F17" s="4">
        <v>8869</v>
      </c>
      <c r="G17" s="5">
        <v>432</v>
      </c>
      <c r="H17">
        <f>VLOOKUP(data[[#This Row],[Product]],products[#All],2,0)</f>
        <v>12.37</v>
      </c>
      <c r="I17" s="30">
        <f>data[[#This Row],[Cost per Unit]]*data[[#This Row],[Units]]</f>
        <v>5343.8399999999992</v>
      </c>
      <c r="J17" s="7">
        <v>6</v>
      </c>
      <c r="K17" s="8" t="s">
        <v>54</v>
      </c>
      <c r="Y17" t="s">
        <v>17</v>
      </c>
      <c r="Z17" s="11">
        <v>3.11</v>
      </c>
    </row>
    <row r="18" spans="3:26" x14ac:dyDescent="0.25">
      <c r="C18" t="s">
        <v>6</v>
      </c>
      <c r="D18" t="s">
        <v>38</v>
      </c>
      <c r="E18" t="s">
        <v>31</v>
      </c>
      <c r="F18" s="4">
        <v>2681</v>
      </c>
      <c r="G18" s="5">
        <v>54</v>
      </c>
      <c r="H18">
        <f>VLOOKUP(data[[#This Row],[Product]],products[#All],2,0)</f>
        <v>5.79</v>
      </c>
      <c r="I18" s="30">
        <f>data[[#This Row],[Cost per Unit]]*data[[#This Row],[Units]]</f>
        <v>312.66000000000003</v>
      </c>
      <c r="J18" s="7">
        <v>7</v>
      </c>
      <c r="K18" s="8" t="s">
        <v>48</v>
      </c>
      <c r="Y18" t="s">
        <v>18</v>
      </c>
      <c r="Z18" s="11">
        <v>6.47</v>
      </c>
    </row>
    <row r="19" spans="3:26" x14ac:dyDescent="0.25">
      <c r="C19" t="s">
        <v>8</v>
      </c>
      <c r="D19" t="s">
        <v>35</v>
      </c>
      <c r="E19" t="s">
        <v>22</v>
      </c>
      <c r="F19" s="4">
        <v>5012</v>
      </c>
      <c r="G19" s="5">
        <v>210</v>
      </c>
      <c r="H19">
        <f>VLOOKUP(data[[#This Row],[Product]],products[#All],2,0)</f>
        <v>9.77</v>
      </c>
      <c r="I19" s="30">
        <f>data[[#This Row],[Cost per Unit]]*data[[#This Row],[Units]]</f>
        <v>2051.6999999999998</v>
      </c>
      <c r="J19" s="7">
        <v>8</v>
      </c>
      <c r="K19" s="8" t="s">
        <v>51</v>
      </c>
      <c r="Y19" t="s">
        <v>19</v>
      </c>
      <c r="Z19" s="11">
        <v>7.64</v>
      </c>
    </row>
    <row r="20" spans="3:26" x14ac:dyDescent="0.25">
      <c r="C20" t="s">
        <v>7</v>
      </c>
      <c r="D20" t="s">
        <v>38</v>
      </c>
      <c r="E20" t="s">
        <v>14</v>
      </c>
      <c r="F20" s="4">
        <v>1281</v>
      </c>
      <c r="G20" s="5">
        <v>75</v>
      </c>
      <c r="H20">
        <f>VLOOKUP(data[[#This Row],[Product]],products[#All],2,0)</f>
        <v>11.7</v>
      </c>
      <c r="I20" s="30">
        <f>data[[#This Row],[Cost per Unit]]*data[[#This Row],[Units]]</f>
        <v>877.5</v>
      </c>
      <c r="J20" s="7">
        <v>9</v>
      </c>
      <c r="K20" s="8" t="s">
        <v>46</v>
      </c>
      <c r="Y20" t="s">
        <v>20</v>
      </c>
      <c r="Z20" s="11">
        <v>10.62</v>
      </c>
    </row>
    <row r="21" spans="3:26" x14ac:dyDescent="0.25">
      <c r="C21" t="s">
        <v>5</v>
      </c>
      <c r="D21" t="s">
        <v>37</v>
      </c>
      <c r="E21" t="s">
        <v>14</v>
      </c>
      <c r="F21" s="4">
        <v>4991</v>
      </c>
      <c r="G21" s="5">
        <v>12</v>
      </c>
      <c r="H21">
        <f>VLOOKUP(data[[#This Row],[Product]],products[#All],2,0)</f>
        <v>11.7</v>
      </c>
      <c r="I21" s="30">
        <f>data[[#This Row],[Cost per Unit]]*data[[#This Row],[Units]]</f>
        <v>140.39999999999998</v>
      </c>
      <c r="J21" s="7">
        <v>10</v>
      </c>
      <c r="K21" s="8" t="s">
        <v>47</v>
      </c>
      <c r="Y21" t="s">
        <v>21</v>
      </c>
      <c r="Z21" s="11">
        <v>9</v>
      </c>
    </row>
    <row r="22" spans="3:26" x14ac:dyDescent="0.25">
      <c r="C22" t="s">
        <v>2</v>
      </c>
      <c r="D22" t="s">
        <v>39</v>
      </c>
      <c r="E22" t="s">
        <v>25</v>
      </c>
      <c r="F22" s="4">
        <v>1785</v>
      </c>
      <c r="G22" s="5">
        <v>462</v>
      </c>
      <c r="H22">
        <f>VLOOKUP(data[[#This Row],[Product]],products[#All],2,0)</f>
        <v>13.15</v>
      </c>
      <c r="I22" s="30">
        <f>data[[#This Row],[Cost per Unit]]*data[[#This Row],[Units]]</f>
        <v>6075.3</v>
      </c>
      <c r="Y22" t="s">
        <v>22</v>
      </c>
      <c r="Z22" s="11">
        <v>9.77</v>
      </c>
    </row>
    <row r="23" spans="3:26" x14ac:dyDescent="0.25">
      <c r="C23" t="s">
        <v>3</v>
      </c>
      <c r="D23" t="s">
        <v>37</v>
      </c>
      <c r="E23" t="s">
        <v>17</v>
      </c>
      <c r="F23" s="4">
        <v>3983</v>
      </c>
      <c r="G23" s="5">
        <v>144</v>
      </c>
      <c r="H23">
        <f>VLOOKUP(data[[#This Row],[Product]],products[#All],2,0)</f>
        <v>3.11</v>
      </c>
      <c r="I23" s="30">
        <f>data[[#This Row],[Cost per Unit]]*data[[#This Row],[Units]]</f>
        <v>447.84</v>
      </c>
      <c r="Y23" t="s">
        <v>23</v>
      </c>
      <c r="Z23" s="11">
        <v>6.49</v>
      </c>
    </row>
    <row r="24" spans="3:26" x14ac:dyDescent="0.25">
      <c r="C24" t="s">
        <v>9</v>
      </c>
      <c r="D24" t="s">
        <v>38</v>
      </c>
      <c r="E24" t="s">
        <v>16</v>
      </c>
      <c r="F24" s="4">
        <v>2646</v>
      </c>
      <c r="G24" s="5">
        <v>120</v>
      </c>
      <c r="H24">
        <f>VLOOKUP(data[[#This Row],[Product]],products[#All],2,0)</f>
        <v>8.7899999999999991</v>
      </c>
      <c r="I24" s="30">
        <f>data[[#This Row],[Cost per Unit]]*data[[#This Row],[Units]]</f>
        <v>1054.8</v>
      </c>
      <c r="Y24" t="s">
        <v>24</v>
      </c>
      <c r="Z24" s="11">
        <v>4.97</v>
      </c>
    </row>
    <row r="25" spans="3:26" x14ac:dyDescent="0.25">
      <c r="C25" t="s">
        <v>2</v>
      </c>
      <c r="D25" t="s">
        <v>34</v>
      </c>
      <c r="E25" t="s">
        <v>13</v>
      </c>
      <c r="F25" s="4">
        <v>252</v>
      </c>
      <c r="G25" s="5">
        <v>54</v>
      </c>
      <c r="H25">
        <f>VLOOKUP(data[[#This Row],[Product]],products[#All],2,0)</f>
        <v>9.33</v>
      </c>
      <c r="I25" s="30">
        <f>data[[#This Row],[Cost per Unit]]*data[[#This Row],[Units]]</f>
        <v>503.82</v>
      </c>
      <c r="Y25" t="s">
        <v>25</v>
      </c>
      <c r="Z25" s="11">
        <v>13.15</v>
      </c>
    </row>
    <row r="26" spans="3:26" x14ac:dyDescent="0.25">
      <c r="C26" t="s">
        <v>3</v>
      </c>
      <c r="D26" t="s">
        <v>35</v>
      </c>
      <c r="E26" t="s">
        <v>25</v>
      </c>
      <c r="F26" s="4">
        <v>2464</v>
      </c>
      <c r="G26" s="5">
        <v>234</v>
      </c>
      <c r="H26">
        <f>VLOOKUP(data[[#This Row],[Product]],products[#All],2,0)</f>
        <v>13.15</v>
      </c>
      <c r="I26" s="30">
        <f>data[[#This Row],[Cost per Unit]]*data[[#This Row],[Units]]</f>
        <v>3077.1</v>
      </c>
      <c r="Y26" t="s">
        <v>26</v>
      </c>
      <c r="Z26" s="11">
        <v>5.6</v>
      </c>
    </row>
    <row r="27" spans="3:26" x14ac:dyDescent="0.25">
      <c r="C27" t="s">
        <v>3</v>
      </c>
      <c r="D27" t="s">
        <v>35</v>
      </c>
      <c r="E27" t="s">
        <v>29</v>
      </c>
      <c r="F27" s="4">
        <v>2114</v>
      </c>
      <c r="G27" s="5">
        <v>66</v>
      </c>
      <c r="H27">
        <f>VLOOKUP(data[[#This Row],[Product]],products[#All],2,0)</f>
        <v>7.16</v>
      </c>
      <c r="I27" s="30">
        <f>data[[#This Row],[Cost per Unit]]*data[[#This Row],[Units]]</f>
        <v>472.56</v>
      </c>
      <c r="Y27" t="s">
        <v>27</v>
      </c>
      <c r="Z27" s="11">
        <v>16.73</v>
      </c>
    </row>
    <row r="28" spans="3:26" x14ac:dyDescent="0.25">
      <c r="C28" t="s">
        <v>6</v>
      </c>
      <c r="D28" t="s">
        <v>37</v>
      </c>
      <c r="E28" t="s">
        <v>31</v>
      </c>
      <c r="F28" s="4">
        <v>7693</v>
      </c>
      <c r="G28" s="5">
        <v>87</v>
      </c>
      <c r="H28">
        <f>VLOOKUP(data[[#This Row],[Product]],products[#All],2,0)</f>
        <v>5.79</v>
      </c>
      <c r="I28" s="30">
        <f>data[[#This Row],[Cost per Unit]]*data[[#This Row],[Units]]</f>
        <v>503.73</v>
      </c>
      <c r="Y28" t="s">
        <v>28</v>
      </c>
      <c r="Z28" s="11">
        <v>10.38</v>
      </c>
    </row>
    <row r="29" spans="3:26" x14ac:dyDescent="0.25">
      <c r="C29" t="s">
        <v>5</v>
      </c>
      <c r="D29" t="s">
        <v>34</v>
      </c>
      <c r="E29" t="s">
        <v>20</v>
      </c>
      <c r="F29" s="4">
        <v>15610</v>
      </c>
      <c r="G29" s="5">
        <v>339</v>
      </c>
      <c r="H29">
        <f>VLOOKUP(data[[#This Row],[Product]],products[#All],2,0)</f>
        <v>10.62</v>
      </c>
      <c r="I29" s="30">
        <f>data[[#This Row],[Cost per Unit]]*data[[#This Row],[Units]]</f>
        <v>3600.18</v>
      </c>
      <c r="Y29" t="s">
        <v>29</v>
      </c>
      <c r="Z29" s="11">
        <v>7.16</v>
      </c>
    </row>
    <row r="30" spans="3:26" x14ac:dyDescent="0.25">
      <c r="C30" t="s">
        <v>41</v>
      </c>
      <c r="D30" t="s">
        <v>34</v>
      </c>
      <c r="E30" t="s">
        <v>22</v>
      </c>
      <c r="F30" s="4">
        <v>336</v>
      </c>
      <c r="G30" s="5">
        <v>144</v>
      </c>
      <c r="H30">
        <f>VLOOKUP(data[[#This Row],[Product]],products[#All],2,0)</f>
        <v>9.77</v>
      </c>
      <c r="I30" s="30">
        <f>data[[#This Row],[Cost per Unit]]*data[[#This Row],[Units]]</f>
        <v>1406.8799999999999</v>
      </c>
      <c r="Y30" t="s">
        <v>30</v>
      </c>
      <c r="Z30" s="11">
        <v>14.49</v>
      </c>
    </row>
    <row r="31" spans="3:26" x14ac:dyDescent="0.25">
      <c r="C31" t="s">
        <v>2</v>
      </c>
      <c r="D31" t="s">
        <v>39</v>
      </c>
      <c r="E31" t="s">
        <v>20</v>
      </c>
      <c r="F31" s="4">
        <v>9443</v>
      </c>
      <c r="G31" s="5">
        <v>162</v>
      </c>
      <c r="H31">
        <f>VLOOKUP(data[[#This Row],[Product]],products[#All],2,0)</f>
        <v>10.62</v>
      </c>
      <c r="I31" s="30">
        <f>data[[#This Row],[Cost per Unit]]*data[[#This Row],[Units]]</f>
        <v>1720.4399999999998</v>
      </c>
      <c r="Y31" t="s">
        <v>31</v>
      </c>
      <c r="Z31" s="11">
        <v>5.79</v>
      </c>
    </row>
    <row r="32" spans="3:26" x14ac:dyDescent="0.25">
      <c r="C32" t="s">
        <v>9</v>
      </c>
      <c r="D32" t="s">
        <v>34</v>
      </c>
      <c r="E32" t="s">
        <v>23</v>
      </c>
      <c r="F32" s="4">
        <v>8155</v>
      </c>
      <c r="G32" s="5">
        <v>90</v>
      </c>
      <c r="H32">
        <f>VLOOKUP(data[[#This Row],[Product]],products[#All],2,0)</f>
        <v>6.49</v>
      </c>
      <c r="I32" s="30">
        <f>data[[#This Row],[Cost per Unit]]*data[[#This Row],[Units]]</f>
        <v>584.1</v>
      </c>
      <c r="Y32" t="s">
        <v>32</v>
      </c>
      <c r="Z32" s="11">
        <v>8.65</v>
      </c>
    </row>
    <row r="33" spans="3:26" x14ac:dyDescent="0.25">
      <c r="C33" t="s">
        <v>8</v>
      </c>
      <c r="D33" t="s">
        <v>38</v>
      </c>
      <c r="E33" t="s">
        <v>23</v>
      </c>
      <c r="F33" s="4">
        <v>1701</v>
      </c>
      <c r="G33" s="5">
        <v>234</v>
      </c>
      <c r="H33">
        <f>VLOOKUP(data[[#This Row],[Product]],products[#All],2,0)</f>
        <v>6.49</v>
      </c>
      <c r="I33" s="30">
        <f>data[[#This Row],[Cost per Unit]]*data[[#This Row],[Units]]</f>
        <v>1518.66</v>
      </c>
      <c r="Y33" t="s">
        <v>33</v>
      </c>
      <c r="Z33" s="11">
        <v>12.37</v>
      </c>
    </row>
    <row r="34" spans="3:26" x14ac:dyDescent="0.25">
      <c r="C34" t="s">
        <v>10</v>
      </c>
      <c r="D34" t="s">
        <v>38</v>
      </c>
      <c r="E34" t="s">
        <v>22</v>
      </c>
      <c r="F34" s="4">
        <v>2205</v>
      </c>
      <c r="G34" s="5">
        <v>141</v>
      </c>
      <c r="H34">
        <f>VLOOKUP(data[[#This Row],[Product]],products[#All],2,0)</f>
        <v>9.77</v>
      </c>
      <c r="I34" s="30">
        <f>data[[#This Row],[Cost per Unit]]*data[[#This Row],[Units]]</f>
        <v>1377.57</v>
      </c>
    </row>
    <row r="35" spans="3:26" x14ac:dyDescent="0.25">
      <c r="C35" t="s">
        <v>8</v>
      </c>
      <c r="D35" t="s">
        <v>37</v>
      </c>
      <c r="E35" t="s">
        <v>19</v>
      </c>
      <c r="F35" s="4">
        <v>1771</v>
      </c>
      <c r="G35" s="5">
        <v>204</v>
      </c>
      <c r="H35">
        <f>VLOOKUP(data[[#This Row],[Product]],products[#All],2,0)</f>
        <v>7.64</v>
      </c>
      <c r="I35" s="30">
        <f>data[[#This Row],[Cost per Unit]]*data[[#This Row],[Units]]</f>
        <v>1558.56</v>
      </c>
    </row>
    <row r="36" spans="3:26" x14ac:dyDescent="0.25">
      <c r="C36" t="s">
        <v>41</v>
      </c>
      <c r="D36" t="s">
        <v>35</v>
      </c>
      <c r="E36" t="s">
        <v>15</v>
      </c>
      <c r="F36" s="4">
        <v>2114</v>
      </c>
      <c r="G36" s="5">
        <v>186</v>
      </c>
      <c r="H36">
        <f>VLOOKUP(data[[#This Row],[Product]],products[#All],2,0)</f>
        <v>11.73</v>
      </c>
      <c r="I36" s="30">
        <f>data[[#This Row],[Cost per Unit]]*data[[#This Row],[Units]]</f>
        <v>2181.7800000000002</v>
      </c>
    </row>
    <row r="37" spans="3:26" x14ac:dyDescent="0.25">
      <c r="C37" t="s">
        <v>41</v>
      </c>
      <c r="D37" t="s">
        <v>36</v>
      </c>
      <c r="E37" t="s">
        <v>13</v>
      </c>
      <c r="F37" s="4">
        <v>10311</v>
      </c>
      <c r="G37" s="5">
        <v>231</v>
      </c>
      <c r="H37">
        <f>VLOOKUP(data[[#This Row],[Product]],products[#All],2,0)</f>
        <v>9.33</v>
      </c>
      <c r="I37" s="30">
        <f>data[[#This Row],[Cost per Unit]]*data[[#This Row],[Units]]</f>
        <v>2155.23</v>
      </c>
    </row>
    <row r="38" spans="3:26" x14ac:dyDescent="0.25">
      <c r="C38" t="s">
        <v>3</v>
      </c>
      <c r="D38" t="s">
        <v>39</v>
      </c>
      <c r="E38" t="s">
        <v>16</v>
      </c>
      <c r="F38" s="4">
        <v>21</v>
      </c>
      <c r="G38" s="5">
        <v>168</v>
      </c>
      <c r="H38">
        <f>VLOOKUP(data[[#This Row],[Product]],products[#All],2,0)</f>
        <v>8.7899999999999991</v>
      </c>
      <c r="I38" s="30">
        <f>data[[#This Row],[Cost per Unit]]*data[[#This Row],[Units]]</f>
        <v>1476.7199999999998</v>
      </c>
    </row>
    <row r="39" spans="3:26" x14ac:dyDescent="0.25">
      <c r="C39" t="s">
        <v>10</v>
      </c>
      <c r="D39" t="s">
        <v>35</v>
      </c>
      <c r="E39" t="s">
        <v>20</v>
      </c>
      <c r="F39" s="4">
        <v>1974</v>
      </c>
      <c r="G39" s="5">
        <v>195</v>
      </c>
      <c r="H39">
        <f>VLOOKUP(data[[#This Row],[Product]],products[#All],2,0)</f>
        <v>10.62</v>
      </c>
      <c r="I39" s="30">
        <f>data[[#This Row],[Cost per Unit]]*data[[#This Row],[Units]]</f>
        <v>2070.8999999999996</v>
      </c>
    </row>
    <row r="40" spans="3:26" x14ac:dyDescent="0.25">
      <c r="C40" t="s">
        <v>5</v>
      </c>
      <c r="D40" t="s">
        <v>36</v>
      </c>
      <c r="E40" t="s">
        <v>23</v>
      </c>
      <c r="F40" s="4">
        <v>6314</v>
      </c>
      <c r="G40" s="5">
        <v>15</v>
      </c>
      <c r="H40">
        <f>VLOOKUP(data[[#This Row],[Product]],products[#All],2,0)</f>
        <v>6.49</v>
      </c>
      <c r="I40" s="30">
        <f>data[[#This Row],[Cost per Unit]]*data[[#This Row],[Units]]</f>
        <v>97.350000000000009</v>
      </c>
    </row>
    <row r="41" spans="3:26" x14ac:dyDescent="0.25">
      <c r="C41" t="s">
        <v>10</v>
      </c>
      <c r="D41" t="s">
        <v>37</v>
      </c>
      <c r="E41" t="s">
        <v>23</v>
      </c>
      <c r="F41" s="4">
        <v>4683</v>
      </c>
      <c r="G41" s="5">
        <v>30</v>
      </c>
      <c r="H41">
        <f>VLOOKUP(data[[#This Row],[Product]],products[#All],2,0)</f>
        <v>6.49</v>
      </c>
      <c r="I41" s="30">
        <f>data[[#This Row],[Cost per Unit]]*data[[#This Row],[Units]]</f>
        <v>194.70000000000002</v>
      </c>
    </row>
    <row r="42" spans="3:26" x14ac:dyDescent="0.25">
      <c r="C42" t="s">
        <v>41</v>
      </c>
      <c r="D42" t="s">
        <v>37</v>
      </c>
      <c r="E42" t="s">
        <v>24</v>
      </c>
      <c r="F42" s="4">
        <v>6398</v>
      </c>
      <c r="G42" s="5">
        <v>102</v>
      </c>
      <c r="H42">
        <f>VLOOKUP(data[[#This Row],[Product]],products[#All],2,0)</f>
        <v>4.97</v>
      </c>
      <c r="I42" s="30">
        <f>data[[#This Row],[Cost per Unit]]*data[[#This Row],[Units]]</f>
        <v>506.94</v>
      </c>
    </row>
    <row r="43" spans="3:26" x14ac:dyDescent="0.25">
      <c r="C43" t="s">
        <v>2</v>
      </c>
      <c r="D43" t="s">
        <v>35</v>
      </c>
      <c r="E43" t="s">
        <v>19</v>
      </c>
      <c r="F43" s="4">
        <v>553</v>
      </c>
      <c r="G43" s="5">
        <v>15</v>
      </c>
      <c r="H43">
        <f>VLOOKUP(data[[#This Row],[Product]],products[#All],2,0)</f>
        <v>7.64</v>
      </c>
      <c r="I43" s="30">
        <f>data[[#This Row],[Cost per Unit]]*data[[#This Row],[Units]]</f>
        <v>114.6</v>
      </c>
    </row>
    <row r="44" spans="3:26" x14ac:dyDescent="0.25">
      <c r="C44" t="s">
        <v>8</v>
      </c>
      <c r="D44" t="s">
        <v>39</v>
      </c>
      <c r="E44" t="s">
        <v>30</v>
      </c>
      <c r="F44" s="4">
        <v>7021</v>
      </c>
      <c r="G44" s="5">
        <v>183</v>
      </c>
      <c r="H44">
        <f>VLOOKUP(data[[#This Row],[Product]],products[#All],2,0)</f>
        <v>14.49</v>
      </c>
      <c r="I44" s="30">
        <f>data[[#This Row],[Cost per Unit]]*data[[#This Row],[Units]]</f>
        <v>2651.67</v>
      </c>
    </row>
    <row r="45" spans="3:26" x14ac:dyDescent="0.25">
      <c r="C45" t="s">
        <v>40</v>
      </c>
      <c r="D45" t="s">
        <v>39</v>
      </c>
      <c r="E45" t="s">
        <v>22</v>
      </c>
      <c r="F45" s="4">
        <v>5817</v>
      </c>
      <c r="G45" s="5">
        <v>12</v>
      </c>
      <c r="H45">
        <f>VLOOKUP(data[[#This Row],[Product]],products[#All],2,0)</f>
        <v>9.77</v>
      </c>
      <c r="I45" s="30">
        <f>data[[#This Row],[Cost per Unit]]*data[[#This Row],[Units]]</f>
        <v>117.24</v>
      </c>
    </row>
    <row r="46" spans="3:26" x14ac:dyDescent="0.25">
      <c r="C46" t="s">
        <v>41</v>
      </c>
      <c r="D46" t="s">
        <v>39</v>
      </c>
      <c r="E46" t="s">
        <v>14</v>
      </c>
      <c r="F46" s="4">
        <v>3976</v>
      </c>
      <c r="G46" s="5">
        <v>72</v>
      </c>
      <c r="H46">
        <f>VLOOKUP(data[[#This Row],[Product]],products[#All],2,0)</f>
        <v>11.7</v>
      </c>
      <c r="I46" s="30">
        <f>data[[#This Row],[Cost per Unit]]*data[[#This Row],[Units]]</f>
        <v>842.4</v>
      </c>
    </row>
    <row r="47" spans="3:26" x14ac:dyDescent="0.25">
      <c r="C47" t="s">
        <v>6</v>
      </c>
      <c r="D47" t="s">
        <v>38</v>
      </c>
      <c r="E47" t="s">
        <v>27</v>
      </c>
      <c r="F47" s="4">
        <v>1134</v>
      </c>
      <c r="G47" s="5">
        <v>282</v>
      </c>
      <c r="H47">
        <f>VLOOKUP(data[[#This Row],[Product]],products[#All],2,0)</f>
        <v>16.73</v>
      </c>
      <c r="I47" s="30">
        <f>data[[#This Row],[Cost per Unit]]*data[[#This Row],[Units]]</f>
        <v>4717.8599999999997</v>
      </c>
    </row>
    <row r="48" spans="3:26" x14ac:dyDescent="0.25">
      <c r="C48" t="s">
        <v>2</v>
      </c>
      <c r="D48" t="s">
        <v>39</v>
      </c>
      <c r="E48" t="s">
        <v>28</v>
      </c>
      <c r="F48" s="4">
        <v>6027</v>
      </c>
      <c r="G48" s="5">
        <v>144</v>
      </c>
      <c r="H48">
        <f>VLOOKUP(data[[#This Row],[Product]],products[#All],2,0)</f>
        <v>10.38</v>
      </c>
      <c r="I48" s="30">
        <f>data[[#This Row],[Cost per Unit]]*data[[#This Row],[Units]]</f>
        <v>1494.72</v>
      </c>
    </row>
    <row r="49" spans="3:9" x14ac:dyDescent="0.25">
      <c r="C49" t="s">
        <v>6</v>
      </c>
      <c r="D49" t="s">
        <v>37</v>
      </c>
      <c r="E49" t="s">
        <v>16</v>
      </c>
      <c r="F49" s="4">
        <v>1904</v>
      </c>
      <c r="G49" s="5">
        <v>405</v>
      </c>
      <c r="H49">
        <f>VLOOKUP(data[[#This Row],[Product]],products[#All],2,0)</f>
        <v>8.7899999999999991</v>
      </c>
      <c r="I49" s="30">
        <f>data[[#This Row],[Cost per Unit]]*data[[#This Row],[Units]]</f>
        <v>3559.95</v>
      </c>
    </row>
    <row r="50" spans="3:9" x14ac:dyDescent="0.25">
      <c r="C50" t="s">
        <v>7</v>
      </c>
      <c r="D50" t="s">
        <v>34</v>
      </c>
      <c r="E50" t="s">
        <v>32</v>
      </c>
      <c r="F50" s="4">
        <v>3262</v>
      </c>
      <c r="G50" s="5">
        <v>75</v>
      </c>
      <c r="H50">
        <f>VLOOKUP(data[[#This Row],[Product]],products[#All],2,0)</f>
        <v>8.65</v>
      </c>
      <c r="I50" s="30">
        <f>data[[#This Row],[Cost per Unit]]*data[[#This Row],[Units]]</f>
        <v>648.75</v>
      </c>
    </row>
    <row r="51" spans="3:9" x14ac:dyDescent="0.25">
      <c r="C51" t="s">
        <v>40</v>
      </c>
      <c r="D51" t="s">
        <v>34</v>
      </c>
      <c r="E51" t="s">
        <v>27</v>
      </c>
      <c r="F51" s="4">
        <v>2289</v>
      </c>
      <c r="G51" s="5">
        <v>135</v>
      </c>
      <c r="H51">
        <f>VLOOKUP(data[[#This Row],[Product]],products[#All],2,0)</f>
        <v>16.73</v>
      </c>
      <c r="I51" s="30">
        <f>data[[#This Row],[Cost per Unit]]*data[[#This Row],[Units]]</f>
        <v>2258.5500000000002</v>
      </c>
    </row>
    <row r="52" spans="3:9" x14ac:dyDescent="0.25">
      <c r="C52" t="s">
        <v>5</v>
      </c>
      <c r="D52" t="s">
        <v>34</v>
      </c>
      <c r="E52" t="s">
        <v>27</v>
      </c>
      <c r="F52" s="4">
        <v>6986</v>
      </c>
      <c r="G52" s="5">
        <v>21</v>
      </c>
      <c r="H52">
        <f>VLOOKUP(data[[#This Row],[Product]],products[#All],2,0)</f>
        <v>16.73</v>
      </c>
      <c r="I52" s="30">
        <f>data[[#This Row],[Cost per Unit]]*data[[#This Row],[Units]]</f>
        <v>351.33</v>
      </c>
    </row>
    <row r="53" spans="3:9" x14ac:dyDescent="0.25">
      <c r="C53" t="s">
        <v>2</v>
      </c>
      <c r="D53" t="s">
        <v>38</v>
      </c>
      <c r="E53" t="s">
        <v>23</v>
      </c>
      <c r="F53" s="4">
        <v>4417</v>
      </c>
      <c r="G53" s="5">
        <v>153</v>
      </c>
      <c r="H53">
        <f>VLOOKUP(data[[#This Row],[Product]],products[#All],2,0)</f>
        <v>6.49</v>
      </c>
      <c r="I53" s="30">
        <f>data[[#This Row],[Cost per Unit]]*data[[#This Row],[Units]]</f>
        <v>992.97</v>
      </c>
    </row>
    <row r="54" spans="3:9" x14ac:dyDescent="0.25">
      <c r="C54" t="s">
        <v>6</v>
      </c>
      <c r="D54" t="s">
        <v>34</v>
      </c>
      <c r="E54" t="s">
        <v>15</v>
      </c>
      <c r="F54" s="4">
        <v>1442</v>
      </c>
      <c r="G54" s="5">
        <v>15</v>
      </c>
      <c r="H54">
        <f>VLOOKUP(data[[#This Row],[Product]],products[#All],2,0)</f>
        <v>11.73</v>
      </c>
      <c r="I54" s="30">
        <f>data[[#This Row],[Cost per Unit]]*data[[#This Row],[Units]]</f>
        <v>175.95000000000002</v>
      </c>
    </row>
    <row r="55" spans="3:9" x14ac:dyDescent="0.25">
      <c r="C55" t="s">
        <v>3</v>
      </c>
      <c r="D55" t="s">
        <v>35</v>
      </c>
      <c r="E55" t="s">
        <v>14</v>
      </c>
      <c r="F55" s="4">
        <v>2415</v>
      </c>
      <c r="G55" s="5">
        <v>255</v>
      </c>
      <c r="H55">
        <f>VLOOKUP(data[[#This Row],[Product]],products[#All],2,0)</f>
        <v>11.7</v>
      </c>
      <c r="I55" s="30">
        <f>data[[#This Row],[Cost per Unit]]*data[[#This Row],[Units]]</f>
        <v>2983.5</v>
      </c>
    </row>
    <row r="56" spans="3:9" x14ac:dyDescent="0.25">
      <c r="C56" t="s">
        <v>2</v>
      </c>
      <c r="D56" t="s">
        <v>37</v>
      </c>
      <c r="E56" t="s">
        <v>19</v>
      </c>
      <c r="F56" s="4">
        <v>238</v>
      </c>
      <c r="G56" s="5">
        <v>18</v>
      </c>
      <c r="H56">
        <f>VLOOKUP(data[[#This Row],[Product]],products[#All],2,0)</f>
        <v>7.64</v>
      </c>
      <c r="I56" s="30">
        <f>data[[#This Row],[Cost per Unit]]*data[[#This Row],[Units]]</f>
        <v>137.51999999999998</v>
      </c>
    </row>
    <row r="57" spans="3:9" x14ac:dyDescent="0.25">
      <c r="C57" t="s">
        <v>6</v>
      </c>
      <c r="D57" t="s">
        <v>37</v>
      </c>
      <c r="E57" t="s">
        <v>23</v>
      </c>
      <c r="F57" s="4">
        <v>4949</v>
      </c>
      <c r="G57" s="5">
        <v>189</v>
      </c>
      <c r="H57">
        <f>VLOOKUP(data[[#This Row],[Product]],products[#All],2,0)</f>
        <v>6.49</v>
      </c>
      <c r="I57" s="30">
        <f>data[[#This Row],[Cost per Unit]]*data[[#This Row],[Units]]</f>
        <v>1226.6100000000001</v>
      </c>
    </row>
    <row r="58" spans="3:9" x14ac:dyDescent="0.25">
      <c r="C58" t="s">
        <v>5</v>
      </c>
      <c r="D58" t="s">
        <v>38</v>
      </c>
      <c r="E58" t="s">
        <v>32</v>
      </c>
      <c r="F58" s="4">
        <v>5075</v>
      </c>
      <c r="G58" s="5">
        <v>21</v>
      </c>
      <c r="H58">
        <f>VLOOKUP(data[[#This Row],[Product]],products[#All],2,0)</f>
        <v>8.65</v>
      </c>
      <c r="I58" s="30">
        <f>data[[#This Row],[Cost per Unit]]*data[[#This Row],[Units]]</f>
        <v>181.65</v>
      </c>
    </row>
    <row r="59" spans="3:9" x14ac:dyDescent="0.25">
      <c r="C59" t="s">
        <v>3</v>
      </c>
      <c r="D59" t="s">
        <v>36</v>
      </c>
      <c r="E59" t="s">
        <v>16</v>
      </c>
      <c r="F59" s="4">
        <v>9198</v>
      </c>
      <c r="G59" s="5">
        <v>36</v>
      </c>
      <c r="H59">
        <f>VLOOKUP(data[[#This Row],[Product]],products[#All],2,0)</f>
        <v>8.7899999999999991</v>
      </c>
      <c r="I59" s="30">
        <f>data[[#This Row],[Cost per Unit]]*data[[#This Row],[Units]]</f>
        <v>316.43999999999994</v>
      </c>
    </row>
    <row r="60" spans="3:9" x14ac:dyDescent="0.25">
      <c r="C60" t="s">
        <v>6</v>
      </c>
      <c r="D60" t="s">
        <v>34</v>
      </c>
      <c r="E60" t="s">
        <v>29</v>
      </c>
      <c r="F60" s="4">
        <v>3339</v>
      </c>
      <c r="G60" s="5">
        <v>75</v>
      </c>
      <c r="H60">
        <f>VLOOKUP(data[[#This Row],[Product]],products[#All],2,0)</f>
        <v>7.16</v>
      </c>
      <c r="I60" s="30">
        <f>data[[#This Row],[Cost per Unit]]*data[[#This Row],[Units]]</f>
        <v>537</v>
      </c>
    </row>
    <row r="61" spans="3:9" x14ac:dyDescent="0.25">
      <c r="C61" t="s">
        <v>40</v>
      </c>
      <c r="D61" t="s">
        <v>34</v>
      </c>
      <c r="E61" t="s">
        <v>17</v>
      </c>
      <c r="F61" s="4">
        <v>5019</v>
      </c>
      <c r="G61" s="5">
        <v>156</v>
      </c>
      <c r="H61">
        <f>VLOOKUP(data[[#This Row],[Product]],products[#All],2,0)</f>
        <v>3.11</v>
      </c>
      <c r="I61" s="30">
        <f>data[[#This Row],[Cost per Unit]]*data[[#This Row],[Units]]</f>
        <v>485.15999999999997</v>
      </c>
    </row>
    <row r="62" spans="3:9" x14ac:dyDescent="0.25">
      <c r="C62" t="s">
        <v>5</v>
      </c>
      <c r="D62" t="s">
        <v>36</v>
      </c>
      <c r="E62" t="s">
        <v>16</v>
      </c>
      <c r="F62" s="4">
        <v>16184</v>
      </c>
      <c r="G62" s="5">
        <v>39</v>
      </c>
      <c r="H62">
        <f>VLOOKUP(data[[#This Row],[Product]],products[#All],2,0)</f>
        <v>8.7899999999999991</v>
      </c>
      <c r="I62" s="30">
        <f>data[[#This Row],[Cost per Unit]]*data[[#This Row],[Units]]</f>
        <v>342.80999999999995</v>
      </c>
    </row>
    <row r="63" spans="3:9" x14ac:dyDescent="0.25">
      <c r="C63" t="s">
        <v>6</v>
      </c>
      <c r="D63" t="s">
        <v>36</v>
      </c>
      <c r="E63" t="s">
        <v>21</v>
      </c>
      <c r="F63" s="4">
        <v>497</v>
      </c>
      <c r="G63" s="5">
        <v>63</v>
      </c>
      <c r="H63">
        <f>VLOOKUP(data[[#This Row],[Product]],products[#All],2,0)</f>
        <v>9</v>
      </c>
      <c r="I63" s="30">
        <f>data[[#This Row],[Cost per Unit]]*data[[#This Row],[Units]]</f>
        <v>567</v>
      </c>
    </row>
    <row r="64" spans="3:9" x14ac:dyDescent="0.25">
      <c r="C64" t="s">
        <v>2</v>
      </c>
      <c r="D64" t="s">
        <v>36</v>
      </c>
      <c r="E64" t="s">
        <v>29</v>
      </c>
      <c r="F64" s="4">
        <v>8211</v>
      </c>
      <c r="G64" s="5">
        <v>75</v>
      </c>
      <c r="H64">
        <f>VLOOKUP(data[[#This Row],[Product]],products[#All],2,0)</f>
        <v>7.16</v>
      </c>
      <c r="I64" s="30">
        <f>data[[#This Row],[Cost per Unit]]*data[[#This Row],[Units]]</f>
        <v>537</v>
      </c>
    </row>
    <row r="65" spans="3:9" x14ac:dyDescent="0.25">
      <c r="C65" t="s">
        <v>2</v>
      </c>
      <c r="D65" t="s">
        <v>38</v>
      </c>
      <c r="E65" t="s">
        <v>28</v>
      </c>
      <c r="F65" s="4">
        <v>6580</v>
      </c>
      <c r="G65" s="5">
        <v>183</v>
      </c>
      <c r="H65">
        <f>VLOOKUP(data[[#This Row],[Product]],products[#All],2,0)</f>
        <v>10.38</v>
      </c>
      <c r="I65" s="30">
        <f>data[[#This Row],[Cost per Unit]]*data[[#This Row],[Units]]</f>
        <v>1899.5400000000002</v>
      </c>
    </row>
    <row r="66" spans="3:9" x14ac:dyDescent="0.25">
      <c r="C66" t="s">
        <v>41</v>
      </c>
      <c r="D66" t="s">
        <v>35</v>
      </c>
      <c r="E66" t="s">
        <v>13</v>
      </c>
      <c r="F66" s="4">
        <v>4760</v>
      </c>
      <c r="G66" s="5">
        <v>69</v>
      </c>
      <c r="H66">
        <f>VLOOKUP(data[[#This Row],[Product]],products[#All],2,0)</f>
        <v>9.33</v>
      </c>
      <c r="I66" s="30">
        <f>data[[#This Row],[Cost per Unit]]*data[[#This Row],[Units]]</f>
        <v>643.77</v>
      </c>
    </row>
    <row r="67" spans="3:9" x14ac:dyDescent="0.25">
      <c r="C67" t="s">
        <v>40</v>
      </c>
      <c r="D67" t="s">
        <v>36</v>
      </c>
      <c r="E67" t="s">
        <v>25</v>
      </c>
      <c r="F67" s="4">
        <v>5439</v>
      </c>
      <c r="G67" s="5">
        <v>30</v>
      </c>
      <c r="H67">
        <f>VLOOKUP(data[[#This Row],[Product]],products[#All],2,0)</f>
        <v>13.15</v>
      </c>
      <c r="I67" s="30">
        <f>data[[#This Row],[Cost per Unit]]*data[[#This Row],[Units]]</f>
        <v>394.5</v>
      </c>
    </row>
    <row r="68" spans="3:9" x14ac:dyDescent="0.25">
      <c r="C68" t="s">
        <v>41</v>
      </c>
      <c r="D68" t="s">
        <v>34</v>
      </c>
      <c r="E68" t="s">
        <v>17</v>
      </c>
      <c r="F68" s="4">
        <v>1463</v>
      </c>
      <c r="G68" s="5">
        <v>39</v>
      </c>
      <c r="H68">
        <f>VLOOKUP(data[[#This Row],[Product]],products[#All],2,0)</f>
        <v>3.11</v>
      </c>
      <c r="I68" s="30">
        <f>data[[#This Row],[Cost per Unit]]*data[[#This Row],[Units]]</f>
        <v>121.28999999999999</v>
      </c>
    </row>
    <row r="69" spans="3:9" x14ac:dyDescent="0.25">
      <c r="C69" t="s">
        <v>3</v>
      </c>
      <c r="D69" t="s">
        <v>34</v>
      </c>
      <c r="E69" t="s">
        <v>32</v>
      </c>
      <c r="F69" s="4">
        <v>7777</v>
      </c>
      <c r="G69" s="5">
        <v>504</v>
      </c>
      <c r="H69">
        <f>VLOOKUP(data[[#This Row],[Product]],products[#All],2,0)</f>
        <v>8.65</v>
      </c>
      <c r="I69" s="30">
        <f>data[[#This Row],[Cost per Unit]]*data[[#This Row],[Units]]</f>
        <v>4359.6000000000004</v>
      </c>
    </row>
    <row r="70" spans="3:9" x14ac:dyDescent="0.25">
      <c r="C70" t="s">
        <v>9</v>
      </c>
      <c r="D70" t="s">
        <v>37</v>
      </c>
      <c r="E70" t="s">
        <v>29</v>
      </c>
      <c r="F70" s="4">
        <v>1085</v>
      </c>
      <c r="G70" s="5">
        <v>273</v>
      </c>
      <c r="H70">
        <f>VLOOKUP(data[[#This Row],[Product]],products[#All],2,0)</f>
        <v>7.16</v>
      </c>
      <c r="I70" s="30">
        <f>data[[#This Row],[Cost per Unit]]*data[[#This Row],[Units]]</f>
        <v>1954.68</v>
      </c>
    </row>
    <row r="71" spans="3:9" x14ac:dyDescent="0.25">
      <c r="C71" t="s">
        <v>5</v>
      </c>
      <c r="D71" t="s">
        <v>37</v>
      </c>
      <c r="E71" t="s">
        <v>31</v>
      </c>
      <c r="F71" s="4">
        <v>182</v>
      </c>
      <c r="G71" s="5">
        <v>48</v>
      </c>
      <c r="H71">
        <f>VLOOKUP(data[[#This Row],[Product]],products[#All],2,0)</f>
        <v>5.79</v>
      </c>
      <c r="I71" s="30">
        <f>data[[#This Row],[Cost per Unit]]*data[[#This Row],[Units]]</f>
        <v>277.92</v>
      </c>
    </row>
    <row r="72" spans="3:9" x14ac:dyDescent="0.25">
      <c r="C72" t="s">
        <v>6</v>
      </c>
      <c r="D72" t="s">
        <v>34</v>
      </c>
      <c r="E72" t="s">
        <v>27</v>
      </c>
      <c r="F72" s="4">
        <v>4242</v>
      </c>
      <c r="G72" s="5">
        <v>207</v>
      </c>
      <c r="H72">
        <f>VLOOKUP(data[[#This Row],[Product]],products[#All],2,0)</f>
        <v>16.73</v>
      </c>
      <c r="I72" s="30">
        <f>data[[#This Row],[Cost per Unit]]*data[[#This Row],[Units]]</f>
        <v>3463.11</v>
      </c>
    </row>
    <row r="73" spans="3:9" x14ac:dyDescent="0.25">
      <c r="C73" t="s">
        <v>6</v>
      </c>
      <c r="D73" t="s">
        <v>36</v>
      </c>
      <c r="E73" t="s">
        <v>32</v>
      </c>
      <c r="F73" s="4">
        <v>6118</v>
      </c>
      <c r="G73" s="5">
        <v>9</v>
      </c>
      <c r="H73">
        <f>VLOOKUP(data[[#This Row],[Product]],products[#All],2,0)</f>
        <v>8.65</v>
      </c>
      <c r="I73" s="30">
        <f>data[[#This Row],[Cost per Unit]]*data[[#This Row],[Units]]</f>
        <v>77.850000000000009</v>
      </c>
    </row>
    <row r="74" spans="3:9" x14ac:dyDescent="0.25">
      <c r="C74" t="s">
        <v>10</v>
      </c>
      <c r="D74" t="s">
        <v>36</v>
      </c>
      <c r="E74" t="s">
        <v>23</v>
      </c>
      <c r="F74" s="4">
        <v>2317</v>
      </c>
      <c r="G74" s="5">
        <v>261</v>
      </c>
      <c r="H74">
        <f>VLOOKUP(data[[#This Row],[Product]],products[#All],2,0)</f>
        <v>6.49</v>
      </c>
      <c r="I74" s="30">
        <f>data[[#This Row],[Cost per Unit]]*data[[#This Row],[Units]]</f>
        <v>1693.89</v>
      </c>
    </row>
    <row r="75" spans="3:9" x14ac:dyDescent="0.25">
      <c r="C75" t="s">
        <v>6</v>
      </c>
      <c r="D75" t="s">
        <v>38</v>
      </c>
      <c r="E75" t="s">
        <v>16</v>
      </c>
      <c r="F75" s="4">
        <v>938</v>
      </c>
      <c r="G75" s="5">
        <v>6</v>
      </c>
      <c r="H75">
        <f>VLOOKUP(data[[#This Row],[Product]],products[#All],2,0)</f>
        <v>8.7899999999999991</v>
      </c>
      <c r="I75" s="30">
        <f>data[[#This Row],[Cost per Unit]]*data[[#This Row],[Units]]</f>
        <v>52.739999999999995</v>
      </c>
    </row>
    <row r="76" spans="3:9" x14ac:dyDescent="0.25">
      <c r="C76" t="s">
        <v>8</v>
      </c>
      <c r="D76" t="s">
        <v>37</v>
      </c>
      <c r="E76" t="s">
        <v>15</v>
      </c>
      <c r="F76" s="4">
        <v>9709</v>
      </c>
      <c r="G76" s="5">
        <v>30</v>
      </c>
      <c r="H76">
        <f>VLOOKUP(data[[#This Row],[Product]],products[#All],2,0)</f>
        <v>11.73</v>
      </c>
      <c r="I76" s="30">
        <f>data[[#This Row],[Cost per Unit]]*data[[#This Row],[Units]]</f>
        <v>351.90000000000003</v>
      </c>
    </row>
    <row r="77" spans="3:9" x14ac:dyDescent="0.25">
      <c r="C77" t="s">
        <v>7</v>
      </c>
      <c r="D77" t="s">
        <v>34</v>
      </c>
      <c r="E77" t="s">
        <v>20</v>
      </c>
      <c r="F77" s="4">
        <v>2205</v>
      </c>
      <c r="G77" s="5">
        <v>138</v>
      </c>
      <c r="H77">
        <f>VLOOKUP(data[[#This Row],[Product]],products[#All],2,0)</f>
        <v>10.62</v>
      </c>
      <c r="I77" s="30">
        <f>data[[#This Row],[Cost per Unit]]*data[[#This Row],[Units]]</f>
        <v>1465.56</v>
      </c>
    </row>
    <row r="78" spans="3:9" x14ac:dyDescent="0.25">
      <c r="C78" t="s">
        <v>7</v>
      </c>
      <c r="D78" t="s">
        <v>37</v>
      </c>
      <c r="E78" t="s">
        <v>17</v>
      </c>
      <c r="F78" s="4">
        <v>4487</v>
      </c>
      <c r="G78" s="5">
        <v>111</v>
      </c>
      <c r="H78">
        <f>VLOOKUP(data[[#This Row],[Product]],products[#All],2,0)</f>
        <v>3.11</v>
      </c>
      <c r="I78" s="30">
        <f>data[[#This Row],[Cost per Unit]]*data[[#This Row],[Units]]</f>
        <v>345.21</v>
      </c>
    </row>
    <row r="79" spans="3:9" x14ac:dyDescent="0.25">
      <c r="C79" t="s">
        <v>5</v>
      </c>
      <c r="D79" t="s">
        <v>35</v>
      </c>
      <c r="E79" t="s">
        <v>18</v>
      </c>
      <c r="F79" s="4">
        <v>2415</v>
      </c>
      <c r="G79" s="5">
        <v>15</v>
      </c>
      <c r="H79">
        <f>VLOOKUP(data[[#This Row],[Product]],products[#All],2,0)</f>
        <v>6.47</v>
      </c>
      <c r="I79" s="30">
        <f>data[[#This Row],[Cost per Unit]]*data[[#This Row],[Units]]</f>
        <v>97.05</v>
      </c>
    </row>
    <row r="80" spans="3:9" x14ac:dyDescent="0.25">
      <c r="C80" t="s">
        <v>40</v>
      </c>
      <c r="D80" t="s">
        <v>34</v>
      </c>
      <c r="E80" t="s">
        <v>19</v>
      </c>
      <c r="F80" s="4">
        <v>4018</v>
      </c>
      <c r="G80" s="5">
        <v>162</v>
      </c>
      <c r="H80">
        <f>VLOOKUP(data[[#This Row],[Product]],products[#All],2,0)</f>
        <v>7.64</v>
      </c>
      <c r="I80" s="30">
        <f>data[[#This Row],[Cost per Unit]]*data[[#This Row],[Units]]</f>
        <v>1237.6799999999998</v>
      </c>
    </row>
    <row r="81" spans="3:9" x14ac:dyDescent="0.25">
      <c r="C81" t="s">
        <v>5</v>
      </c>
      <c r="D81" t="s">
        <v>34</v>
      </c>
      <c r="E81" t="s">
        <v>19</v>
      </c>
      <c r="F81" s="4">
        <v>861</v>
      </c>
      <c r="G81" s="5">
        <v>195</v>
      </c>
      <c r="H81">
        <f>VLOOKUP(data[[#This Row],[Product]],products[#All],2,0)</f>
        <v>7.64</v>
      </c>
      <c r="I81" s="30">
        <f>data[[#This Row],[Cost per Unit]]*data[[#This Row],[Units]]</f>
        <v>1489.8</v>
      </c>
    </row>
    <row r="82" spans="3:9" x14ac:dyDescent="0.25">
      <c r="C82" t="s">
        <v>10</v>
      </c>
      <c r="D82" t="s">
        <v>38</v>
      </c>
      <c r="E82" t="s">
        <v>14</v>
      </c>
      <c r="F82" s="4">
        <v>5586</v>
      </c>
      <c r="G82" s="5">
        <v>525</v>
      </c>
      <c r="H82">
        <f>VLOOKUP(data[[#This Row],[Product]],products[#All],2,0)</f>
        <v>11.7</v>
      </c>
      <c r="I82" s="30">
        <f>data[[#This Row],[Cost per Unit]]*data[[#This Row],[Units]]</f>
        <v>6142.5</v>
      </c>
    </row>
    <row r="83" spans="3:9" x14ac:dyDescent="0.25">
      <c r="C83" t="s">
        <v>7</v>
      </c>
      <c r="D83" t="s">
        <v>34</v>
      </c>
      <c r="E83" t="s">
        <v>33</v>
      </c>
      <c r="F83" s="4">
        <v>2226</v>
      </c>
      <c r="G83" s="5">
        <v>48</v>
      </c>
      <c r="H83">
        <f>VLOOKUP(data[[#This Row],[Product]],products[#All],2,0)</f>
        <v>12.37</v>
      </c>
      <c r="I83" s="30">
        <f>data[[#This Row],[Cost per Unit]]*data[[#This Row],[Units]]</f>
        <v>593.76</v>
      </c>
    </row>
    <row r="84" spans="3:9" x14ac:dyDescent="0.25">
      <c r="C84" t="s">
        <v>9</v>
      </c>
      <c r="D84" t="s">
        <v>34</v>
      </c>
      <c r="E84" t="s">
        <v>28</v>
      </c>
      <c r="F84" s="4">
        <v>14329</v>
      </c>
      <c r="G84" s="5">
        <v>150</v>
      </c>
      <c r="H84">
        <f>VLOOKUP(data[[#This Row],[Product]],products[#All],2,0)</f>
        <v>10.38</v>
      </c>
      <c r="I84" s="30">
        <f>data[[#This Row],[Cost per Unit]]*data[[#This Row],[Units]]</f>
        <v>1557.0000000000002</v>
      </c>
    </row>
    <row r="85" spans="3:9" x14ac:dyDescent="0.25">
      <c r="C85" t="s">
        <v>9</v>
      </c>
      <c r="D85" t="s">
        <v>34</v>
      </c>
      <c r="E85" t="s">
        <v>20</v>
      </c>
      <c r="F85" s="4">
        <v>8463</v>
      </c>
      <c r="G85" s="5">
        <v>492</v>
      </c>
      <c r="H85">
        <f>VLOOKUP(data[[#This Row],[Product]],products[#All],2,0)</f>
        <v>10.62</v>
      </c>
      <c r="I85" s="30">
        <f>data[[#This Row],[Cost per Unit]]*data[[#This Row],[Units]]</f>
        <v>5225.04</v>
      </c>
    </row>
    <row r="86" spans="3:9" x14ac:dyDescent="0.25">
      <c r="C86" t="s">
        <v>5</v>
      </c>
      <c r="D86" t="s">
        <v>34</v>
      </c>
      <c r="E86" t="s">
        <v>29</v>
      </c>
      <c r="F86" s="4">
        <v>2891</v>
      </c>
      <c r="G86" s="5">
        <v>102</v>
      </c>
      <c r="H86">
        <f>VLOOKUP(data[[#This Row],[Product]],products[#All],2,0)</f>
        <v>7.16</v>
      </c>
      <c r="I86" s="30">
        <f>data[[#This Row],[Cost per Unit]]*data[[#This Row],[Units]]</f>
        <v>730.32</v>
      </c>
    </row>
    <row r="87" spans="3:9" x14ac:dyDescent="0.25">
      <c r="C87" t="s">
        <v>3</v>
      </c>
      <c r="D87" t="s">
        <v>36</v>
      </c>
      <c r="E87" t="s">
        <v>23</v>
      </c>
      <c r="F87" s="4">
        <v>3773</v>
      </c>
      <c r="G87" s="5">
        <v>165</v>
      </c>
      <c r="H87">
        <f>VLOOKUP(data[[#This Row],[Product]],products[#All],2,0)</f>
        <v>6.49</v>
      </c>
      <c r="I87" s="30">
        <f>data[[#This Row],[Cost per Unit]]*data[[#This Row],[Units]]</f>
        <v>1070.8500000000001</v>
      </c>
    </row>
    <row r="88" spans="3:9" x14ac:dyDescent="0.25">
      <c r="C88" t="s">
        <v>41</v>
      </c>
      <c r="D88" t="s">
        <v>36</v>
      </c>
      <c r="E88" t="s">
        <v>28</v>
      </c>
      <c r="F88" s="4">
        <v>854</v>
      </c>
      <c r="G88" s="5">
        <v>309</v>
      </c>
      <c r="H88">
        <f>VLOOKUP(data[[#This Row],[Product]],products[#All],2,0)</f>
        <v>10.38</v>
      </c>
      <c r="I88" s="30">
        <f>data[[#This Row],[Cost per Unit]]*data[[#This Row],[Units]]</f>
        <v>3207.42</v>
      </c>
    </row>
    <row r="89" spans="3:9" x14ac:dyDescent="0.25">
      <c r="C89" t="s">
        <v>6</v>
      </c>
      <c r="D89" t="s">
        <v>36</v>
      </c>
      <c r="E89" t="s">
        <v>17</v>
      </c>
      <c r="F89" s="4">
        <v>4970</v>
      </c>
      <c r="G89" s="5">
        <v>156</v>
      </c>
      <c r="H89">
        <f>VLOOKUP(data[[#This Row],[Product]],products[#All],2,0)</f>
        <v>3.11</v>
      </c>
      <c r="I89" s="30">
        <f>data[[#This Row],[Cost per Unit]]*data[[#This Row],[Units]]</f>
        <v>485.15999999999997</v>
      </c>
    </row>
    <row r="90" spans="3:9" x14ac:dyDescent="0.25">
      <c r="C90" t="s">
        <v>9</v>
      </c>
      <c r="D90" t="s">
        <v>35</v>
      </c>
      <c r="E90" t="s">
        <v>26</v>
      </c>
      <c r="F90" s="4">
        <v>98</v>
      </c>
      <c r="G90" s="5">
        <v>159</v>
      </c>
      <c r="H90">
        <f>VLOOKUP(data[[#This Row],[Product]],products[#All],2,0)</f>
        <v>5.6</v>
      </c>
      <c r="I90" s="30">
        <f>data[[#This Row],[Cost per Unit]]*data[[#This Row],[Units]]</f>
        <v>890.4</v>
      </c>
    </row>
    <row r="91" spans="3:9" x14ac:dyDescent="0.25">
      <c r="C91" t="s">
        <v>5</v>
      </c>
      <c r="D91" t="s">
        <v>35</v>
      </c>
      <c r="E91" t="s">
        <v>15</v>
      </c>
      <c r="F91" s="4">
        <v>13391</v>
      </c>
      <c r="G91" s="5">
        <v>201</v>
      </c>
      <c r="H91">
        <f>VLOOKUP(data[[#This Row],[Product]],products[#All],2,0)</f>
        <v>11.73</v>
      </c>
      <c r="I91" s="30">
        <f>data[[#This Row],[Cost per Unit]]*data[[#This Row],[Units]]</f>
        <v>2357.73</v>
      </c>
    </row>
    <row r="92" spans="3:9" x14ac:dyDescent="0.25">
      <c r="C92" t="s">
        <v>8</v>
      </c>
      <c r="D92" t="s">
        <v>39</v>
      </c>
      <c r="E92" t="s">
        <v>31</v>
      </c>
      <c r="F92" s="4">
        <v>8890</v>
      </c>
      <c r="G92" s="5">
        <v>210</v>
      </c>
      <c r="H92">
        <f>VLOOKUP(data[[#This Row],[Product]],products[#All],2,0)</f>
        <v>5.79</v>
      </c>
      <c r="I92" s="30">
        <f>data[[#This Row],[Cost per Unit]]*data[[#This Row],[Units]]</f>
        <v>1215.9000000000001</v>
      </c>
    </row>
    <row r="93" spans="3:9" x14ac:dyDescent="0.25">
      <c r="C93" t="s">
        <v>2</v>
      </c>
      <c r="D93" t="s">
        <v>38</v>
      </c>
      <c r="E93" t="s">
        <v>13</v>
      </c>
      <c r="F93" s="4">
        <v>56</v>
      </c>
      <c r="G93" s="5">
        <v>51</v>
      </c>
      <c r="H93">
        <f>VLOOKUP(data[[#This Row],[Product]],products[#All],2,0)</f>
        <v>9.33</v>
      </c>
      <c r="I93" s="30">
        <f>data[[#This Row],[Cost per Unit]]*data[[#This Row],[Units]]</f>
        <v>475.83</v>
      </c>
    </row>
    <row r="94" spans="3:9" x14ac:dyDescent="0.25">
      <c r="C94" t="s">
        <v>3</v>
      </c>
      <c r="D94" t="s">
        <v>36</v>
      </c>
      <c r="E94" t="s">
        <v>25</v>
      </c>
      <c r="F94" s="4">
        <v>3339</v>
      </c>
      <c r="G94" s="5">
        <v>39</v>
      </c>
      <c r="H94">
        <f>VLOOKUP(data[[#This Row],[Product]],products[#All],2,0)</f>
        <v>13.15</v>
      </c>
      <c r="I94" s="30">
        <f>data[[#This Row],[Cost per Unit]]*data[[#This Row],[Units]]</f>
        <v>512.85</v>
      </c>
    </row>
    <row r="95" spans="3:9" x14ac:dyDescent="0.25">
      <c r="C95" t="s">
        <v>10</v>
      </c>
      <c r="D95" t="s">
        <v>35</v>
      </c>
      <c r="E95" t="s">
        <v>18</v>
      </c>
      <c r="F95" s="4">
        <v>3808</v>
      </c>
      <c r="G95" s="5">
        <v>279</v>
      </c>
      <c r="H95">
        <f>VLOOKUP(data[[#This Row],[Product]],products[#All],2,0)</f>
        <v>6.47</v>
      </c>
      <c r="I95" s="30">
        <f>data[[#This Row],[Cost per Unit]]*data[[#This Row],[Units]]</f>
        <v>1805.1299999999999</v>
      </c>
    </row>
    <row r="96" spans="3:9" x14ac:dyDescent="0.25">
      <c r="C96" t="s">
        <v>10</v>
      </c>
      <c r="D96" t="s">
        <v>38</v>
      </c>
      <c r="E96" t="s">
        <v>13</v>
      </c>
      <c r="F96" s="4">
        <v>63</v>
      </c>
      <c r="G96" s="5">
        <v>123</v>
      </c>
      <c r="H96">
        <f>VLOOKUP(data[[#This Row],[Product]],products[#All],2,0)</f>
        <v>9.33</v>
      </c>
      <c r="I96" s="30">
        <f>data[[#This Row],[Cost per Unit]]*data[[#This Row],[Units]]</f>
        <v>1147.5899999999999</v>
      </c>
    </row>
    <row r="97" spans="3:9" x14ac:dyDescent="0.25">
      <c r="C97" t="s">
        <v>2</v>
      </c>
      <c r="D97" t="s">
        <v>39</v>
      </c>
      <c r="E97" t="s">
        <v>27</v>
      </c>
      <c r="F97" s="4">
        <v>7812</v>
      </c>
      <c r="G97" s="5">
        <v>81</v>
      </c>
      <c r="H97">
        <f>VLOOKUP(data[[#This Row],[Product]],products[#All],2,0)</f>
        <v>16.73</v>
      </c>
      <c r="I97" s="30">
        <f>data[[#This Row],[Cost per Unit]]*data[[#This Row],[Units]]</f>
        <v>1355.13</v>
      </c>
    </row>
    <row r="98" spans="3:9" x14ac:dyDescent="0.25">
      <c r="C98" t="s">
        <v>40</v>
      </c>
      <c r="D98" t="s">
        <v>37</v>
      </c>
      <c r="E98" t="s">
        <v>19</v>
      </c>
      <c r="F98" s="4">
        <v>7693</v>
      </c>
      <c r="G98" s="5">
        <v>21</v>
      </c>
      <c r="H98">
        <f>VLOOKUP(data[[#This Row],[Product]],products[#All],2,0)</f>
        <v>7.64</v>
      </c>
      <c r="I98" s="30">
        <f>data[[#This Row],[Cost per Unit]]*data[[#This Row],[Units]]</f>
        <v>160.44</v>
      </c>
    </row>
    <row r="99" spans="3:9" x14ac:dyDescent="0.25">
      <c r="C99" t="s">
        <v>3</v>
      </c>
      <c r="D99" t="s">
        <v>36</v>
      </c>
      <c r="E99" t="s">
        <v>28</v>
      </c>
      <c r="F99" s="4">
        <v>973</v>
      </c>
      <c r="G99" s="5">
        <v>162</v>
      </c>
      <c r="H99">
        <f>VLOOKUP(data[[#This Row],[Product]],products[#All],2,0)</f>
        <v>10.38</v>
      </c>
      <c r="I99" s="30">
        <f>data[[#This Row],[Cost per Unit]]*data[[#This Row],[Units]]</f>
        <v>1681.5600000000002</v>
      </c>
    </row>
    <row r="100" spans="3:9" x14ac:dyDescent="0.25">
      <c r="C100" t="s">
        <v>10</v>
      </c>
      <c r="D100" t="s">
        <v>35</v>
      </c>
      <c r="E100" t="s">
        <v>21</v>
      </c>
      <c r="F100" s="4">
        <v>567</v>
      </c>
      <c r="G100" s="5">
        <v>228</v>
      </c>
      <c r="H100">
        <f>VLOOKUP(data[[#This Row],[Product]],products[#All],2,0)</f>
        <v>9</v>
      </c>
      <c r="I100" s="30">
        <f>data[[#This Row],[Cost per Unit]]*data[[#This Row],[Units]]</f>
        <v>2052</v>
      </c>
    </row>
    <row r="101" spans="3:9" x14ac:dyDescent="0.25">
      <c r="C101" t="s">
        <v>10</v>
      </c>
      <c r="D101" t="s">
        <v>36</v>
      </c>
      <c r="E101" t="s">
        <v>29</v>
      </c>
      <c r="F101" s="4">
        <v>2471</v>
      </c>
      <c r="G101" s="5">
        <v>342</v>
      </c>
      <c r="H101">
        <f>VLOOKUP(data[[#This Row],[Product]],products[#All],2,0)</f>
        <v>7.16</v>
      </c>
      <c r="I101" s="30">
        <f>data[[#This Row],[Cost per Unit]]*data[[#This Row],[Units]]</f>
        <v>2448.7200000000003</v>
      </c>
    </row>
    <row r="102" spans="3:9" x14ac:dyDescent="0.25">
      <c r="C102" t="s">
        <v>5</v>
      </c>
      <c r="D102" t="s">
        <v>38</v>
      </c>
      <c r="E102" t="s">
        <v>13</v>
      </c>
      <c r="F102" s="4">
        <v>7189</v>
      </c>
      <c r="G102" s="5">
        <v>54</v>
      </c>
      <c r="H102">
        <f>VLOOKUP(data[[#This Row],[Product]],products[#All],2,0)</f>
        <v>9.33</v>
      </c>
      <c r="I102" s="30">
        <f>data[[#This Row],[Cost per Unit]]*data[[#This Row],[Units]]</f>
        <v>503.82</v>
      </c>
    </row>
    <row r="103" spans="3:9" x14ac:dyDescent="0.25">
      <c r="C103" t="s">
        <v>41</v>
      </c>
      <c r="D103" t="s">
        <v>35</v>
      </c>
      <c r="E103" t="s">
        <v>28</v>
      </c>
      <c r="F103" s="4">
        <v>7455</v>
      </c>
      <c r="G103" s="5">
        <v>216</v>
      </c>
      <c r="H103">
        <f>VLOOKUP(data[[#This Row],[Product]],products[#All],2,0)</f>
        <v>10.38</v>
      </c>
      <c r="I103" s="30">
        <f>data[[#This Row],[Cost per Unit]]*data[[#This Row],[Units]]</f>
        <v>2242.0800000000004</v>
      </c>
    </row>
    <row r="104" spans="3:9" x14ac:dyDescent="0.25">
      <c r="C104" t="s">
        <v>3</v>
      </c>
      <c r="D104" t="s">
        <v>34</v>
      </c>
      <c r="E104" t="s">
        <v>26</v>
      </c>
      <c r="F104" s="4">
        <v>3108</v>
      </c>
      <c r="G104" s="5">
        <v>54</v>
      </c>
      <c r="H104">
        <f>VLOOKUP(data[[#This Row],[Product]],products[#All],2,0)</f>
        <v>5.6</v>
      </c>
      <c r="I104" s="30">
        <f>data[[#This Row],[Cost per Unit]]*data[[#This Row],[Units]]</f>
        <v>302.39999999999998</v>
      </c>
    </row>
    <row r="105" spans="3:9" x14ac:dyDescent="0.25">
      <c r="C105" t="s">
        <v>6</v>
      </c>
      <c r="D105" t="s">
        <v>38</v>
      </c>
      <c r="E105" t="s">
        <v>25</v>
      </c>
      <c r="F105" s="4">
        <v>469</v>
      </c>
      <c r="G105" s="5">
        <v>75</v>
      </c>
      <c r="H105">
        <f>VLOOKUP(data[[#This Row],[Product]],products[#All],2,0)</f>
        <v>13.15</v>
      </c>
      <c r="I105" s="30">
        <f>data[[#This Row],[Cost per Unit]]*data[[#This Row],[Units]]</f>
        <v>986.25</v>
      </c>
    </row>
    <row r="106" spans="3:9" x14ac:dyDescent="0.25">
      <c r="C106" t="s">
        <v>9</v>
      </c>
      <c r="D106" t="s">
        <v>37</v>
      </c>
      <c r="E106" t="s">
        <v>23</v>
      </c>
      <c r="F106" s="4">
        <v>2737</v>
      </c>
      <c r="G106" s="5">
        <v>93</v>
      </c>
      <c r="H106">
        <f>VLOOKUP(data[[#This Row],[Product]],products[#All],2,0)</f>
        <v>6.49</v>
      </c>
      <c r="I106" s="30">
        <f>data[[#This Row],[Cost per Unit]]*data[[#This Row],[Units]]</f>
        <v>603.57000000000005</v>
      </c>
    </row>
    <row r="107" spans="3:9" x14ac:dyDescent="0.25">
      <c r="C107" t="s">
        <v>9</v>
      </c>
      <c r="D107" t="s">
        <v>37</v>
      </c>
      <c r="E107" t="s">
        <v>25</v>
      </c>
      <c r="F107" s="4">
        <v>4305</v>
      </c>
      <c r="G107" s="5">
        <v>156</v>
      </c>
      <c r="H107">
        <f>VLOOKUP(data[[#This Row],[Product]],products[#All],2,0)</f>
        <v>13.15</v>
      </c>
      <c r="I107" s="30">
        <f>data[[#This Row],[Cost per Unit]]*data[[#This Row],[Units]]</f>
        <v>2051.4</v>
      </c>
    </row>
    <row r="108" spans="3:9" x14ac:dyDescent="0.25">
      <c r="C108" t="s">
        <v>9</v>
      </c>
      <c r="D108" t="s">
        <v>38</v>
      </c>
      <c r="E108" t="s">
        <v>17</v>
      </c>
      <c r="F108" s="4">
        <v>2408</v>
      </c>
      <c r="G108" s="5">
        <v>9</v>
      </c>
      <c r="H108">
        <f>VLOOKUP(data[[#This Row],[Product]],products[#All],2,0)</f>
        <v>3.11</v>
      </c>
      <c r="I108" s="30">
        <f>data[[#This Row],[Cost per Unit]]*data[[#This Row],[Units]]</f>
        <v>27.99</v>
      </c>
    </row>
    <row r="109" spans="3:9" x14ac:dyDescent="0.25">
      <c r="C109" t="s">
        <v>3</v>
      </c>
      <c r="D109" t="s">
        <v>36</v>
      </c>
      <c r="E109" t="s">
        <v>19</v>
      </c>
      <c r="F109" s="4">
        <v>1281</v>
      </c>
      <c r="G109" s="5">
        <v>18</v>
      </c>
      <c r="H109">
        <f>VLOOKUP(data[[#This Row],[Product]],products[#All],2,0)</f>
        <v>7.64</v>
      </c>
      <c r="I109" s="30">
        <f>data[[#This Row],[Cost per Unit]]*data[[#This Row],[Units]]</f>
        <v>137.51999999999998</v>
      </c>
    </row>
    <row r="110" spans="3:9" x14ac:dyDescent="0.25">
      <c r="C110" t="s">
        <v>40</v>
      </c>
      <c r="D110" t="s">
        <v>35</v>
      </c>
      <c r="E110" t="s">
        <v>32</v>
      </c>
      <c r="F110" s="4">
        <v>12348</v>
      </c>
      <c r="G110" s="5">
        <v>234</v>
      </c>
      <c r="H110">
        <f>VLOOKUP(data[[#This Row],[Product]],products[#All],2,0)</f>
        <v>8.65</v>
      </c>
      <c r="I110" s="30">
        <f>data[[#This Row],[Cost per Unit]]*data[[#This Row],[Units]]</f>
        <v>2024.1000000000001</v>
      </c>
    </row>
    <row r="111" spans="3:9" x14ac:dyDescent="0.25">
      <c r="C111" t="s">
        <v>3</v>
      </c>
      <c r="D111" t="s">
        <v>34</v>
      </c>
      <c r="E111" t="s">
        <v>28</v>
      </c>
      <c r="F111" s="4">
        <v>3689</v>
      </c>
      <c r="G111" s="5">
        <v>312</v>
      </c>
      <c r="H111">
        <f>VLOOKUP(data[[#This Row],[Product]],products[#All],2,0)</f>
        <v>10.38</v>
      </c>
      <c r="I111" s="30">
        <f>data[[#This Row],[Cost per Unit]]*data[[#This Row],[Units]]</f>
        <v>3238.5600000000004</v>
      </c>
    </row>
    <row r="112" spans="3:9" x14ac:dyDescent="0.25">
      <c r="C112" t="s">
        <v>7</v>
      </c>
      <c r="D112" t="s">
        <v>36</v>
      </c>
      <c r="E112" t="s">
        <v>19</v>
      </c>
      <c r="F112" s="4">
        <v>2870</v>
      </c>
      <c r="G112" s="5">
        <v>300</v>
      </c>
      <c r="H112">
        <f>VLOOKUP(data[[#This Row],[Product]],products[#All],2,0)</f>
        <v>7.64</v>
      </c>
      <c r="I112" s="30">
        <f>data[[#This Row],[Cost per Unit]]*data[[#This Row],[Units]]</f>
        <v>2292</v>
      </c>
    </row>
    <row r="113" spans="3:9" x14ac:dyDescent="0.25">
      <c r="C113" t="s">
        <v>2</v>
      </c>
      <c r="D113" t="s">
        <v>36</v>
      </c>
      <c r="E113" t="s">
        <v>27</v>
      </c>
      <c r="F113" s="4">
        <v>798</v>
      </c>
      <c r="G113" s="5">
        <v>519</v>
      </c>
      <c r="H113">
        <f>VLOOKUP(data[[#This Row],[Product]],products[#All],2,0)</f>
        <v>16.73</v>
      </c>
      <c r="I113" s="30">
        <f>data[[#This Row],[Cost per Unit]]*data[[#This Row],[Units]]</f>
        <v>8682.8700000000008</v>
      </c>
    </row>
    <row r="114" spans="3:9" x14ac:dyDescent="0.25">
      <c r="C114" t="s">
        <v>41</v>
      </c>
      <c r="D114" t="s">
        <v>37</v>
      </c>
      <c r="E114" t="s">
        <v>21</v>
      </c>
      <c r="F114" s="4">
        <v>2933</v>
      </c>
      <c r="G114" s="5">
        <v>9</v>
      </c>
      <c r="H114">
        <f>VLOOKUP(data[[#This Row],[Product]],products[#All],2,0)</f>
        <v>9</v>
      </c>
      <c r="I114" s="30">
        <f>data[[#This Row],[Cost per Unit]]*data[[#This Row],[Units]]</f>
        <v>81</v>
      </c>
    </row>
    <row r="115" spans="3:9" x14ac:dyDescent="0.25">
      <c r="C115" t="s">
        <v>5</v>
      </c>
      <c r="D115" t="s">
        <v>35</v>
      </c>
      <c r="E115" t="s">
        <v>4</v>
      </c>
      <c r="F115" s="4">
        <v>2744</v>
      </c>
      <c r="G115" s="5">
        <v>9</v>
      </c>
      <c r="H115">
        <f>VLOOKUP(data[[#This Row],[Product]],products[#All],2,0)</f>
        <v>11.88</v>
      </c>
      <c r="I115" s="30">
        <f>data[[#This Row],[Cost per Unit]]*data[[#This Row],[Units]]</f>
        <v>106.92</v>
      </c>
    </row>
    <row r="116" spans="3:9" x14ac:dyDescent="0.25">
      <c r="C116" t="s">
        <v>40</v>
      </c>
      <c r="D116" t="s">
        <v>36</v>
      </c>
      <c r="E116" t="s">
        <v>33</v>
      </c>
      <c r="F116" s="4">
        <v>9772</v>
      </c>
      <c r="G116" s="5">
        <v>90</v>
      </c>
      <c r="H116">
        <f>VLOOKUP(data[[#This Row],[Product]],products[#All],2,0)</f>
        <v>12.37</v>
      </c>
      <c r="I116" s="30">
        <f>data[[#This Row],[Cost per Unit]]*data[[#This Row],[Units]]</f>
        <v>1113.3</v>
      </c>
    </row>
    <row r="117" spans="3:9" x14ac:dyDescent="0.25">
      <c r="C117" t="s">
        <v>7</v>
      </c>
      <c r="D117" t="s">
        <v>34</v>
      </c>
      <c r="E117" t="s">
        <v>25</v>
      </c>
      <c r="F117" s="4">
        <v>1568</v>
      </c>
      <c r="G117" s="5">
        <v>96</v>
      </c>
      <c r="H117">
        <f>VLOOKUP(data[[#This Row],[Product]],products[#All],2,0)</f>
        <v>13.15</v>
      </c>
      <c r="I117" s="30">
        <f>data[[#This Row],[Cost per Unit]]*data[[#This Row],[Units]]</f>
        <v>1262.4000000000001</v>
      </c>
    </row>
    <row r="118" spans="3:9" x14ac:dyDescent="0.25">
      <c r="C118" t="s">
        <v>2</v>
      </c>
      <c r="D118" t="s">
        <v>36</v>
      </c>
      <c r="E118" t="s">
        <v>16</v>
      </c>
      <c r="F118" s="4">
        <v>11417</v>
      </c>
      <c r="G118" s="5">
        <v>21</v>
      </c>
      <c r="H118">
        <f>VLOOKUP(data[[#This Row],[Product]],products[#All],2,0)</f>
        <v>8.7899999999999991</v>
      </c>
      <c r="I118" s="30">
        <f>data[[#This Row],[Cost per Unit]]*data[[#This Row],[Units]]</f>
        <v>184.58999999999997</v>
      </c>
    </row>
    <row r="119" spans="3:9" x14ac:dyDescent="0.25">
      <c r="C119" t="s">
        <v>40</v>
      </c>
      <c r="D119" t="s">
        <v>34</v>
      </c>
      <c r="E119" t="s">
        <v>26</v>
      </c>
      <c r="F119" s="4">
        <v>6748</v>
      </c>
      <c r="G119" s="5">
        <v>48</v>
      </c>
      <c r="H119">
        <f>VLOOKUP(data[[#This Row],[Product]],products[#All],2,0)</f>
        <v>5.6</v>
      </c>
      <c r="I119" s="30">
        <f>data[[#This Row],[Cost per Unit]]*data[[#This Row],[Units]]</f>
        <v>268.79999999999995</v>
      </c>
    </row>
    <row r="120" spans="3:9" x14ac:dyDescent="0.25">
      <c r="C120" t="s">
        <v>10</v>
      </c>
      <c r="D120" t="s">
        <v>36</v>
      </c>
      <c r="E120" t="s">
        <v>27</v>
      </c>
      <c r="F120" s="4">
        <v>1407</v>
      </c>
      <c r="G120" s="5">
        <v>72</v>
      </c>
      <c r="H120">
        <f>VLOOKUP(data[[#This Row],[Product]],products[#All],2,0)</f>
        <v>16.73</v>
      </c>
      <c r="I120" s="30">
        <f>data[[#This Row],[Cost per Unit]]*data[[#This Row],[Units]]</f>
        <v>1204.56</v>
      </c>
    </row>
    <row r="121" spans="3:9" x14ac:dyDescent="0.25">
      <c r="C121" t="s">
        <v>8</v>
      </c>
      <c r="D121" t="s">
        <v>35</v>
      </c>
      <c r="E121" t="s">
        <v>29</v>
      </c>
      <c r="F121" s="4">
        <v>2023</v>
      </c>
      <c r="G121" s="5">
        <v>168</v>
      </c>
      <c r="H121">
        <f>VLOOKUP(data[[#This Row],[Product]],products[#All],2,0)</f>
        <v>7.16</v>
      </c>
      <c r="I121" s="30">
        <f>data[[#This Row],[Cost per Unit]]*data[[#This Row],[Units]]</f>
        <v>1202.8800000000001</v>
      </c>
    </row>
    <row r="122" spans="3:9" x14ac:dyDescent="0.25">
      <c r="C122" t="s">
        <v>5</v>
      </c>
      <c r="D122" t="s">
        <v>39</v>
      </c>
      <c r="E122" t="s">
        <v>26</v>
      </c>
      <c r="F122" s="4">
        <v>5236</v>
      </c>
      <c r="G122" s="5">
        <v>51</v>
      </c>
      <c r="H122">
        <f>VLOOKUP(data[[#This Row],[Product]],products[#All],2,0)</f>
        <v>5.6</v>
      </c>
      <c r="I122" s="30">
        <f>data[[#This Row],[Cost per Unit]]*data[[#This Row],[Units]]</f>
        <v>285.59999999999997</v>
      </c>
    </row>
    <row r="123" spans="3:9" x14ac:dyDescent="0.25">
      <c r="C123" t="s">
        <v>41</v>
      </c>
      <c r="D123" t="s">
        <v>36</v>
      </c>
      <c r="E123" t="s">
        <v>19</v>
      </c>
      <c r="F123" s="4">
        <v>1925</v>
      </c>
      <c r="G123" s="5">
        <v>192</v>
      </c>
      <c r="H123">
        <f>VLOOKUP(data[[#This Row],[Product]],products[#All],2,0)</f>
        <v>7.64</v>
      </c>
      <c r="I123" s="30">
        <f>data[[#This Row],[Cost per Unit]]*data[[#This Row],[Units]]</f>
        <v>1466.8799999999999</v>
      </c>
    </row>
    <row r="124" spans="3:9" x14ac:dyDescent="0.25">
      <c r="C124" t="s">
        <v>7</v>
      </c>
      <c r="D124" t="s">
        <v>37</v>
      </c>
      <c r="E124" t="s">
        <v>14</v>
      </c>
      <c r="F124" s="4">
        <v>6608</v>
      </c>
      <c r="G124" s="5">
        <v>225</v>
      </c>
      <c r="H124">
        <f>VLOOKUP(data[[#This Row],[Product]],products[#All],2,0)</f>
        <v>11.7</v>
      </c>
      <c r="I124" s="30">
        <f>data[[#This Row],[Cost per Unit]]*data[[#This Row],[Units]]</f>
        <v>2632.5</v>
      </c>
    </row>
    <row r="125" spans="3:9" x14ac:dyDescent="0.25">
      <c r="C125" t="s">
        <v>6</v>
      </c>
      <c r="D125" t="s">
        <v>34</v>
      </c>
      <c r="E125" t="s">
        <v>26</v>
      </c>
      <c r="F125" s="4">
        <v>8008</v>
      </c>
      <c r="G125" s="5">
        <v>456</v>
      </c>
      <c r="H125">
        <f>VLOOKUP(data[[#This Row],[Product]],products[#All],2,0)</f>
        <v>5.6</v>
      </c>
      <c r="I125" s="30">
        <f>data[[#This Row],[Cost per Unit]]*data[[#This Row],[Units]]</f>
        <v>2553.6</v>
      </c>
    </row>
    <row r="126" spans="3:9" x14ac:dyDescent="0.25">
      <c r="C126" t="s">
        <v>10</v>
      </c>
      <c r="D126" t="s">
        <v>34</v>
      </c>
      <c r="E126" t="s">
        <v>25</v>
      </c>
      <c r="F126" s="4">
        <v>1428</v>
      </c>
      <c r="G126" s="5">
        <v>93</v>
      </c>
      <c r="H126">
        <f>VLOOKUP(data[[#This Row],[Product]],products[#All],2,0)</f>
        <v>13.15</v>
      </c>
      <c r="I126" s="30">
        <f>data[[#This Row],[Cost per Unit]]*data[[#This Row],[Units]]</f>
        <v>1222.95</v>
      </c>
    </row>
    <row r="127" spans="3:9" x14ac:dyDescent="0.25">
      <c r="C127" t="s">
        <v>6</v>
      </c>
      <c r="D127" t="s">
        <v>34</v>
      </c>
      <c r="E127" t="s">
        <v>4</v>
      </c>
      <c r="F127" s="4">
        <v>525</v>
      </c>
      <c r="G127" s="5">
        <v>48</v>
      </c>
      <c r="H127">
        <f>VLOOKUP(data[[#This Row],[Product]],products[#All],2,0)</f>
        <v>11.88</v>
      </c>
      <c r="I127" s="30">
        <f>data[[#This Row],[Cost per Unit]]*data[[#This Row],[Units]]</f>
        <v>570.24</v>
      </c>
    </row>
    <row r="128" spans="3:9" x14ac:dyDescent="0.25">
      <c r="C128" t="s">
        <v>6</v>
      </c>
      <c r="D128" t="s">
        <v>37</v>
      </c>
      <c r="E128" t="s">
        <v>18</v>
      </c>
      <c r="F128" s="4">
        <v>1505</v>
      </c>
      <c r="G128" s="5">
        <v>102</v>
      </c>
      <c r="H128">
        <f>VLOOKUP(data[[#This Row],[Product]],products[#All],2,0)</f>
        <v>6.47</v>
      </c>
      <c r="I128" s="30">
        <f>data[[#This Row],[Cost per Unit]]*data[[#This Row],[Units]]</f>
        <v>659.93999999999994</v>
      </c>
    </row>
    <row r="129" spans="3:9" x14ac:dyDescent="0.25">
      <c r="C129" t="s">
        <v>7</v>
      </c>
      <c r="D129" t="s">
        <v>35</v>
      </c>
      <c r="E129" t="s">
        <v>30</v>
      </c>
      <c r="F129" s="4">
        <v>6755</v>
      </c>
      <c r="G129" s="5">
        <v>252</v>
      </c>
      <c r="H129">
        <f>VLOOKUP(data[[#This Row],[Product]],products[#All],2,0)</f>
        <v>14.49</v>
      </c>
      <c r="I129" s="30">
        <f>data[[#This Row],[Cost per Unit]]*data[[#This Row],[Units]]</f>
        <v>3651.48</v>
      </c>
    </row>
    <row r="130" spans="3:9" x14ac:dyDescent="0.25">
      <c r="C130" t="s">
        <v>2</v>
      </c>
      <c r="D130" t="s">
        <v>37</v>
      </c>
      <c r="E130" t="s">
        <v>18</v>
      </c>
      <c r="F130" s="4">
        <v>11571</v>
      </c>
      <c r="G130" s="5">
        <v>138</v>
      </c>
      <c r="H130">
        <f>VLOOKUP(data[[#This Row],[Product]],products[#All],2,0)</f>
        <v>6.47</v>
      </c>
      <c r="I130" s="30">
        <f>data[[#This Row],[Cost per Unit]]*data[[#This Row],[Units]]</f>
        <v>892.86</v>
      </c>
    </row>
    <row r="131" spans="3:9" x14ac:dyDescent="0.25">
      <c r="C131" t="s">
        <v>40</v>
      </c>
      <c r="D131" t="s">
        <v>38</v>
      </c>
      <c r="E131" t="s">
        <v>25</v>
      </c>
      <c r="F131" s="4">
        <v>2541</v>
      </c>
      <c r="G131" s="5">
        <v>90</v>
      </c>
      <c r="H131">
        <f>VLOOKUP(data[[#This Row],[Product]],products[#All],2,0)</f>
        <v>13.15</v>
      </c>
      <c r="I131" s="30">
        <f>data[[#This Row],[Cost per Unit]]*data[[#This Row],[Units]]</f>
        <v>1183.5</v>
      </c>
    </row>
    <row r="132" spans="3:9" x14ac:dyDescent="0.25">
      <c r="C132" t="s">
        <v>41</v>
      </c>
      <c r="D132" t="s">
        <v>37</v>
      </c>
      <c r="E132" t="s">
        <v>30</v>
      </c>
      <c r="F132" s="4">
        <v>1526</v>
      </c>
      <c r="G132" s="5">
        <v>240</v>
      </c>
      <c r="H132">
        <f>VLOOKUP(data[[#This Row],[Product]],products[#All],2,0)</f>
        <v>14.49</v>
      </c>
      <c r="I132" s="30">
        <f>data[[#This Row],[Cost per Unit]]*data[[#This Row],[Units]]</f>
        <v>3477.6</v>
      </c>
    </row>
    <row r="133" spans="3:9" x14ac:dyDescent="0.25">
      <c r="C133" t="s">
        <v>40</v>
      </c>
      <c r="D133" t="s">
        <v>38</v>
      </c>
      <c r="E133" t="s">
        <v>4</v>
      </c>
      <c r="F133" s="4">
        <v>6125</v>
      </c>
      <c r="G133" s="5">
        <v>102</v>
      </c>
      <c r="H133">
        <f>VLOOKUP(data[[#This Row],[Product]],products[#All],2,0)</f>
        <v>11.88</v>
      </c>
      <c r="I133" s="30">
        <f>data[[#This Row],[Cost per Unit]]*data[[#This Row],[Units]]</f>
        <v>1211.76</v>
      </c>
    </row>
    <row r="134" spans="3:9" x14ac:dyDescent="0.25">
      <c r="C134" t="s">
        <v>41</v>
      </c>
      <c r="D134" t="s">
        <v>35</v>
      </c>
      <c r="E134" t="s">
        <v>27</v>
      </c>
      <c r="F134" s="4">
        <v>847</v>
      </c>
      <c r="G134" s="5">
        <v>129</v>
      </c>
      <c r="H134">
        <f>VLOOKUP(data[[#This Row],[Product]],products[#All],2,0)</f>
        <v>16.73</v>
      </c>
      <c r="I134" s="30">
        <f>data[[#This Row],[Cost per Unit]]*data[[#This Row],[Units]]</f>
        <v>2158.17</v>
      </c>
    </row>
    <row r="135" spans="3:9" x14ac:dyDescent="0.25">
      <c r="C135" t="s">
        <v>8</v>
      </c>
      <c r="D135" t="s">
        <v>35</v>
      </c>
      <c r="E135" t="s">
        <v>27</v>
      </c>
      <c r="F135" s="4">
        <v>4753</v>
      </c>
      <c r="G135" s="5">
        <v>300</v>
      </c>
      <c r="H135">
        <f>VLOOKUP(data[[#This Row],[Product]],products[#All],2,0)</f>
        <v>16.73</v>
      </c>
      <c r="I135" s="30">
        <f>data[[#This Row],[Cost per Unit]]*data[[#This Row],[Units]]</f>
        <v>5019</v>
      </c>
    </row>
    <row r="136" spans="3:9" x14ac:dyDescent="0.25">
      <c r="C136" t="s">
        <v>6</v>
      </c>
      <c r="D136" t="s">
        <v>38</v>
      </c>
      <c r="E136" t="s">
        <v>33</v>
      </c>
      <c r="F136" s="4">
        <v>959</v>
      </c>
      <c r="G136" s="5">
        <v>135</v>
      </c>
      <c r="H136">
        <f>VLOOKUP(data[[#This Row],[Product]],products[#All],2,0)</f>
        <v>12.37</v>
      </c>
      <c r="I136" s="30">
        <f>data[[#This Row],[Cost per Unit]]*data[[#This Row],[Units]]</f>
        <v>1669.9499999999998</v>
      </c>
    </row>
    <row r="137" spans="3:9" x14ac:dyDescent="0.25">
      <c r="C137" t="s">
        <v>7</v>
      </c>
      <c r="D137" t="s">
        <v>35</v>
      </c>
      <c r="E137" t="s">
        <v>24</v>
      </c>
      <c r="F137" s="4">
        <v>2793</v>
      </c>
      <c r="G137" s="5">
        <v>114</v>
      </c>
      <c r="H137">
        <f>VLOOKUP(data[[#This Row],[Product]],products[#All],2,0)</f>
        <v>4.97</v>
      </c>
      <c r="I137" s="30">
        <f>data[[#This Row],[Cost per Unit]]*data[[#This Row],[Units]]</f>
        <v>566.57999999999993</v>
      </c>
    </row>
    <row r="138" spans="3:9" x14ac:dyDescent="0.25">
      <c r="C138" t="s">
        <v>7</v>
      </c>
      <c r="D138" t="s">
        <v>35</v>
      </c>
      <c r="E138" t="s">
        <v>14</v>
      </c>
      <c r="F138" s="4">
        <v>4606</v>
      </c>
      <c r="G138" s="5">
        <v>63</v>
      </c>
      <c r="H138">
        <f>VLOOKUP(data[[#This Row],[Product]],products[#All],2,0)</f>
        <v>11.7</v>
      </c>
      <c r="I138" s="30">
        <f>data[[#This Row],[Cost per Unit]]*data[[#This Row],[Units]]</f>
        <v>737.09999999999991</v>
      </c>
    </row>
    <row r="139" spans="3:9" x14ac:dyDescent="0.25">
      <c r="C139" t="s">
        <v>7</v>
      </c>
      <c r="D139" t="s">
        <v>36</v>
      </c>
      <c r="E139" t="s">
        <v>29</v>
      </c>
      <c r="F139" s="4">
        <v>5551</v>
      </c>
      <c r="G139" s="5">
        <v>252</v>
      </c>
      <c r="H139">
        <f>VLOOKUP(data[[#This Row],[Product]],products[#All],2,0)</f>
        <v>7.16</v>
      </c>
      <c r="I139" s="30">
        <f>data[[#This Row],[Cost per Unit]]*data[[#This Row],[Units]]</f>
        <v>1804.32</v>
      </c>
    </row>
    <row r="140" spans="3:9" x14ac:dyDescent="0.25">
      <c r="C140" t="s">
        <v>10</v>
      </c>
      <c r="D140" t="s">
        <v>36</v>
      </c>
      <c r="E140" t="s">
        <v>32</v>
      </c>
      <c r="F140" s="4">
        <v>6657</v>
      </c>
      <c r="G140" s="5">
        <v>303</v>
      </c>
      <c r="H140">
        <f>VLOOKUP(data[[#This Row],[Product]],products[#All],2,0)</f>
        <v>8.65</v>
      </c>
      <c r="I140" s="30">
        <f>data[[#This Row],[Cost per Unit]]*data[[#This Row],[Units]]</f>
        <v>2620.9500000000003</v>
      </c>
    </row>
    <row r="141" spans="3:9" x14ac:dyDescent="0.25">
      <c r="C141" t="s">
        <v>7</v>
      </c>
      <c r="D141" t="s">
        <v>39</v>
      </c>
      <c r="E141" t="s">
        <v>17</v>
      </c>
      <c r="F141" s="4">
        <v>4438</v>
      </c>
      <c r="G141" s="5">
        <v>246</v>
      </c>
      <c r="H141">
        <f>VLOOKUP(data[[#This Row],[Product]],products[#All],2,0)</f>
        <v>3.11</v>
      </c>
      <c r="I141" s="30">
        <f>data[[#This Row],[Cost per Unit]]*data[[#This Row],[Units]]</f>
        <v>765.06</v>
      </c>
    </row>
    <row r="142" spans="3:9" x14ac:dyDescent="0.25">
      <c r="C142" t="s">
        <v>8</v>
      </c>
      <c r="D142" t="s">
        <v>38</v>
      </c>
      <c r="E142" t="s">
        <v>22</v>
      </c>
      <c r="F142" s="4">
        <v>168</v>
      </c>
      <c r="G142" s="5">
        <v>84</v>
      </c>
      <c r="H142">
        <f>VLOOKUP(data[[#This Row],[Product]],products[#All],2,0)</f>
        <v>9.77</v>
      </c>
      <c r="I142" s="30">
        <f>data[[#This Row],[Cost per Unit]]*data[[#This Row],[Units]]</f>
        <v>820.68</v>
      </c>
    </row>
    <row r="143" spans="3:9" x14ac:dyDescent="0.25">
      <c r="C143" t="s">
        <v>7</v>
      </c>
      <c r="D143" t="s">
        <v>34</v>
      </c>
      <c r="E143" t="s">
        <v>17</v>
      </c>
      <c r="F143" s="4">
        <v>7777</v>
      </c>
      <c r="G143" s="5">
        <v>39</v>
      </c>
      <c r="H143">
        <f>VLOOKUP(data[[#This Row],[Product]],products[#All],2,0)</f>
        <v>3.11</v>
      </c>
      <c r="I143" s="30">
        <f>data[[#This Row],[Cost per Unit]]*data[[#This Row],[Units]]</f>
        <v>121.28999999999999</v>
      </c>
    </row>
    <row r="144" spans="3:9" x14ac:dyDescent="0.25">
      <c r="C144" t="s">
        <v>5</v>
      </c>
      <c r="D144" t="s">
        <v>36</v>
      </c>
      <c r="E144" t="s">
        <v>17</v>
      </c>
      <c r="F144" s="4">
        <v>3339</v>
      </c>
      <c r="G144" s="5">
        <v>348</v>
      </c>
      <c r="H144">
        <f>VLOOKUP(data[[#This Row],[Product]],products[#All],2,0)</f>
        <v>3.11</v>
      </c>
      <c r="I144" s="30">
        <f>data[[#This Row],[Cost per Unit]]*data[[#This Row],[Units]]</f>
        <v>1082.28</v>
      </c>
    </row>
    <row r="145" spans="3:9" x14ac:dyDescent="0.25">
      <c r="C145" t="s">
        <v>7</v>
      </c>
      <c r="D145" t="s">
        <v>37</v>
      </c>
      <c r="E145" t="s">
        <v>33</v>
      </c>
      <c r="F145" s="4">
        <v>6391</v>
      </c>
      <c r="G145" s="5">
        <v>48</v>
      </c>
      <c r="H145">
        <f>VLOOKUP(data[[#This Row],[Product]],products[#All],2,0)</f>
        <v>12.37</v>
      </c>
      <c r="I145" s="30">
        <f>data[[#This Row],[Cost per Unit]]*data[[#This Row],[Units]]</f>
        <v>593.76</v>
      </c>
    </row>
    <row r="146" spans="3:9" x14ac:dyDescent="0.25">
      <c r="C146" t="s">
        <v>5</v>
      </c>
      <c r="D146" t="s">
        <v>37</v>
      </c>
      <c r="E146" t="s">
        <v>22</v>
      </c>
      <c r="F146" s="4">
        <v>518</v>
      </c>
      <c r="G146" s="5">
        <v>75</v>
      </c>
      <c r="H146">
        <f>VLOOKUP(data[[#This Row],[Product]],products[#All],2,0)</f>
        <v>9.77</v>
      </c>
      <c r="I146" s="30">
        <f>data[[#This Row],[Cost per Unit]]*data[[#This Row],[Units]]</f>
        <v>732.75</v>
      </c>
    </row>
    <row r="147" spans="3:9" x14ac:dyDescent="0.25">
      <c r="C147" t="s">
        <v>7</v>
      </c>
      <c r="D147" t="s">
        <v>38</v>
      </c>
      <c r="E147" t="s">
        <v>28</v>
      </c>
      <c r="F147" s="4">
        <v>5677</v>
      </c>
      <c r="G147" s="5">
        <v>258</v>
      </c>
      <c r="H147">
        <f>VLOOKUP(data[[#This Row],[Product]],products[#All],2,0)</f>
        <v>10.38</v>
      </c>
      <c r="I147" s="30">
        <f>data[[#This Row],[Cost per Unit]]*data[[#This Row],[Units]]</f>
        <v>2678.0400000000004</v>
      </c>
    </row>
    <row r="148" spans="3:9" x14ac:dyDescent="0.25">
      <c r="C148" t="s">
        <v>6</v>
      </c>
      <c r="D148" t="s">
        <v>39</v>
      </c>
      <c r="E148" t="s">
        <v>17</v>
      </c>
      <c r="F148" s="4">
        <v>6048</v>
      </c>
      <c r="G148" s="5">
        <v>27</v>
      </c>
      <c r="H148">
        <f>VLOOKUP(data[[#This Row],[Product]],products[#All],2,0)</f>
        <v>3.11</v>
      </c>
      <c r="I148" s="30">
        <f>data[[#This Row],[Cost per Unit]]*data[[#This Row],[Units]]</f>
        <v>83.97</v>
      </c>
    </row>
    <row r="149" spans="3:9" x14ac:dyDescent="0.25">
      <c r="C149" t="s">
        <v>8</v>
      </c>
      <c r="D149" t="s">
        <v>38</v>
      </c>
      <c r="E149" t="s">
        <v>32</v>
      </c>
      <c r="F149" s="4">
        <v>3752</v>
      </c>
      <c r="G149" s="5">
        <v>213</v>
      </c>
      <c r="H149">
        <f>VLOOKUP(data[[#This Row],[Product]],products[#All],2,0)</f>
        <v>8.65</v>
      </c>
      <c r="I149" s="30">
        <f>data[[#This Row],[Cost per Unit]]*data[[#This Row],[Units]]</f>
        <v>1842.45</v>
      </c>
    </row>
    <row r="150" spans="3:9" x14ac:dyDescent="0.25">
      <c r="C150" t="s">
        <v>5</v>
      </c>
      <c r="D150" t="s">
        <v>35</v>
      </c>
      <c r="E150" t="s">
        <v>29</v>
      </c>
      <c r="F150" s="4">
        <v>4480</v>
      </c>
      <c r="G150" s="5">
        <v>357</v>
      </c>
      <c r="H150">
        <f>VLOOKUP(data[[#This Row],[Product]],products[#All],2,0)</f>
        <v>7.16</v>
      </c>
      <c r="I150" s="30">
        <f>data[[#This Row],[Cost per Unit]]*data[[#This Row],[Units]]</f>
        <v>2556.12</v>
      </c>
    </row>
    <row r="151" spans="3:9" x14ac:dyDescent="0.25">
      <c r="C151" t="s">
        <v>9</v>
      </c>
      <c r="D151" t="s">
        <v>37</v>
      </c>
      <c r="E151" t="s">
        <v>4</v>
      </c>
      <c r="F151" s="4">
        <v>259</v>
      </c>
      <c r="G151" s="5">
        <v>207</v>
      </c>
      <c r="H151">
        <f>VLOOKUP(data[[#This Row],[Product]],products[#All],2,0)</f>
        <v>11.88</v>
      </c>
      <c r="I151" s="30">
        <f>data[[#This Row],[Cost per Unit]]*data[[#This Row],[Units]]</f>
        <v>2459.1600000000003</v>
      </c>
    </row>
    <row r="152" spans="3:9" x14ac:dyDescent="0.25">
      <c r="C152" t="s">
        <v>8</v>
      </c>
      <c r="D152" t="s">
        <v>37</v>
      </c>
      <c r="E152" t="s">
        <v>30</v>
      </c>
      <c r="F152" s="4">
        <v>42</v>
      </c>
      <c r="G152" s="5">
        <v>150</v>
      </c>
      <c r="H152">
        <f>VLOOKUP(data[[#This Row],[Product]],products[#All],2,0)</f>
        <v>14.49</v>
      </c>
      <c r="I152" s="30">
        <f>data[[#This Row],[Cost per Unit]]*data[[#This Row],[Units]]</f>
        <v>2173.5</v>
      </c>
    </row>
    <row r="153" spans="3:9" x14ac:dyDescent="0.25">
      <c r="C153" t="s">
        <v>41</v>
      </c>
      <c r="D153" t="s">
        <v>36</v>
      </c>
      <c r="E153" t="s">
        <v>26</v>
      </c>
      <c r="F153" s="4">
        <v>98</v>
      </c>
      <c r="G153" s="5">
        <v>204</v>
      </c>
      <c r="H153">
        <f>VLOOKUP(data[[#This Row],[Product]],products[#All],2,0)</f>
        <v>5.6</v>
      </c>
      <c r="I153" s="30">
        <f>data[[#This Row],[Cost per Unit]]*data[[#This Row],[Units]]</f>
        <v>1142.3999999999999</v>
      </c>
    </row>
    <row r="154" spans="3:9" x14ac:dyDescent="0.25">
      <c r="C154" t="s">
        <v>7</v>
      </c>
      <c r="D154" t="s">
        <v>35</v>
      </c>
      <c r="E154" t="s">
        <v>27</v>
      </c>
      <c r="F154" s="4">
        <v>2478</v>
      </c>
      <c r="G154" s="5">
        <v>21</v>
      </c>
      <c r="H154">
        <f>VLOOKUP(data[[#This Row],[Product]],products[#All],2,0)</f>
        <v>16.73</v>
      </c>
      <c r="I154" s="30">
        <f>data[[#This Row],[Cost per Unit]]*data[[#This Row],[Units]]</f>
        <v>351.33</v>
      </c>
    </row>
    <row r="155" spans="3:9" x14ac:dyDescent="0.25">
      <c r="C155" t="s">
        <v>41</v>
      </c>
      <c r="D155" t="s">
        <v>34</v>
      </c>
      <c r="E155" t="s">
        <v>33</v>
      </c>
      <c r="F155" s="4">
        <v>7847</v>
      </c>
      <c r="G155" s="5">
        <v>174</v>
      </c>
      <c r="H155">
        <f>VLOOKUP(data[[#This Row],[Product]],products[#All],2,0)</f>
        <v>12.37</v>
      </c>
      <c r="I155" s="30">
        <f>data[[#This Row],[Cost per Unit]]*data[[#This Row],[Units]]</f>
        <v>2152.3799999999997</v>
      </c>
    </row>
    <row r="156" spans="3:9" x14ac:dyDescent="0.25">
      <c r="C156" t="s">
        <v>2</v>
      </c>
      <c r="D156" t="s">
        <v>37</v>
      </c>
      <c r="E156" t="s">
        <v>17</v>
      </c>
      <c r="F156" s="4">
        <v>9926</v>
      </c>
      <c r="G156" s="5">
        <v>201</v>
      </c>
      <c r="H156">
        <f>VLOOKUP(data[[#This Row],[Product]],products[#All],2,0)</f>
        <v>3.11</v>
      </c>
      <c r="I156" s="30">
        <f>data[[#This Row],[Cost per Unit]]*data[[#This Row],[Units]]</f>
        <v>625.11</v>
      </c>
    </row>
    <row r="157" spans="3:9" x14ac:dyDescent="0.25">
      <c r="C157" t="s">
        <v>8</v>
      </c>
      <c r="D157" t="s">
        <v>38</v>
      </c>
      <c r="E157" t="s">
        <v>13</v>
      </c>
      <c r="F157" s="4">
        <v>819</v>
      </c>
      <c r="G157" s="5">
        <v>510</v>
      </c>
      <c r="H157">
        <f>VLOOKUP(data[[#This Row],[Product]],products[#All],2,0)</f>
        <v>9.33</v>
      </c>
      <c r="I157" s="30">
        <f>data[[#This Row],[Cost per Unit]]*data[[#This Row],[Units]]</f>
        <v>4758.3</v>
      </c>
    </row>
    <row r="158" spans="3:9" x14ac:dyDescent="0.25">
      <c r="C158" t="s">
        <v>6</v>
      </c>
      <c r="D158" t="s">
        <v>39</v>
      </c>
      <c r="E158" t="s">
        <v>29</v>
      </c>
      <c r="F158" s="4">
        <v>3052</v>
      </c>
      <c r="G158" s="5">
        <v>378</v>
      </c>
      <c r="H158">
        <f>VLOOKUP(data[[#This Row],[Product]],products[#All],2,0)</f>
        <v>7.16</v>
      </c>
      <c r="I158" s="30">
        <f>data[[#This Row],[Cost per Unit]]*data[[#This Row],[Units]]</f>
        <v>2706.48</v>
      </c>
    </row>
    <row r="159" spans="3:9" x14ac:dyDescent="0.25">
      <c r="C159" t="s">
        <v>9</v>
      </c>
      <c r="D159" t="s">
        <v>34</v>
      </c>
      <c r="E159" t="s">
        <v>21</v>
      </c>
      <c r="F159" s="4">
        <v>6832</v>
      </c>
      <c r="G159" s="5">
        <v>27</v>
      </c>
      <c r="H159">
        <f>VLOOKUP(data[[#This Row],[Product]],products[#All],2,0)</f>
        <v>9</v>
      </c>
      <c r="I159" s="30">
        <f>data[[#This Row],[Cost per Unit]]*data[[#This Row],[Units]]</f>
        <v>243</v>
      </c>
    </row>
    <row r="160" spans="3:9" x14ac:dyDescent="0.25">
      <c r="C160" t="s">
        <v>2</v>
      </c>
      <c r="D160" t="s">
        <v>39</v>
      </c>
      <c r="E160" t="s">
        <v>16</v>
      </c>
      <c r="F160" s="4">
        <v>2016</v>
      </c>
      <c r="G160" s="5">
        <v>117</v>
      </c>
      <c r="H160">
        <f>VLOOKUP(data[[#This Row],[Product]],products[#All],2,0)</f>
        <v>8.7899999999999991</v>
      </c>
      <c r="I160" s="30">
        <f>data[[#This Row],[Cost per Unit]]*data[[#This Row],[Units]]</f>
        <v>1028.4299999999998</v>
      </c>
    </row>
    <row r="161" spans="3:9" x14ac:dyDescent="0.25">
      <c r="C161" t="s">
        <v>6</v>
      </c>
      <c r="D161" t="s">
        <v>38</v>
      </c>
      <c r="E161" t="s">
        <v>21</v>
      </c>
      <c r="F161" s="4">
        <v>7322</v>
      </c>
      <c r="G161" s="5">
        <v>36</v>
      </c>
      <c r="H161">
        <f>VLOOKUP(data[[#This Row],[Product]],products[#All],2,0)</f>
        <v>9</v>
      </c>
      <c r="I161" s="30">
        <f>data[[#This Row],[Cost per Unit]]*data[[#This Row],[Units]]</f>
        <v>324</v>
      </c>
    </row>
    <row r="162" spans="3:9" x14ac:dyDescent="0.25">
      <c r="C162" t="s">
        <v>8</v>
      </c>
      <c r="D162" t="s">
        <v>35</v>
      </c>
      <c r="E162" t="s">
        <v>33</v>
      </c>
      <c r="F162" s="4">
        <v>357</v>
      </c>
      <c r="G162" s="5">
        <v>126</v>
      </c>
      <c r="H162">
        <f>VLOOKUP(data[[#This Row],[Product]],products[#All],2,0)</f>
        <v>12.37</v>
      </c>
      <c r="I162" s="30">
        <f>data[[#This Row],[Cost per Unit]]*data[[#This Row],[Units]]</f>
        <v>1558.62</v>
      </c>
    </row>
    <row r="163" spans="3:9" x14ac:dyDescent="0.25">
      <c r="C163" t="s">
        <v>9</v>
      </c>
      <c r="D163" t="s">
        <v>39</v>
      </c>
      <c r="E163" t="s">
        <v>25</v>
      </c>
      <c r="F163" s="4">
        <v>3192</v>
      </c>
      <c r="G163" s="5">
        <v>72</v>
      </c>
      <c r="H163">
        <f>VLOOKUP(data[[#This Row],[Product]],products[#All],2,0)</f>
        <v>13.15</v>
      </c>
      <c r="I163" s="30">
        <f>data[[#This Row],[Cost per Unit]]*data[[#This Row],[Units]]</f>
        <v>946.80000000000007</v>
      </c>
    </row>
    <row r="164" spans="3:9" x14ac:dyDescent="0.25">
      <c r="C164" t="s">
        <v>7</v>
      </c>
      <c r="D164" t="s">
        <v>36</v>
      </c>
      <c r="E164" t="s">
        <v>22</v>
      </c>
      <c r="F164" s="4">
        <v>8435</v>
      </c>
      <c r="G164" s="5">
        <v>42</v>
      </c>
      <c r="H164">
        <f>VLOOKUP(data[[#This Row],[Product]],products[#All],2,0)</f>
        <v>9.77</v>
      </c>
      <c r="I164" s="30">
        <f>data[[#This Row],[Cost per Unit]]*data[[#This Row],[Units]]</f>
        <v>410.34</v>
      </c>
    </row>
    <row r="165" spans="3:9" x14ac:dyDescent="0.25">
      <c r="C165" t="s">
        <v>40</v>
      </c>
      <c r="D165" t="s">
        <v>39</v>
      </c>
      <c r="E165" t="s">
        <v>29</v>
      </c>
      <c r="F165" s="4">
        <v>0</v>
      </c>
      <c r="G165" s="5">
        <v>135</v>
      </c>
      <c r="H165">
        <f>VLOOKUP(data[[#This Row],[Product]],products[#All],2,0)</f>
        <v>7.16</v>
      </c>
      <c r="I165" s="30">
        <f>data[[#This Row],[Cost per Unit]]*data[[#This Row],[Units]]</f>
        <v>966.6</v>
      </c>
    </row>
    <row r="166" spans="3:9" x14ac:dyDescent="0.25">
      <c r="C166" t="s">
        <v>7</v>
      </c>
      <c r="D166" t="s">
        <v>34</v>
      </c>
      <c r="E166" t="s">
        <v>24</v>
      </c>
      <c r="F166" s="4">
        <v>8862</v>
      </c>
      <c r="G166" s="5">
        <v>189</v>
      </c>
      <c r="H166">
        <f>VLOOKUP(data[[#This Row],[Product]],products[#All],2,0)</f>
        <v>4.97</v>
      </c>
      <c r="I166" s="30">
        <f>data[[#This Row],[Cost per Unit]]*data[[#This Row],[Units]]</f>
        <v>939.32999999999993</v>
      </c>
    </row>
    <row r="167" spans="3:9" x14ac:dyDescent="0.25">
      <c r="C167" t="s">
        <v>6</v>
      </c>
      <c r="D167" t="s">
        <v>37</v>
      </c>
      <c r="E167" t="s">
        <v>28</v>
      </c>
      <c r="F167" s="4">
        <v>3556</v>
      </c>
      <c r="G167" s="5">
        <v>459</v>
      </c>
      <c r="H167">
        <f>VLOOKUP(data[[#This Row],[Product]],products[#All],2,0)</f>
        <v>10.38</v>
      </c>
      <c r="I167" s="30">
        <f>data[[#This Row],[Cost per Unit]]*data[[#This Row],[Units]]</f>
        <v>4764.42</v>
      </c>
    </row>
    <row r="168" spans="3:9" x14ac:dyDescent="0.25">
      <c r="C168" t="s">
        <v>5</v>
      </c>
      <c r="D168" t="s">
        <v>34</v>
      </c>
      <c r="E168" t="s">
        <v>15</v>
      </c>
      <c r="F168" s="4">
        <v>7280</v>
      </c>
      <c r="G168" s="5">
        <v>201</v>
      </c>
      <c r="H168">
        <f>VLOOKUP(data[[#This Row],[Product]],products[#All],2,0)</f>
        <v>11.73</v>
      </c>
      <c r="I168" s="30">
        <f>data[[#This Row],[Cost per Unit]]*data[[#This Row],[Units]]</f>
        <v>2357.73</v>
      </c>
    </row>
    <row r="169" spans="3:9" x14ac:dyDescent="0.25">
      <c r="C169" t="s">
        <v>6</v>
      </c>
      <c r="D169" t="s">
        <v>34</v>
      </c>
      <c r="E169" t="s">
        <v>30</v>
      </c>
      <c r="F169" s="4">
        <v>3402</v>
      </c>
      <c r="G169" s="5">
        <v>366</v>
      </c>
      <c r="H169">
        <f>VLOOKUP(data[[#This Row],[Product]],products[#All],2,0)</f>
        <v>14.49</v>
      </c>
      <c r="I169" s="30">
        <f>data[[#This Row],[Cost per Unit]]*data[[#This Row],[Units]]</f>
        <v>5303.34</v>
      </c>
    </row>
    <row r="170" spans="3:9" x14ac:dyDescent="0.25">
      <c r="C170" t="s">
        <v>3</v>
      </c>
      <c r="D170" t="s">
        <v>37</v>
      </c>
      <c r="E170" t="s">
        <v>29</v>
      </c>
      <c r="F170" s="4">
        <v>4592</v>
      </c>
      <c r="G170" s="5">
        <v>324</v>
      </c>
      <c r="H170">
        <f>VLOOKUP(data[[#This Row],[Product]],products[#All],2,0)</f>
        <v>7.16</v>
      </c>
      <c r="I170" s="30">
        <f>data[[#This Row],[Cost per Unit]]*data[[#This Row],[Units]]</f>
        <v>2319.84</v>
      </c>
    </row>
    <row r="171" spans="3:9" x14ac:dyDescent="0.25">
      <c r="C171" t="s">
        <v>9</v>
      </c>
      <c r="D171" t="s">
        <v>35</v>
      </c>
      <c r="E171" t="s">
        <v>15</v>
      </c>
      <c r="F171" s="4">
        <v>7833</v>
      </c>
      <c r="G171" s="5">
        <v>243</v>
      </c>
      <c r="H171">
        <f>VLOOKUP(data[[#This Row],[Product]],products[#All],2,0)</f>
        <v>11.73</v>
      </c>
      <c r="I171" s="30">
        <f>data[[#This Row],[Cost per Unit]]*data[[#This Row],[Units]]</f>
        <v>2850.3900000000003</v>
      </c>
    </row>
    <row r="172" spans="3:9" x14ac:dyDescent="0.25">
      <c r="C172" t="s">
        <v>2</v>
      </c>
      <c r="D172" t="s">
        <v>39</v>
      </c>
      <c r="E172" t="s">
        <v>21</v>
      </c>
      <c r="F172" s="4">
        <v>7651</v>
      </c>
      <c r="G172" s="5">
        <v>213</v>
      </c>
      <c r="H172">
        <f>VLOOKUP(data[[#This Row],[Product]],products[#All],2,0)</f>
        <v>9</v>
      </c>
      <c r="I172" s="30">
        <f>data[[#This Row],[Cost per Unit]]*data[[#This Row],[Units]]</f>
        <v>1917</v>
      </c>
    </row>
    <row r="173" spans="3:9" x14ac:dyDescent="0.25">
      <c r="C173" t="s">
        <v>40</v>
      </c>
      <c r="D173" t="s">
        <v>35</v>
      </c>
      <c r="E173" t="s">
        <v>30</v>
      </c>
      <c r="F173" s="4">
        <v>2275</v>
      </c>
      <c r="G173" s="5">
        <v>447</v>
      </c>
      <c r="H173">
        <f>VLOOKUP(data[[#This Row],[Product]],products[#All],2,0)</f>
        <v>14.49</v>
      </c>
      <c r="I173" s="30">
        <f>data[[#This Row],[Cost per Unit]]*data[[#This Row],[Units]]</f>
        <v>6477.03</v>
      </c>
    </row>
    <row r="174" spans="3:9" x14ac:dyDescent="0.25">
      <c r="C174" t="s">
        <v>40</v>
      </c>
      <c r="D174" t="s">
        <v>38</v>
      </c>
      <c r="E174" t="s">
        <v>13</v>
      </c>
      <c r="F174" s="4">
        <v>5670</v>
      </c>
      <c r="G174" s="5">
        <v>297</v>
      </c>
      <c r="H174">
        <f>VLOOKUP(data[[#This Row],[Product]],products[#All],2,0)</f>
        <v>9.33</v>
      </c>
      <c r="I174" s="30">
        <f>data[[#This Row],[Cost per Unit]]*data[[#This Row],[Units]]</f>
        <v>2771.01</v>
      </c>
    </row>
    <row r="175" spans="3:9" x14ac:dyDescent="0.25">
      <c r="C175" t="s">
        <v>7</v>
      </c>
      <c r="D175" t="s">
        <v>35</v>
      </c>
      <c r="E175" t="s">
        <v>16</v>
      </c>
      <c r="F175" s="4">
        <v>2135</v>
      </c>
      <c r="G175" s="5">
        <v>27</v>
      </c>
      <c r="H175">
        <f>VLOOKUP(data[[#This Row],[Product]],products[#All],2,0)</f>
        <v>8.7899999999999991</v>
      </c>
      <c r="I175" s="30">
        <f>data[[#This Row],[Cost per Unit]]*data[[#This Row],[Units]]</f>
        <v>237.32999999999998</v>
      </c>
    </row>
    <row r="176" spans="3:9" x14ac:dyDescent="0.25">
      <c r="C176" t="s">
        <v>40</v>
      </c>
      <c r="D176" t="s">
        <v>34</v>
      </c>
      <c r="E176" t="s">
        <v>23</v>
      </c>
      <c r="F176" s="4">
        <v>2779</v>
      </c>
      <c r="G176" s="5">
        <v>75</v>
      </c>
      <c r="H176">
        <f>VLOOKUP(data[[#This Row],[Product]],products[#All],2,0)</f>
        <v>6.49</v>
      </c>
      <c r="I176" s="30">
        <f>data[[#This Row],[Cost per Unit]]*data[[#This Row],[Units]]</f>
        <v>486.75</v>
      </c>
    </row>
    <row r="177" spans="3:9" x14ac:dyDescent="0.25">
      <c r="C177" t="s">
        <v>10</v>
      </c>
      <c r="D177" t="s">
        <v>39</v>
      </c>
      <c r="E177" t="s">
        <v>33</v>
      </c>
      <c r="F177" s="4">
        <v>12950</v>
      </c>
      <c r="G177" s="5">
        <v>30</v>
      </c>
      <c r="H177">
        <f>VLOOKUP(data[[#This Row],[Product]],products[#All],2,0)</f>
        <v>12.37</v>
      </c>
      <c r="I177" s="30">
        <f>data[[#This Row],[Cost per Unit]]*data[[#This Row],[Units]]</f>
        <v>371.09999999999997</v>
      </c>
    </row>
    <row r="178" spans="3:9" x14ac:dyDescent="0.25">
      <c r="C178" t="s">
        <v>7</v>
      </c>
      <c r="D178" t="s">
        <v>36</v>
      </c>
      <c r="E178" t="s">
        <v>18</v>
      </c>
      <c r="F178" s="4">
        <v>2646</v>
      </c>
      <c r="G178" s="5">
        <v>177</v>
      </c>
      <c r="H178">
        <f>VLOOKUP(data[[#This Row],[Product]],products[#All],2,0)</f>
        <v>6.47</v>
      </c>
      <c r="I178" s="30">
        <f>data[[#This Row],[Cost per Unit]]*data[[#This Row],[Units]]</f>
        <v>1145.19</v>
      </c>
    </row>
    <row r="179" spans="3:9" x14ac:dyDescent="0.25">
      <c r="C179" t="s">
        <v>40</v>
      </c>
      <c r="D179" t="s">
        <v>34</v>
      </c>
      <c r="E179" t="s">
        <v>33</v>
      </c>
      <c r="F179" s="4">
        <v>3794</v>
      </c>
      <c r="G179" s="5">
        <v>159</v>
      </c>
      <c r="H179">
        <f>VLOOKUP(data[[#This Row],[Product]],products[#All],2,0)</f>
        <v>12.37</v>
      </c>
      <c r="I179" s="30">
        <f>data[[#This Row],[Cost per Unit]]*data[[#This Row],[Units]]</f>
        <v>1966.83</v>
      </c>
    </row>
    <row r="180" spans="3:9" x14ac:dyDescent="0.25">
      <c r="C180" t="s">
        <v>3</v>
      </c>
      <c r="D180" t="s">
        <v>35</v>
      </c>
      <c r="E180" t="s">
        <v>33</v>
      </c>
      <c r="F180" s="4">
        <v>819</v>
      </c>
      <c r="G180" s="5">
        <v>306</v>
      </c>
      <c r="H180">
        <f>VLOOKUP(data[[#This Row],[Product]],products[#All],2,0)</f>
        <v>12.37</v>
      </c>
      <c r="I180" s="30">
        <f>data[[#This Row],[Cost per Unit]]*data[[#This Row],[Units]]</f>
        <v>3785.22</v>
      </c>
    </row>
    <row r="181" spans="3:9" x14ac:dyDescent="0.25">
      <c r="C181" t="s">
        <v>3</v>
      </c>
      <c r="D181" t="s">
        <v>34</v>
      </c>
      <c r="E181" t="s">
        <v>20</v>
      </c>
      <c r="F181" s="4">
        <v>2583</v>
      </c>
      <c r="G181" s="5">
        <v>18</v>
      </c>
      <c r="H181">
        <f>VLOOKUP(data[[#This Row],[Product]],products[#All],2,0)</f>
        <v>10.62</v>
      </c>
      <c r="I181" s="30">
        <f>data[[#This Row],[Cost per Unit]]*data[[#This Row],[Units]]</f>
        <v>191.16</v>
      </c>
    </row>
    <row r="182" spans="3:9" x14ac:dyDescent="0.25">
      <c r="C182" t="s">
        <v>7</v>
      </c>
      <c r="D182" t="s">
        <v>35</v>
      </c>
      <c r="E182" t="s">
        <v>19</v>
      </c>
      <c r="F182" s="4">
        <v>4585</v>
      </c>
      <c r="G182" s="5">
        <v>240</v>
      </c>
      <c r="H182">
        <f>VLOOKUP(data[[#This Row],[Product]],products[#All],2,0)</f>
        <v>7.64</v>
      </c>
      <c r="I182" s="30">
        <f>data[[#This Row],[Cost per Unit]]*data[[#This Row],[Units]]</f>
        <v>1833.6</v>
      </c>
    </row>
    <row r="183" spans="3:9" x14ac:dyDescent="0.25">
      <c r="C183" t="s">
        <v>5</v>
      </c>
      <c r="D183" t="s">
        <v>34</v>
      </c>
      <c r="E183" t="s">
        <v>33</v>
      </c>
      <c r="F183" s="4">
        <v>1652</v>
      </c>
      <c r="G183" s="5">
        <v>93</v>
      </c>
      <c r="H183">
        <f>VLOOKUP(data[[#This Row],[Product]],products[#All],2,0)</f>
        <v>12.37</v>
      </c>
      <c r="I183" s="30">
        <f>data[[#This Row],[Cost per Unit]]*data[[#This Row],[Units]]</f>
        <v>1150.4099999999999</v>
      </c>
    </row>
    <row r="184" spans="3:9" x14ac:dyDescent="0.25">
      <c r="C184" t="s">
        <v>10</v>
      </c>
      <c r="D184" t="s">
        <v>34</v>
      </c>
      <c r="E184" t="s">
        <v>26</v>
      </c>
      <c r="F184" s="4">
        <v>4991</v>
      </c>
      <c r="G184" s="5">
        <v>9</v>
      </c>
      <c r="H184">
        <f>VLOOKUP(data[[#This Row],[Product]],products[#All],2,0)</f>
        <v>5.6</v>
      </c>
      <c r="I184" s="30">
        <f>data[[#This Row],[Cost per Unit]]*data[[#This Row],[Units]]</f>
        <v>50.4</v>
      </c>
    </row>
    <row r="185" spans="3:9" x14ac:dyDescent="0.25">
      <c r="C185" t="s">
        <v>8</v>
      </c>
      <c r="D185" t="s">
        <v>34</v>
      </c>
      <c r="E185" t="s">
        <v>16</v>
      </c>
      <c r="F185" s="4">
        <v>2009</v>
      </c>
      <c r="G185" s="5">
        <v>219</v>
      </c>
      <c r="H185">
        <f>VLOOKUP(data[[#This Row],[Product]],products[#All],2,0)</f>
        <v>8.7899999999999991</v>
      </c>
      <c r="I185" s="30">
        <f>data[[#This Row],[Cost per Unit]]*data[[#This Row],[Units]]</f>
        <v>1925.0099999999998</v>
      </c>
    </row>
    <row r="186" spans="3:9" x14ac:dyDescent="0.25">
      <c r="C186" t="s">
        <v>2</v>
      </c>
      <c r="D186" t="s">
        <v>39</v>
      </c>
      <c r="E186" t="s">
        <v>22</v>
      </c>
      <c r="F186" s="4">
        <v>1568</v>
      </c>
      <c r="G186" s="5">
        <v>141</v>
      </c>
      <c r="H186">
        <f>VLOOKUP(data[[#This Row],[Product]],products[#All],2,0)</f>
        <v>9.77</v>
      </c>
      <c r="I186" s="30">
        <f>data[[#This Row],[Cost per Unit]]*data[[#This Row],[Units]]</f>
        <v>1377.57</v>
      </c>
    </row>
    <row r="187" spans="3:9" x14ac:dyDescent="0.25">
      <c r="C187" t="s">
        <v>41</v>
      </c>
      <c r="D187" t="s">
        <v>37</v>
      </c>
      <c r="E187" t="s">
        <v>20</v>
      </c>
      <c r="F187" s="4">
        <v>3388</v>
      </c>
      <c r="G187" s="5">
        <v>123</v>
      </c>
      <c r="H187">
        <f>VLOOKUP(data[[#This Row],[Product]],products[#All],2,0)</f>
        <v>10.62</v>
      </c>
      <c r="I187" s="30">
        <f>data[[#This Row],[Cost per Unit]]*data[[#This Row],[Units]]</f>
        <v>1306.26</v>
      </c>
    </row>
    <row r="188" spans="3:9" x14ac:dyDescent="0.25">
      <c r="C188" t="s">
        <v>40</v>
      </c>
      <c r="D188" t="s">
        <v>38</v>
      </c>
      <c r="E188" t="s">
        <v>24</v>
      </c>
      <c r="F188" s="4">
        <v>623</v>
      </c>
      <c r="G188" s="5">
        <v>51</v>
      </c>
      <c r="H188">
        <f>VLOOKUP(data[[#This Row],[Product]],products[#All],2,0)</f>
        <v>4.97</v>
      </c>
      <c r="I188" s="30">
        <f>data[[#This Row],[Cost per Unit]]*data[[#This Row],[Units]]</f>
        <v>253.47</v>
      </c>
    </row>
    <row r="189" spans="3:9" x14ac:dyDescent="0.25">
      <c r="C189" t="s">
        <v>6</v>
      </c>
      <c r="D189" t="s">
        <v>36</v>
      </c>
      <c r="E189" t="s">
        <v>4</v>
      </c>
      <c r="F189" s="4">
        <v>10073</v>
      </c>
      <c r="G189" s="5">
        <v>120</v>
      </c>
      <c r="H189">
        <f>VLOOKUP(data[[#This Row],[Product]],products[#All],2,0)</f>
        <v>11.88</v>
      </c>
      <c r="I189" s="30">
        <f>data[[#This Row],[Cost per Unit]]*data[[#This Row],[Units]]</f>
        <v>1425.6000000000001</v>
      </c>
    </row>
    <row r="190" spans="3:9" x14ac:dyDescent="0.25">
      <c r="C190" t="s">
        <v>8</v>
      </c>
      <c r="D190" t="s">
        <v>39</v>
      </c>
      <c r="E190" t="s">
        <v>26</v>
      </c>
      <c r="F190" s="4">
        <v>1561</v>
      </c>
      <c r="G190" s="5">
        <v>27</v>
      </c>
      <c r="H190">
        <f>VLOOKUP(data[[#This Row],[Product]],products[#All],2,0)</f>
        <v>5.6</v>
      </c>
      <c r="I190" s="30">
        <f>data[[#This Row],[Cost per Unit]]*data[[#This Row],[Units]]</f>
        <v>151.19999999999999</v>
      </c>
    </row>
    <row r="191" spans="3:9" x14ac:dyDescent="0.25">
      <c r="C191" t="s">
        <v>9</v>
      </c>
      <c r="D191" t="s">
        <v>36</v>
      </c>
      <c r="E191" t="s">
        <v>27</v>
      </c>
      <c r="F191" s="4">
        <v>11522</v>
      </c>
      <c r="G191" s="5">
        <v>204</v>
      </c>
      <c r="H191">
        <f>VLOOKUP(data[[#This Row],[Product]],products[#All],2,0)</f>
        <v>16.73</v>
      </c>
      <c r="I191" s="30">
        <f>data[[#This Row],[Cost per Unit]]*data[[#This Row],[Units]]</f>
        <v>3412.92</v>
      </c>
    </row>
    <row r="192" spans="3:9" x14ac:dyDescent="0.25">
      <c r="C192" t="s">
        <v>6</v>
      </c>
      <c r="D192" t="s">
        <v>38</v>
      </c>
      <c r="E192" t="s">
        <v>13</v>
      </c>
      <c r="F192" s="4">
        <v>2317</v>
      </c>
      <c r="G192" s="5">
        <v>123</v>
      </c>
      <c r="H192">
        <f>VLOOKUP(data[[#This Row],[Product]],products[#All],2,0)</f>
        <v>9.33</v>
      </c>
      <c r="I192" s="30">
        <f>data[[#This Row],[Cost per Unit]]*data[[#This Row],[Units]]</f>
        <v>1147.5899999999999</v>
      </c>
    </row>
    <row r="193" spans="3:9" x14ac:dyDescent="0.25">
      <c r="C193" t="s">
        <v>10</v>
      </c>
      <c r="D193" t="s">
        <v>37</v>
      </c>
      <c r="E193" t="s">
        <v>28</v>
      </c>
      <c r="F193" s="4">
        <v>3059</v>
      </c>
      <c r="G193" s="5">
        <v>27</v>
      </c>
      <c r="H193">
        <f>VLOOKUP(data[[#This Row],[Product]],products[#All],2,0)</f>
        <v>10.38</v>
      </c>
      <c r="I193" s="30">
        <f>data[[#This Row],[Cost per Unit]]*data[[#This Row],[Units]]</f>
        <v>280.26000000000005</v>
      </c>
    </row>
    <row r="194" spans="3:9" x14ac:dyDescent="0.25">
      <c r="C194" t="s">
        <v>41</v>
      </c>
      <c r="D194" t="s">
        <v>37</v>
      </c>
      <c r="E194" t="s">
        <v>26</v>
      </c>
      <c r="F194" s="4">
        <v>2324</v>
      </c>
      <c r="G194" s="5">
        <v>177</v>
      </c>
      <c r="H194">
        <f>VLOOKUP(data[[#This Row],[Product]],products[#All],2,0)</f>
        <v>5.6</v>
      </c>
      <c r="I194" s="30">
        <f>data[[#This Row],[Cost per Unit]]*data[[#This Row],[Units]]</f>
        <v>991.19999999999993</v>
      </c>
    </row>
    <row r="195" spans="3:9" x14ac:dyDescent="0.25">
      <c r="C195" t="s">
        <v>3</v>
      </c>
      <c r="D195" t="s">
        <v>39</v>
      </c>
      <c r="E195" t="s">
        <v>26</v>
      </c>
      <c r="F195" s="4">
        <v>4956</v>
      </c>
      <c r="G195" s="5">
        <v>171</v>
      </c>
      <c r="H195">
        <f>VLOOKUP(data[[#This Row],[Product]],products[#All],2,0)</f>
        <v>5.6</v>
      </c>
      <c r="I195" s="30">
        <f>data[[#This Row],[Cost per Unit]]*data[[#This Row],[Units]]</f>
        <v>957.59999999999991</v>
      </c>
    </row>
    <row r="196" spans="3:9" x14ac:dyDescent="0.25">
      <c r="C196" t="s">
        <v>10</v>
      </c>
      <c r="D196" t="s">
        <v>34</v>
      </c>
      <c r="E196" t="s">
        <v>19</v>
      </c>
      <c r="F196" s="4">
        <v>5355</v>
      </c>
      <c r="G196" s="5">
        <v>204</v>
      </c>
      <c r="H196">
        <f>VLOOKUP(data[[#This Row],[Product]],products[#All],2,0)</f>
        <v>7.64</v>
      </c>
      <c r="I196" s="30">
        <f>data[[#This Row],[Cost per Unit]]*data[[#This Row],[Units]]</f>
        <v>1558.56</v>
      </c>
    </row>
    <row r="197" spans="3:9" x14ac:dyDescent="0.25">
      <c r="C197" t="s">
        <v>3</v>
      </c>
      <c r="D197" t="s">
        <v>34</v>
      </c>
      <c r="E197" t="s">
        <v>14</v>
      </c>
      <c r="F197" s="4">
        <v>7259</v>
      </c>
      <c r="G197" s="5">
        <v>276</v>
      </c>
      <c r="H197">
        <f>VLOOKUP(data[[#This Row],[Product]],products[#All],2,0)</f>
        <v>11.7</v>
      </c>
      <c r="I197" s="30">
        <f>data[[#This Row],[Cost per Unit]]*data[[#This Row],[Units]]</f>
        <v>3229.2</v>
      </c>
    </row>
    <row r="198" spans="3:9" x14ac:dyDescent="0.25">
      <c r="C198" t="s">
        <v>8</v>
      </c>
      <c r="D198" t="s">
        <v>37</v>
      </c>
      <c r="E198" t="s">
        <v>26</v>
      </c>
      <c r="F198" s="4">
        <v>6279</v>
      </c>
      <c r="G198" s="5">
        <v>45</v>
      </c>
      <c r="H198">
        <f>VLOOKUP(data[[#This Row],[Product]],products[#All],2,0)</f>
        <v>5.6</v>
      </c>
      <c r="I198" s="30">
        <f>data[[#This Row],[Cost per Unit]]*data[[#This Row],[Units]]</f>
        <v>251.99999999999997</v>
      </c>
    </row>
    <row r="199" spans="3:9" x14ac:dyDescent="0.25">
      <c r="C199" t="s">
        <v>40</v>
      </c>
      <c r="D199" t="s">
        <v>38</v>
      </c>
      <c r="E199" t="s">
        <v>29</v>
      </c>
      <c r="F199" s="4">
        <v>2541</v>
      </c>
      <c r="G199" s="5">
        <v>45</v>
      </c>
      <c r="H199">
        <f>VLOOKUP(data[[#This Row],[Product]],products[#All],2,0)</f>
        <v>7.16</v>
      </c>
      <c r="I199" s="30">
        <f>data[[#This Row],[Cost per Unit]]*data[[#This Row],[Units]]</f>
        <v>322.2</v>
      </c>
    </row>
    <row r="200" spans="3:9" x14ac:dyDescent="0.25">
      <c r="C200" t="s">
        <v>6</v>
      </c>
      <c r="D200" t="s">
        <v>35</v>
      </c>
      <c r="E200" t="s">
        <v>27</v>
      </c>
      <c r="F200" s="4">
        <v>3864</v>
      </c>
      <c r="G200" s="5">
        <v>177</v>
      </c>
      <c r="H200">
        <f>VLOOKUP(data[[#This Row],[Product]],products[#All],2,0)</f>
        <v>16.73</v>
      </c>
      <c r="I200" s="30">
        <f>data[[#This Row],[Cost per Unit]]*data[[#This Row],[Units]]</f>
        <v>2961.21</v>
      </c>
    </row>
    <row r="201" spans="3:9" x14ac:dyDescent="0.25">
      <c r="C201" t="s">
        <v>5</v>
      </c>
      <c r="D201" t="s">
        <v>36</v>
      </c>
      <c r="E201" t="s">
        <v>13</v>
      </c>
      <c r="F201" s="4">
        <v>6146</v>
      </c>
      <c r="G201" s="5">
        <v>63</v>
      </c>
      <c r="H201">
        <f>VLOOKUP(data[[#This Row],[Product]],products[#All],2,0)</f>
        <v>9.33</v>
      </c>
      <c r="I201" s="30">
        <f>data[[#This Row],[Cost per Unit]]*data[[#This Row],[Units]]</f>
        <v>587.79</v>
      </c>
    </row>
    <row r="202" spans="3:9" x14ac:dyDescent="0.25">
      <c r="C202" t="s">
        <v>9</v>
      </c>
      <c r="D202" t="s">
        <v>39</v>
      </c>
      <c r="E202" t="s">
        <v>18</v>
      </c>
      <c r="F202" s="4">
        <v>2639</v>
      </c>
      <c r="G202" s="5">
        <v>204</v>
      </c>
      <c r="H202">
        <f>VLOOKUP(data[[#This Row],[Product]],products[#All],2,0)</f>
        <v>6.47</v>
      </c>
      <c r="I202" s="30">
        <f>data[[#This Row],[Cost per Unit]]*data[[#This Row],[Units]]</f>
        <v>1319.8799999999999</v>
      </c>
    </row>
    <row r="203" spans="3:9" x14ac:dyDescent="0.25">
      <c r="C203" t="s">
        <v>8</v>
      </c>
      <c r="D203" t="s">
        <v>37</v>
      </c>
      <c r="E203" t="s">
        <v>22</v>
      </c>
      <c r="F203" s="4">
        <v>1890</v>
      </c>
      <c r="G203" s="5">
        <v>195</v>
      </c>
      <c r="H203">
        <f>VLOOKUP(data[[#This Row],[Product]],products[#All],2,0)</f>
        <v>9.77</v>
      </c>
      <c r="I203" s="30">
        <f>data[[#This Row],[Cost per Unit]]*data[[#This Row],[Units]]</f>
        <v>1905.1499999999999</v>
      </c>
    </row>
    <row r="204" spans="3:9" x14ac:dyDescent="0.25">
      <c r="C204" t="s">
        <v>7</v>
      </c>
      <c r="D204" t="s">
        <v>34</v>
      </c>
      <c r="E204" t="s">
        <v>14</v>
      </c>
      <c r="F204" s="4">
        <v>1932</v>
      </c>
      <c r="G204" s="5">
        <v>369</v>
      </c>
      <c r="H204">
        <f>VLOOKUP(data[[#This Row],[Product]],products[#All],2,0)</f>
        <v>11.7</v>
      </c>
      <c r="I204" s="30">
        <f>data[[#This Row],[Cost per Unit]]*data[[#This Row],[Units]]</f>
        <v>4317.3</v>
      </c>
    </row>
    <row r="205" spans="3:9" x14ac:dyDescent="0.25">
      <c r="C205" t="s">
        <v>3</v>
      </c>
      <c r="D205" t="s">
        <v>34</v>
      </c>
      <c r="E205" t="s">
        <v>25</v>
      </c>
      <c r="F205" s="4">
        <v>6300</v>
      </c>
      <c r="G205" s="5">
        <v>42</v>
      </c>
      <c r="H205">
        <f>VLOOKUP(data[[#This Row],[Product]],products[#All],2,0)</f>
        <v>13.15</v>
      </c>
      <c r="I205" s="30">
        <f>data[[#This Row],[Cost per Unit]]*data[[#This Row],[Units]]</f>
        <v>552.30000000000007</v>
      </c>
    </row>
    <row r="206" spans="3:9" x14ac:dyDescent="0.25">
      <c r="C206" t="s">
        <v>6</v>
      </c>
      <c r="D206" t="s">
        <v>37</v>
      </c>
      <c r="E206" t="s">
        <v>30</v>
      </c>
      <c r="F206" s="4">
        <v>560</v>
      </c>
      <c r="G206" s="5">
        <v>81</v>
      </c>
      <c r="H206">
        <f>VLOOKUP(data[[#This Row],[Product]],products[#All],2,0)</f>
        <v>14.49</v>
      </c>
      <c r="I206" s="30">
        <f>data[[#This Row],[Cost per Unit]]*data[[#This Row],[Units]]</f>
        <v>1173.69</v>
      </c>
    </row>
    <row r="207" spans="3:9" x14ac:dyDescent="0.25">
      <c r="C207" t="s">
        <v>9</v>
      </c>
      <c r="D207" t="s">
        <v>37</v>
      </c>
      <c r="E207" t="s">
        <v>26</v>
      </c>
      <c r="F207" s="4">
        <v>2856</v>
      </c>
      <c r="G207" s="5">
        <v>246</v>
      </c>
      <c r="H207">
        <f>VLOOKUP(data[[#This Row],[Product]],products[#All],2,0)</f>
        <v>5.6</v>
      </c>
      <c r="I207" s="30">
        <f>data[[#This Row],[Cost per Unit]]*data[[#This Row],[Units]]</f>
        <v>1377.6</v>
      </c>
    </row>
    <row r="208" spans="3:9" x14ac:dyDescent="0.25">
      <c r="C208" t="s">
        <v>9</v>
      </c>
      <c r="D208" t="s">
        <v>34</v>
      </c>
      <c r="E208" t="s">
        <v>17</v>
      </c>
      <c r="F208" s="4">
        <v>707</v>
      </c>
      <c r="G208" s="5">
        <v>174</v>
      </c>
      <c r="H208">
        <f>VLOOKUP(data[[#This Row],[Product]],products[#All],2,0)</f>
        <v>3.11</v>
      </c>
      <c r="I208" s="30">
        <f>data[[#This Row],[Cost per Unit]]*data[[#This Row],[Units]]</f>
        <v>541.14</v>
      </c>
    </row>
    <row r="209" spans="3:9" x14ac:dyDescent="0.25">
      <c r="C209" t="s">
        <v>8</v>
      </c>
      <c r="D209" t="s">
        <v>35</v>
      </c>
      <c r="E209" t="s">
        <v>30</v>
      </c>
      <c r="F209" s="4">
        <v>3598</v>
      </c>
      <c r="G209" s="5">
        <v>81</v>
      </c>
      <c r="H209">
        <f>VLOOKUP(data[[#This Row],[Product]],products[#All],2,0)</f>
        <v>14.49</v>
      </c>
      <c r="I209" s="30">
        <f>data[[#This Row],[Cost per Unit]]*data[[#This Row],[Units]]</f>
        <v>1173.69</v>
      </c>
    </row>
    <row r="210" spans="3:9" x14ac:dyDescent="0.25">
      <c r="C210" t="s">
        <v>40</v>
      </c>
      <c r="D210" t="s">
        <v>35</v>
      </c>
      <c r="E210" t="s">
        <v>22</v>
      </c>
      <c r="F210" s="4">
        <v>6853</v>
      </c>
      <c r="G210" s="5">
        <v>372</v>
      </c>
      <c r="H210">
        <f>VLOOKUP(data[[#This Row],[Product]],products[#All],2,0)</f>
        <v>9.77</v>
      </c>
      <c r="I210" s="30">
        <f>data[[#This Row],[Cost per Unit]]*data[[#This Row],[Units]]</f>
        <v>3634.44</v>
      </c>
    </row>
    <row r="211" spans="3:9" x14ac:dyDescent="0.25">
      <c r="C211" t="s">
        <v>40</v>
      </c>
      <c r="D211" t="s">
        <v>35</v>
      </c>
      <c r="E211" t="s">
        <v>16</v>
      </c>
      <c r="F211" s="4">
        <v>4725</v>
      </c>
      <c r="G211" s="5">
        <v>174</v>
      </c>
      <c r="H211">
        <f>VLOOKUP(data[[#This Row],[Product]],products[#All],2,0)</f>
        <v>8.7899999999999991</v>
      </c>
      <c r="I211" s="30">
        <f>data[[#This Row],[Cost per Unit]]*data[[#This Row],[Units]]</f>
        <v>1529.4599999999998</v>
      </c>
    </row>
    <row r="212" spans="3:9" x14ac:dyDescent="0.25">
      <c r="C212" t="s">
        <v>41</v>
      </c>
      <c r="D212" t="s">
        <v>36</v>
      </c>
      <c r="E212" t="s">
        <v>32</v>
      </c>
      <c r="F212" s="4">
        <v>10304</v>
      </c>
      <c r="G212" s="5">
        <v>84</v>
      </c>
      <c r="H212">
        <f>VLOOKUP(data[[#This Row],[Product]],products[#All],2,0)</f>
        <v>8.65</v>
      </c>
      <c r="I212" s="30">
        <f>data[[#This Row],[Cost per Unit]]*data[[#This Row],[Units]]</f>
        <v>726.6</v>
      </c>
    </row>
    <row r="213" spans="3:9" x14ac:dyDescent="0.25">
      <c r="C213" t="s">
        <v>41</v>
      </c>
      <c r="D213" t="s">
        <v>34</v>
      </c>
      <c r="E213" t="s">
        <v>16</v>
      </c>
      <c r="F213" s="4">
        <v>1274</v>
      </c>
      <c r="G213" s="5">
        <v>225</v>
      </c>
      <c r="H213">
        <f>VLOOKUP(data[[#This Row],[Product]],products[#All],2,0)</f>
        <v>8.7899999999999991</v>
      </c>
      <c r="I213" s="30">
        <f>data[[#This Row],[Cost per Unit]]*data[[#This Row],[Units]]</f>
        <v>1977.7499999999998</v>
      </c>
    </row>
    <row r="214" spans="3:9" x14ac:dyDescent="0.25">
      <c r="C214" t="s">
        <v>5</v>
      </c>
      <c r="D214" t="s">
        <v>36</v>
      </c>
      <c r="E214" t="s">
        <v>30</v>
      </c>
      <c r="F214" s="4">
        <v>1526</v>
      </c>
      <c r="G214" s="5">
        <v>105</v>
      </c>
      <c r="H214">
        <f>VLOOKUP(data[[#This Row],[Product]],products[#All],2,0)</f>
        <v>14.49</v>
      </c>
      <c r="I214" s="30">
        <f>data[[#This Row],[Cost per Unit]]*data[[#This Row],[Units]]</f>
        <v>1521.45</v>
      </c>
    </row>
    <row r="215" spans="3:9" x14ac:dyDescent="0.25">
      <c r="C215" t="s">
        <v>40</v>
      </c>
      <c r="D215" t="s">
        <v>39</v>
      </c>
      <c r="E215" t="s">
        <v>28</v>
      </c>
      <c r="F215" s="4">
        <v>3101</v>
      </c>
      <c r="G215" s="5">
        <v>225</v>
      </c>
      <c r="H215">
        <f>VLOOKUP(data[[#This Row],[Product]],products[#All],2,0)</f>
        <v>10.38</v>
      </c>
      <c r="I215" s="30">
        <f>data[[#This Row],[Cost per Unit]]*data[[#This Row],[Units]]</f>
        <v>2335.5</v>
      </c>
    </row>
    <row r="216" spans="3:9" x14ac:dyDescent="0.25">
      <c r="C216" t="s">
        <v>2</v>
      </c>
      <c r="D216" t="s">
        <v>37</v>
      </c>
      <c r="E216" t="s">
        <v>14</v>
      </c>
      <c r="F216" s="4">
        <v>1057</v>
      </c>
      <c r="G216" s="5">
        <v>54</v>
      </c>
      <c r="H216">
        <f>VLOOKUP(data[[#This Row],[Product]],products[#All],2,0)</f>
        <v>11.7</v>
      </c>
      <c r="I216" s="30">
        <f>data[[#This Row],[Cost per Unit]]*data[[#This Row],[Units]]</f>
        <v>631.79999999999995</v>
      </c>
    </row>
    <row r="217" spans="3:9" x14ac:dyDescent="0.25">
      <c r="C217" t="s">
        <v>7</v>
      </c>
      <c r="D217" t="s">
        <v>37</v>
      </c>
      <c r="E217" t="s">
        <v>26</v>
      </c>
      <c r="F217" s="4">
        <v>5306</v>
      </c>
      <c r="G217" s="5">
        <v>0</v>
      </c>
      <c r="H217">
        <f>VLOOKUP(data[[#This Row],[Product]],products[#All],2,0)</f>
        <v>5.6</v>
      </c>
      <c r="I217" s="30">
        <f>data[[#This Row],[Cost per Unit]]*data[[#This Row],[Units]]</f>
        <v>0</v>
      </c>
    </row>
    <row r="218" spans="3:9" x14ac:dyDescent="0.25">
      <c r="C218" t="s">
        <v>5</v>
      </c>
      <c r="D218" t="s">
        <v>39</v>
      </c>
      <c r="E218" t="s">
        <v>24</v>
      </c>
      <c r="F218" s="4">
        <v>4018</v>
      </c>
      <c r="G218" s="5">
        <v>171</v>
      </c>
      <c r="H218">
        <f>VLOOKUP(data[[#This Row],[Product]],products[#All],2,0)</f>
        <v>4.97</v>
      </c>
      <c r="I218" s="30">
        <f>data[[#This Row],[Cost per Unit]]*data[[#This Row],[Units]]</f>
        <v>849.87</v>
      </c>
    </row>
    <row r="219" spans="3:9" x14ac:dyDescent="0.25">
      <c r="C219" t="s">
        <v>9</v>
      </c>
      <c r="D219" t="s">
        <v>34</v>
      </c>
      <c r="E219" t="s">
        <v>16</v>
      </c>
      <c r="F219" s="4">
        <v>938</v>
      </c>
      <c r="G219" s="5">
        <v>189</v>
      </c>
      <c r="H219">
        <f>VLOOKUP(data[[#This Row],[Product]],products[#All],2,0)</f>
        <v>8.7899999999999991</v>
      </c>
      <c r="I219" s="30">
        <f>data[[#This Row],[Cost per Unit]]*data[[#This Row],[Units]]</f>
        <v>1661.31</v>
      </c>
    </row>
    <row r="220" spans="3:9" x14ac:dyDescent="0.25">
      <c r="C220" t="s">
        <v>7</v>
      </c>
      <c r="D220" t="s">
        <v>38</v>
      </c>
      <c r="E220" t="s">
        <v>18</v>
      </c>
      <c r="F220" s="4">
        <v>1778</v>
      </c>
      <c r="G220" s="5">
        <v>270</v>
      </c>
      <c r="H220">
        <f>VLOOKUP(data[[#This Row],[Product]],products[#All],2,0)</f>
        <v>6.47</v>
      </c>
      <c r="I220" s="30">
        <f>data[[#This Row],[Cost per Unit]]*data[[#This Row],[Units]]</f>
        <v>1746.8999999999999</v>
      </c>
    </row>
    <row r="221" spans="3:9" x14ac:dyDescent="0.25">
      <c r="C221" t="s">
        <v>6</v>
      </c>
      <c r="D221" t="s">
        <v>39</v>
      </c>
      <c r="E221" t="s">
        <v>30</v>
      </c>
      <c r="F221" s="4">
        <v>1638</v>
      </c>
      <c r="G221" s="5">
        <v>63</v>
      </c>
      <c r="H221">
        <f>VLOOKUP(data[[#This Row],[Product]],products[#All],2,0)</f>
        <v>14.49</v>
      </c>
      <c r="I221" s="30">
        <f>data[[#This Row],[Cost per Unit]]*data[[#This Row],[Units]]</f>
        <v>912.87</v>
      </c>
    </row>
    <row r="222" spans="3:9" x14ac:dyDescent="0.25">
      <c r="C222" t="s">
        <v>41</v>
      </c>
      <c r="D222" t="s">
        <v>38</v>
      </c>
      <c r="E222" t="s">
        <v>25</v>
      </c>
      <c r="F222" s="4">
        <v>154</v>
      </c>
      <c r="G222" s="5">
        <v>21</v>
      </c>
      <c r="H222">
        <f>VLOOKUP(data[[#This Row],[Product]],products[#All],2,0)</f>
        <v>13.15</v>
      </c>
      <c r="I222" s="30">
        <f>data[[#This Row],[Cost per Unit]]*data[[#This Row],[Units]]</f>
        <v>276.15000000000003</v>
      </c>
    </row>
    <row r="223" spans="3:9" x14ac:dyDescent="0.25">
      <c r="C223" t="s">
        <v>7</v>
      </c>
      <c r="D223" t="s">
        <v>37</v>
      </c>
      <c r="E223" t="s">
        <v>22</v>
      </c>
      <c r="F223" s="4">
        <v>9835</v>
      </c>
      <c r="G223" s="5">
        <v>207</v>
      </c>
      <c r="H223">
        <f>VLOOKUP(data[[#This Row],[Product]],products[#All],2,0)</f>
        <v>9.77</v>
      </c>
      <c r="I223" s="30">
        <f>data[[#This Row],[Cost per Unit]]*data[[#This Row],[Units]]</f>
        <v>2022.3899999999999</v>
      </c>
    </row>
    <row r="224" spans="3:9" x14ac:dyDescent="0.25">
      <c r="C224" t="s">
        <v>9</v>
      </c>
      <c r="D224" t="s">
        <v>37</v>
      </c>
      <c r="E224" t="s">
        <v>20</v>
      </c>
      <c r="F224" s="4">
        <v>7273</v>
      </c>
      <c r="G224" s="5">
        <v>96</v>
      </c>
      <c r="H224">
        <f>VLOOKUP(data[[#This Row],[Product]],products[#All],2,0)</f>
        <v>10.62</v>
      </c>
      <c r="I224" s="30">
        <f>data[[#This Row],[Cost per Unit]]*data[[#This Row],[Units]]</f>
        <v>1019.52</v>
      </c>
    </row>
    <row r="225" spans="3:9" x14ac:dyDescent="0.25">
      <c r="C225" t="s">
        <v>5</v>
      </c>
      <c r="D225" t="s">
        <v>39</v>
      </c>
      <c r="E225" t="s">
        <v>22</v>
      </c>
      <c r="F225" s="4">
        <v>6909</v>
      </c>
      <c r="G225" s="5">
        <v>81</v>
      </c>
      <c r="H225">
        <f>VLOOKUP(data[[#This Row],[Product]],products[#All],2,0)</f>
        <v>9.77</v>
      </c>
      <c r="I225" s="30">
        <f>data[[#This Row],[Cost per Unit]]*data[[#This Row],[Units]]</f>
        <v>791.37</v>
      </c>
    </row>
    <row r="226" spans="3:9" x14ac:dyDescent="0.25">
      <c r="C226" t="s">
        <v>9</v>
      </c>
      <c r="D226" t="s">
        <v>39</v>
      </c>
      <c r="E226" t="s">
        <v>24</v>
      </c>
      <c r="F226" s="4">
        <v>3920</v>
      </c>
      <c r="G226" s="5">
        <v>306</v>
      </c>
      <c r="H226">
        <f>VLOOKUP(data[[#This Row],[Product]],products[#All],2,0)</f>
        <v>4.97</v>
      </c>
      <c r="I226" s="30">
        <f>data[[#This Row],[Cost per Unit]]*data[[#This Row],[Units]]</f>
        <v>1520.82</v>
      </c>
    </row>
    <row r="227" spans="3:9" x14ac:dyDescent="0.25">
      <c r="C227" t="s">
        <v>10</v>
      </c>
      <c r="D227" t="s">
        <v>39</v>
      </c>
      <c r="E227" t="s">
        <v>21</v>
      </c>
      <c r="F227" s="4">
        <v>4858</v>
      </c>
      <c r="G227" s="5">
        <v>279</v>
      </c>
      <c r="H227">
        <f>VLOOKUP(data[[#This Row],[Product]],products[#All],2,0)</f>
        <v>9</v>
      </c>
      <c r="I227" s="30">
        <f>data[[#This Row],[Cost per Unit]]*data[[#This Row],[Units]]</f>
        <v>2511</v>
      </c>
    </row>
    <row r="228" spans="3:9" x14ac:dyDescent="0.25">
      <c r="C228" t="s">
        <v>2</v>
      </c>
      <c r="D228" t="s">
        <v>38</v>
      </c>
      <c r="E228" t="s">
        <v>4</v>
      </c>
      <c r="F228" s="4">
        <v>3549</v>
      </c>
      <c r="G228" s="5">
        <v>3</v>
      </c>
      <c r="H228">
        <f>VLOOKUP(data[[#This Row],[Product]],products[#All],2,0)</f>
        <v>11.88</v>
      </c>
      <c r="I228" s="30">
        <f>data[[#This Row],[Cost per Unit]]*data[[#This Row],[Units]]</f>
        <v>35.64</v>
      </c>
    </row>
    <row r="229" spans="3:9" x14ac:dyDescent="0.25">
      <c r="C229" t="s">
        <v>7</v>
      </c>
      <c r="D229" t="s">
        <v>39</v>
      </c>
      <c r="E229" t="s">
        <v>27</v>
      </c>
      <c r="F229" s="4">
        <v>966</v>
      </c>
      <c r="G229" s="5">
        <v>198</v>
      </c>
      <c r="H229">
        <f>VLOOKUP(data[[#This Row],[Product]],products[#All],2,0)</f>
        <v>16.73</v>
      </c>
      <c r="I229" s="30">
        <f>data[[#This Row],[Cost per Unit]]*data[[#This Row],[Units]]</f>
        <v>3312.54</v>
      </c>
    </row>
    <row r="230" spans="3:9" x14ac:dyDescent="0.25">
      <c r="C230" t="s">
        <v>5</v>
      </c>
      <c r="D230" t="s">
        <v>39</v>
      </c>
      <c r="E230" t="s">
        <v>18</v>
      </c>
      <c r="F230" s="4">
        <v>385</v>
      </c>
      <c r="G230" s="5">
        <v>249</v>
      </c>
      <c r="H230">
        <f>VLOOKUP(data[[#This Row],[Product]],products[#All],2,0)</f>
        <v>6.47</v>
      </c>
      <c r="I230" s="30">
        <f>data[[#This Row],[Cost per Unit]]*data[[#This Row],[Units]]</f>
        <v>1611.03</v>
      </c>
    </row>
    <row r="231" spans="3:9" x14ac:dyDescent="0.25">
      <c r="C231" t="s">
        <v>6</v>
      </c>
      <c r="D231" t="s">
        <v>34</v>
      </c>
      <c r="E231" t="s">
        <v>16</v>
      </c>
      <c r="F231" s="4">
        <v>2219</v>
      </c>
      <c r="G231" s="5">
        <v>75</v>
      </c>
      <c r="H231">
        <f>VLOOKUP(data[[#This Row],[Product]],products[#All],2,0)</f>
        <v>8.7899999999999991</v>
      </c>
      <c r="I231" s="30">
        <f>data[[#This Row],[Cost per Unit]]*data[[#This Row],[Units]]</f>
        <v>659.24999999999989</v>
      </c>
    </row>
    <row r="232" spans="3:9" x14ac:dyDescent="0.25">
      <c r="C232" t="s">
        <v>9</v>
      </c>
      <c r="D232" t="s">
        <v>36</v>
      </c>
      <c r="E232" t="s">
        <v>32</v>
      </c>
      <c r="F232" s="4">
        <v>2954</v>
      </c>
      <c r="G232" s="5">
        <v>189</v>
      </c>
      <c r="H232">
        <f>VLOOKUP(data[[#This Row],[Product]],products[#All],2,0)</f>
        <v>8.65</v>
      </c>
      <c r="I232" s="30">
        <f>data[[#This Row],[Cost per Unit]]*data[[#This Row],[Units]]</f>
        <v>1634.8500000000001</v>
      </c>
    </row>
    <row r="233" spans="3:9" x14ac:dyDescent="0.25">
      <c r="C233" t="s">
        <v>7</v>
      </c>
      <c r="D233" t="s">
        <v>36</v>
      </c>
      <c r="E233" t="s">
        <v>32</v>
      </c>
      <c r="F233" s="4">
        <v>280</v>
      </c>
      <c r="G233" s="5">
        <v>87</v>
      </c>
      <c r="H233">
        <f>VLOOKUP(data[[#This Row],[Product]],products[#All],2,0)</f>
        <v>8.65</v>
      </c>
      <c r="I233" s="30">
        <f>data[[#This Row],[Cost per Unit]]*data[[#This Row],[Units]]</f>
        <v>752.55000000000007</v>
      </c>
    </row>
    <row r="234" spans="3:9" x14ac:dyDescent="0.25">
      <c r="C234" t="s">
        <v>41</v>
      </c>
      <c r="D234" t="s">
        <v>36</v>
      </c>
      <c r="E234" t="s">
        <v>30</v>
      </c>
      <c r="F234" s="4">
        <v>6118</v>
      </c>
      <c r="G234" s="5">
        <v>174</v>
      </c>
      <c r="H234">
        <f>VLOOKUP(data[[#This Row],[Product]],products[#All],2,0)</f>
        <v>14.49</v>
      </c>
      <c r="I234" s="30">
        <f>data[[#This Row],[Cost per Unit]]*data[[#This Row],[Units]]</f>
        <v>2521.2600000000002</v>
      </c>
    </row>
    <row r="235" spans="3:9" x14ac:dyDescent="0.25">
      <c r="C235" t="s">
        <v>2</v>
      </c>
      <c r="D235" t="s">
        <v>39</v>
      </c>
      <c r="E235" t="s">
        <v>15</v>
      </c>
      <c r="F235" s="4">
        <v>4802</v>
      </c>
      <c r="G235" s="5">
        <v>36</v>
      </c>
      <c r="H235">
        <f>VLOOKUP(data[[#This Row],[Product]],products[#All],2,0)</f>
        <v>11.73</v>
      </c>
      <c r="I235" s="30">
        <f>data[[#This Row],[Cost per Unit]]*data[[#This Row],[Units]]</f>
        <v>422.28000000000003</v>
      </c>
    </row>
    <row r="236" spans="3:9" x14ac:dyDescent="0.25">
      <c r="C236" t="s">
        <v>9</v>
      </c>
      <c r="D236" t="s">
        <v>38</v>
      </c>
      <c r="E236" t="s">
        <v>24</v>
      </c>
      <c r="F236" s="4">
        <v>4137</v>
      </c>
      <c r="G236" s="5">
        <v>60</v>
      </c>
      <c r="H236">
        <f>VLOOKUP(data[[#This Row],[Product]],products[#All],2,0)</f>
        <v>4.97</v>
      </c>
      <c r="I236" s="30">
        <f>data[[#This Row],[Cost per Unit]]*data[[#This Row],[Units]]</f>
        <v>298.2</v>
      </c>
    </row>
    <row r="237" spans="3:9" x14ac:dyDescent="0.25">
      <c r="C237" t="s">
        <v>3</v>
      </c>
      <c r="D237" t="s">
        <v>35</v>
      </c>
      <c r="E237" t="s">
        <v>23</v>
      </c>
      <c r="F237" s="4">
        <v>2023</v>
      </c>
      <c r="G237" s="5">
        <v>78</v>
      </c>
      <c r="H237">
        <f>VLOOKUP(data[[#This Row],[Product]],products[#All],2,0)</f>
        <v>6.49</v>
      </c>
      <c r="I237" s="30">
        <f>data[[#This Row],[Cost per Unit]]*data[[#This Row],[Units]]</f>
        <v>506.22</v>
      </c>
    </row>
    <row r="238" spans="3:9" x14ac:dyDescent="0.25">
      <c r="C238" t="s">
        <v>9</v>
      </c>
      <c r="D238" t="s">
        <v>36</v>
      </c>
      <c r="E238" t="s">
        <v>30</v>
      </c>
      <c r="F238" s="4">
        <v>9051</v>
      </c>
      <c r="G238" s="5">
        <v>57</v>
      </c>
      <c r="H238">
        <f>VLOOKUP(data[[#This Row],[Product]],products[#All],2,0)</f>
        <v>14.49</v>
      </c>
      <c r="I238" s="30">
        <f>data[[#This Row],[Cost per Unit]]*data[[#This Row],[Units]]</f>
        <v>825.93000000000006</v>
      </c>
    </row>
    <row r="239" spans="3:9" x14ac:dyDescent="0.25">
      <c r="C239" t="s">
        <v>9</v>
      </c>
      <c r="D239" t="s">
        <v>37</v>
      </c>
      <c r="E239" t="s">
        <v>28</v>
      </c>
      <c r="F239" s="4">
        <v>2919</v>
      </c>
      <c r="G239" s="5">
        <v>45</v>
      </c>
      <c r="H239">
        <f>VLOOKUP(data[[#This Row],[Product]],products[#All],2,0)</f>
        <v>10.38</v>
      </c>
      <c r="I239" s="30">
        <f>data[[#This Row],[Cost per Unit]]*data[[#This Row],[Units]]</f>
        <v>467.1</v>
      </c>
    </row>
    <row r="240" spans="3:9" x14ac:dyDescent="0.25">
      <c r="C240" t="s">
        <v>41</v>
      </c>
      <c r="D240" t="s">
        <v>38</v>
      </c>
      <c r="E240" t="s">
        <v>22</v>
      </c>
      <c r="F240" s="4">
        <v>5915</v>
      </c>
      <c r="G240" s="5">
        <v>3</v>
      </c>
      <c r="H240">
        <f>VLOOKUP(data[[#This Row],[Product]],products[#All],2,0)</f>
        <v>9.77</v>
      </c>
      <c r="I240" s="30">
        <f>data[[#This Row],[Cost per Unit]]*data[[#This Row],[Units]]</f>
        <v>29.31</v>
      </c>
    </row>
    <row r="241" spans="3:9" x14ac:dyDescent="0.25">
      <c r="C241" t="s">
        <v>10</v>
      </c>
      <c r="D241" t="s">
        <v>35</v>
      </c>
      <c r="E241" t="s">
        <v>15</v>
      </c>
      <c r="F241" s="4">
        <v>2562</v>
      </c>
      <c r="G241" s="5">
        <v>6</v>
      </c>
      <c r="H241">
        <f>VLOOKUP(data[[#This Row],[Product]],products[#All],2,0)</f>
        <v>11.73</v>
      </c>
      <c r="I241" s="30">
        <f>data[[#This Row],[Cost per Unit]]*data[[#This Row],[Units]]</f>
        <v>70.38</v>
      </c>
    </row>
    <row r="242" spans="3:9" x14ac:dyDescent="0.25">
      <c r="C242" t="s">
        <v>5</v>
      </c>
      <c r="D242" t="s">
        <v>37</v>
      </c>
      <c r="E242" t="s">
        <v>25</v>
      </c>
      <c r="F242" s="4">
        <v>8813</v>
      </c>
      <c r="G242" s="5">
        <v>21</v>
      </c>
      <c r="H242">
        <f>VLOOKUP(data[[#This Row],[Product]],products[#All],2,0)</f>
        <v>13.15</v>
      </c>
      <c r="I242" s="30">
        <f>data[[#This Row],[Cost per Unit]]*data[[#This Row],[Units]]</f>
        <v>276.15000000000003</v>
      </c>
    </row>
    <row r="243" spans="3:9" x14ac:dyDescent="0.25">
      <c r="C243" t="s">
        <v>5</v>
      </c>
      <c r="D243" t="s">
        <v>36</v>
      </c>
      <c r="E243" t="s">
        <v>18</v>
      </c>
      <c r="F243" s="4">
        <v>6111</v>
      </c>
      <c r="G243" s="5">
        <v>3</v>
      </c>
      <c r="H243">
        <f>VLOOKUP(data[[#This Row],[Product]],products[#All],2,0)</f>
        <v>6.47</v>
      </c>
      <c r="I243" s="30">
        <f>data[[#This Row],[Cost per Unit]]*data[[#This Row],[Units]]</f>
        <v>19.41</v>
      </c>
    </row>
    <row r="244" spans="3:9" x14ac:dyDescent="0.25">
      <c r="C244" t="s">
        <v>8</v>
      </c>
      <c r="D244" t="s">
        <v>34</v>
      </c>
      <c r="E244" t="s">
        <v>31</v>
      </c>
      <c r="F244" s="4">
        <v>3507</v>
      </c>
      <c r="G244" s="5">
        <v>288</v>
      </c>
      <c r="H244">
        <f>VLOOKUP(data[[#This Row],[Product]],products[#All],2,0)</f>
        <v>5.79</v>
      </c>
      <c r="I244" s="30">
        <f>data[[#This Row],[Cost per Unit]]*data[[#This Row],[Units]]</f>
        <v>1667.52</v>
      </c>
    </row>
    <row r="245" spans="3:9" x14ac:dyDescent="0.25">
      <c r="C245" t="s">
        <v>6</v>
      </c>
      <c r="D245" t="s">
        <v>36</v>
      </c>
      <c r="E245" t="s">
        <v>13</v>
      </c>
      <c r="F245" s="4">
        <v>4319</v>
      </c>
      <c r="G245" s="5">
        <v>30</v>
      </c>
      <c r="H245">
        <f>VLOOKUP(data[[#This Row],[Product]],products[#All],2,0)</f>
        <v>9.33</v>
      </c>
      <c r="I245" s="30">
        <f>data[[#This Row],[Cost per Unit]]*data[[#This Row],[Units]]</f>
        <v>279.89999999999998</v>
      </c>
    </row>
    <row r="246" spans="3:9" x14ac:dyDescent="0.25">
      <c r="C246" t="s">
        <v>40</v>
      </c>
      <c r="D246" t="s">
        <v>38</v>
      </c>
      <c r="E246" t="s">
        <v>26</v>
      </c>
      <c r="F246" s="4">
        <v>609</v>
      </c>
      <c r="G246" s="5">
        <v>87</v>
      </c>
      <c r="H246">
        <f>VLOOKUP(data[[#This Row],[Product]],products[#All],2,0)</f>
        <v>5.6</v>
      </c>
      <c r="I246" s="30">
        <f>data[[#This Row],[Cost per Unit]]*data[[#This Row],[Units]]</f>
        <v>487.2</v>
      </c>
    </row>
    <row r="247" spans="3:9" x14ac:dyDescent="0.25">
      <c r="C247" t="s">
        <v>40</v>
      </c>
      <c r="D247" t="s">
        <v>39</v>
      </c>
      <c r="E247" t="s">
        <v>27</v>
      </c>
      <c r="F247" s="4">
        <v>6370</v>
      </c>
      <c r="G247" s="5">
        <v>30</v>
      </c>
      <c r="H247">
        <f>VLOOKUP(data[[#This Row],[Product]],products[#All],2,0)</f>
        <v>16.73</v>
      </c>
      <c r="I247" s="30">
        <f>data[[#This Row],[Cost per Unit]]*data[[#This Row],[Units]]</f>
        <v>501.90000000000003</v>
      </c>
    </row>
    <row r="248" spans="3:9" x14ac:dyDescent="0.25">
      <c r="C248" t="s">
        <v>5</v>
      </c>
      <c r="D248" t="s">
        <v>38</v>
      </c>
      <c r="E248" t="s">
        <v>19</v>
      </c>
      <c r="F248" s="4">
        <v>5474</v>
      </c>
      <c r="G248" s="5">
        <v>168</v>
      </c>
      <c r="H248">
        <f>VLOOKUP(data[[#This Row],[Product]],products[#All],2,0)</f>
        <v>7.64</v>
      </c>
      <c r="I248" s="30">
        <f>data[[#This Row],[Cost per Unit]]*data[[#This Row],[Units]]</f>
        <v>1283.52</v>
      </c>
    </row>
    <row r="249" spans="3:9" x14ac:dyDescent="0.25">
      <c r="C249" t="s">
        <v>40</v>
      </c>
      <c r="D249" t="s">
        <v>36</v>
      </c>
      <c r="E249" t="s">
        <v>27</v>
      </c>
      <c r="F249" s="4">
        <v>3164</v>
      </c>
      <c r="G249" s="5">
        <v>306</v>
      </c>
      <c r="H249">
        <f>VLOOKUP(data[[#This Row],[Product]],products[#All],2,0)</f>
        <v>16.73</v>
      </c>
      <c r="I249" s="30">
        <f>data[[#This Row],[Cost per Unit]]*data[[#This Row],[Units]]</f>
        <v>5119.38</v>
      </c>
    </row>
    <row r="250" spans="3:9" x14ac:dyDescent="0.25">
      <c r="C250" t="s">
        <v>6</v>
      </c>
      <c r="D250" t="s">
        <v>35</v>
      </c>
      <c r="E250" t="s">
        <v>4</v>
      </c>
      <c r="F250" s="4">
        <v>1302</v>
      </c>
      <c r="G250" s="5">
        <v>402</v>
      </c>
      <c r="H250">
        <f>VLOOKUP(data[[#This Row],[Product]],products[#All],2,0)</f>
        <v>11.88</v>
      </c>
      <c r="I250" s="30">
        <f>data[[#This Row],[Cost per Unit]]*data[[#This Row],[Units]]</f>
        <v>4775.76</v>
      </c>
    </row>
    <row r="251" spans="3:9" x14ac:dyDescent="0.25">
      <c r="C251" t="s">
        <v>3</v>
      </c>
      <c r="D251" t="s">
        <v>37</v>
      </c>
      <c r="E251" t="s">
        <v>28</v>
      </c>
      <c r="F251" s="4">
        <v>7308</v>
      </c>
      <c r="G251" s="5">
        <v>327</v>
      </c>
      <c r="H251">
        <f>VLOOKUP(data[[#This Row],[Product]],products[#All],2,0)</f>
        <v>10.38</v>
      </c>
      <c r="I251" s="30">
        <f>data[[#This Row],[Cost per Unit]]*data[[#This Row],[Units]]</f>
        <v>3394.26</v>
      </c>
    </row>
    <row r="252" spans="3:9" x14ac:dyDescent="0.25">
      <c r="C252" t="s">
        <v>40</v>
      </c>
      <c r="D252" t="s">
        <v>37</v>
      </c>
      <c r="E252" t="s">
        <v>27</v>
      </c>
      <c r="F252" s="4">
        <v>6132</v>
      </c>
      <c r="G252" s="5">
        <v>93</v>
      </c>
      <c r="H252">
        <f>VLOOKUP(data[[#This Row],[Product]],products[#All],2,0)</f>
        <v>16.73</v>
      </c>
      <c r="I252" s="30">
        <f>data[[#This Row],[Cost per Unit]]*data[[#This Row],[Units]]</f>
        <v>1555.89</v>
      </c>
    </row>
    <row r="253" spans="3:9" x14ac:dyDescent="0.25">
      <c r="C253" t="s">
        <v>10</v>
      </c>
      <c r="D253" t="s">
        <v>35</v>
      </c>
      <c r="E253" t="s">
        <v>14</v>
      </c>
      <c r="F253" s="4">
        <v>3472</v>
      </c>
      <c r="G253" s="5">
        <v>96</v>
      </c>
      <c r="H253">
        <f>VLOOKUP(data[[#This Row],[Product]],products[#All],2,0)</f>
        <v>11.7</v>
      </c>
      <c r="I253" s="30">
        <f>data[[#This Row],[Cost per Unit]]*data[[#This Row],[Units]]</f>
        <v>1123.1999999999998</v>
      </c>
    </row>
    <row r="254" spans="3:9" x14ac:dyDescent="0.25">
      <c r="C254" t="s">
        <v>8</v>
      </c>
      <c r="D254" t="s">
        <v>39</v>
      </c>
      <c r="E254" t="s">
        <v>18</v>
      </c>
      <c r="F254" s="4">
        <v>9660</v>
      </c>
      <c r="G254" s="5">
        <v>27</v>
      </c>
      <c r="H254">
        <f>VLOOKUP(data[[#This Row],[Product]],products[#All],2,0)</f>
        <v>6.47</v>
      </c>
      <c r="I254" s="30">
        <f>data[[#This Row],[Cost per Unit]]*data[[#This Row],[Units]]</f>
        <v>174.69</v>
      </c>
    </row>
    <row r="255" spans="3:9" x14ac:dyDescent="0.25">
      <c r="C255" t="s">
        <v>9</v>
      </c>
      <c r="D255" t="s">
        <v>38</v>
      </c>
      <c r="E255" t="s">
        <v>26</v>
      </c>
      <c r="F255" s="4">
        <v>2436</v>
      </c>
      <c r="G255" s="5">
        <v>99</v>
      </c>
      <c r="H255">
        <f>VLOOKUP(data[[#This Row],[Product]],products[#All],2,0)</f>
        <v>5.6</v>
      </c>
      <c r="I255" s="30">
        <f>data[[#This Row],[Cost per Unit]]*data[[#This Row],[Units]]</f>
        <v>554.4</v>
      </c>
    </row>
    <row r="256" spans="3:9" x14ac:dyDescent="0.25">
      <c r="C256" t="s">
        <v>9</v>
      </c>
      <c r="D256" t="s">
        <v>38</v>
      </c>
      <c r="E256" t="s">
        <v>33</v>
      </c>
      <c r="F256" s="4">
        <v>9506</v>
      </c>
      <c r="G256" s="5">
        <v>87</v>
      </c>
      <c r="H256">
        <f>VLOOKUP(data[[#This Row],[Product]],products[#All],2,0)</f>
        <v>12.37</v>
      </c>
      <c r="I256" s="30">
        <f>data[[#This Row],[Cost per Unit]]*data[[#This Row],[Units]]</f>
        <v>1076.1899999999998</v>
      </c>
    </row>
    <row r="257" spans="3:9" x14ac:dyDescent="0.25">
      <c r="C257" t="s">
        <v>10</v>
      </c>
      <c r="D257" t="s">
        <v>37</v>
      </c>
      <c r="E257" t="s">
        <v>21</v>
      </c>
      <c r="F257" s="4">
        <v>245</v>
      </c>
      <c r="G257" s="5">
        <v>288</v>
      </c>
      <c r="H257">
        <f>VLOOKUP(data[[#This Row],[Product]],products[#All],2,0)</f>
        <v>9</v>
      </c>
      <c r="I257" s="30">
        <f>data[[#This Row],[Cost per Unit]]*data[[#This Row],[Units]]</f>
        <v>2592</v>
      </c>
    </row>
    <row r="258" spans="3:9" x14ac:dyDescent="0.25">
      <c r="C258" t="s">
        <v>8</v>
      </c>
      <c r="D258" t="s">
        <v>35</v>
      </c>
      <c r="E258" t="s">
        <v>20</v>
      </c>
      <c r="F258" s="4">
        <v>2702</v>
      </c>
      <c r="G258" s="5">
        <v>363</v>
      </c>
      <c r="H258">
        <f>VLOOKUP(data[[#This Row],[Product]],products[#All],2,0)</f>
        <v>10.62</v>
      </c>
      <c r="I258" s="30">
        <f>data[[#This Row],[Cost per Unit]]*data[[#This Row],[Units]]</f>
        <v>3855.0599999999995</v>
      </c>
    </row>
    <row r="259" spans="3:9" x14ac:dyDescent="0.25">
      <c r="C259" t="s">
        <v>10</v>
      </c>
      <c r="D259" t="s">
        <v>34</v>
      </c>
      <c r="E259" t="s">
        <v>17</v>
      </c>
      <c r="F259" s="4">
        <v>700</v>
      </c>
      <c r="G259" s="5">
        <v>87</v>
      </c>
      <c r="H259">
        <f>VLOOKUP(data[[#This Row],[Product]],products[#All],2,0)</f>
        <v>3.11</v>
      </c>
      <c r="I259" s="30">
        <f>data[[#This Row],[Cost per Unit]]*data[[#This Row],[Units]]</f>
        <v>270.57</v>
      </c>
    </row>
    <row r="260" spans="3:9" x14ac:dyDescent="0.25">
      <c r="C260" t="s">
        <v>6</v>
      </c>
      <c r="D260" t="s">
        <v>34</v>
      </c>
      <c r="E260" t="s">
        <v>17</v>
      </c>
      <c r="F260" s="4">
        <v>3759</v>
      </c>
      <c r="G260" s="5">
        <v>150</v>
      </c>
      <c r="H260">
        <f>VLOOKUP(data[[#This Row],[Product]],products[#All],2,0)</f>
        <v>3.11</v>
      </c>
      <c r="I260" s="30">
        <f>data[[#This Row],[Cost per Unit]]*data[[#This Row],[Units]]</f>
        <v>466.5</v>
      </c>
    </row>
    <row r="261" spans="3:9" x14ac:dyDescent="0.25">
      <c r="C261" t="s">
        <v>2</v>
      </c>
      <c r="D261" t="s">
        <v>35</v>
      </c>
      <c r="E261" t="s">
        <v>17</v>
      </c>
      <c r="F261" s="4">
        <v>1589</v>
      </c>
      <c r="G261" s="5">
        <v>303</v>
      </c>
      <c r="H261">
        <f>VLOOKUP(data[[#This Row],[Product]],products[#All],2,0)</f>
        <v>3.11</v>
      </c>
      <c r="I261" s="30">
        <f>data[[#This Row],[Cost per Unit]]*data[[#This Row],[Units]]</f>
        <v>942.32999999999993</v>
      </c>
    </row>
    <row r="262" spans="3:9" x14ac:dyDescent="0.25">
      <c r="C262" t="s">
        <v>7</v>
      </c>
      <c r="D262" t="s">
        <v>35</v>
      </c>
      <c r="E262" t="s">
        <v>28</v>
      </c>
      <c r="F262" s="4">
        <v>5194</v>
      </c>
      <c r="G262" s="5">
        <v>288</v>
      </c>
      <c r="H262">
        <f>VLOOKUP(data[[#This Row],[Product]],products[#All],2,0)</f>
        <v>10.38</v>
      </c>
      <c r="I262" s="30">
        <f>data[[#This Row],[Cost per Unit]]*data[[#This Row],[Units]]</f>
        <v>2989.44</v>
      </c>
    </row>
    <row r="263" spans="3:9" x14ac:dyDescent="0.25">
      <c r="C263" t="s">
        <v>10</v>
      </c>
      <c r="D263" t="s">
        <v>36</v>
      </c>
      <c r="E263" t="s">
        <v>13</v>
      </c>
      <c r="F263" s="4">
        <v>945</v>
      </c>
      <c r="G263" s="5">
        <v>75</v>
      </c>
      <c r="H263">
        <f>VLOOKUP(data[[#This Row],[Product]],products[#All],2,0)</f>
        <v>9.33</v>
      </c>
      <c r="I263" s="30">
        <f>data[[#This Row],[Cost per Unit]]*data[[#This Row],[Units]]</f>
        <v>699.75</v>
      </c>
    </row>
    <row r="264" spans="3:9" x14ac:dyDescent="0.25">
      <c r="C264" t="s">
        <v>40</v>
      </c>
      <c r="D264" t="s">
        <v>38</v>
      </c>
      <c r="E264" t="s">
        <v>31</v>
      </c>
      <c r="F264" s="4">
        <v>1988</v>
      </c>
      <c r="G264" s="5">
        <v>39</v>
      </c>
      <c r="H264">
        <f>VLOOKUP(data[[#This Row],[Product]],products[#All],2,0)</f>
        <v>5.79</v>
      </c>
      <c r="I264" s="30">
        <f>data[[#This Row],[Cost per Unit]]*data[[#This Row],[Units]]</f>
        <v>225.81</v>
      </c>
    </row>
    <row r="265" spans="3:9" x14ac:dyDescent="0.25">
      <c r="C265" t="s">
        <v>6</v>
      </c>
      <c r="D265" t="s">
        <v>34</v>
      </c>
      <c r="E265" t="s">
        <v>32</v>
      </c>
      <c r="F265" s="4">
        <v>6734</v>
      </c>
      <c r="G265" s="5">
        <v>123</v>
      </c>
      <c r="H265">
        <f>VLOOKUP(data[[#This Row],[Product]],products[#All],2,0)</f>
        <v>8.65</v>
      </c>
      <c r="I265" s="30">
        <f>data[[#This Row],[Cost per Unit]]*data[[#This Row],[Units]]</f>
        <v>1063.95</v>
      </c>
    </row>
    <row r="266" spans="3:9" x14ac:dyDescent="0.25">
      <c r="C266" t="s">
        <v>40</v>
      </c>
      <c r="D266" t="s">
        <v>36</v>
      </c>
      <c r="E266" t="s">
        <v>4</v>
      </c>
      <c r="F266" s="4">
        <v>217</v>
      </c>
      <c r="G266" s="5">
        <v>36</v>
      </c>
      <c r="H266">
        <f>VLOOKUP(data[[#This Row],[Product]],products[#All],2,0)</f>
        <v>11.88</v>
      </c>
      <c r="I266" s="30">
        <f>data[[#This Row],[Cost per Unit]]*data[[#This Row],[Units]]</f>
        <v>427.68</v>
      </c>
    </row>
    <row r="267" spans="3:9" x14ac:dyDescent="0.25">
      <c r="C267" t="s">
        <v>5</v>
      </c>
      <c r="D267" t="s">
        <v>34</v>
      </c>
      <c r="E267" t="s">
        <v>22</v>
      </c>
      <c r="F267" s="4">
        <v>6279</v>
      </c>
      <c r="G267" s="5">
        <v>237</v>
      </c>
      <c r="H267">
        <f>VLOOKUP(data[[#This Row],[Product]],products[#All],2,0)</f>
        <v>9.77</v>
      </c>
      <c r="I267" s="30">
        <f>data[[#This Row],[Cost per Unit]]*data[[#This Row],[Units]]</f>
        <v>2315.4899999999998</v>
      </c>
    </row>
    <row r="268" spans="3:9" x14ac:dyDescent="0.25">
      <c r="C268" t="s">
        <v>40</v>
      </c>
      <c r="D268" t="s">
        <v>36</v>
      </c>
      <c r="E268" t="s">
        <v>13</v>
      </c>
      <c r="F268" s="4">
        <v>4424</v>
      </c>
      <c r="G268" s="5">
        <v>201</v>
      </c>
      <c r="H268">
        <f>VLOOKUP(data[[#This Row],[Product]],products[#All],2,0)</f>
        <v>9.33</v>
      </c>
      <c r="I268" s="30">
        <f>data[[#This Row],[Cost per Unit]]*data[[#This Row],[Units]]</f>
        <v>1875.33</v>
      </c>
    </row>
    <row r="269" spans="3:9" x14ac:dyDescent="0.25">
      <c r="C269" t="s">
        <v>2</v>
      </c>
      <c r="D269" t="s">
        <v>36</v>
      </c>
      <c r="E269" t="s">
        <v>17</v>
      </c>
      <c r="F269" s="4">
        <v>189</v>
      </c>
      <c r="G269" s="5">
        <v>48</v>
      </c>
      <c r="H269">
        <f>VLOOKUP(data[[#This Row],[Product]],products[#All],2,0)</f>
        <v>3.11</v>
      </c>
      <c r="I269" s="30">
        <f>data[[#This Row],[Cost per Unit]]*data[[#This Row],[Units]]</f>
        <v>149.28</v>
      </c>
    </row>
    <row r="270" spans="3:9" x14ac:dyDescent="0.25">
      <c r="C270" t="s">
        <v>5</v>
      </c>
      <c r="D270" t="s">
        <v>35</v>
      </c>
      <c r="E270" t="s">
        <v>22</v>
      </c>
      <c r="F270" s="4">
        <v>490</v>
      </c>
      <c r="G270" s="5">
        <v>84</v>
      </c>
      <c r="H270">
        <f>VLOOKUP(data[[#This Row],[Product]],products[#All],2,0)</f>
        <v>9.77</v>
      </c>
      <c r="I270" s="30">
        <f>data[[#This Row],[Cost per Unit]]*data[[#This Row],[Units]]</f>
        <v>820.68</v>
      </c>
    </row>
    <row r="271" spans="3:9" x14ac:dyDescent="0.25">
      <c r="C271" t="s">
        <v>8</v>
      </c>
      <c r="D271" t="s">
        <v>37</v>
      </c>
      <c r="E271" t="s">
        <v>21</v>
      </c>
      <c r="F271" s="4">
        <v>434</v>
      </c>
      <c r="G271" s="5">
        <v>87</v>
      </c>
      <c r="H271">
        <f>VLOOKUP(data[[#This Row],[Product]],products[#All],2,0)</f>
        <v>9</v>
      </c>
      <c r="I271" s="30">
        <f>data[[#This Row],[Cost per Unit]]*data[[#This Row],[Units]]</f>
        <v>783</v>
      </c>
    </row>
    <row r="272" spans="3:9" x14ac:dyDescent="0.25">
      <c r="C272" t="s">
        <v>7</v>
      </c>
      <c r="D272" t="s">
        <v>38</v>
      </c>
      <c r="E272" t="s">
        <v>30</v>
      </c>
      <c r="F272" s="4">
        <v>10129</v>
      </c>
      <c r="G272" s="5">
        <v>312</v>
      </c>
      <c r="H272">
        <f>VLOOKUP(data[[#This Row],[Product]],products[#All],2,0)</f>
        <v>14.49</v>
      </c>
      <c r="I272" s="30">
        <f>data[[#This Row],[Cost per Unit]]*data[[#This Row],[Units]]</f>
        <v>4520.88</v>
      </c>
    </row>
    <row r="273" spans="3:9" x14ac:dyDescent="0.25">
      <c r="C273" t="s">
        <v>3</v>
      </c>
      <c r="D273" t="s">
        <v>39</v>
      </c>
      <c r="E273" t="s">
        <v>28</v>
      </c>
      <c r="F273" s="4">
        <v>1652</v>
      </c>
      <c r="G273" s="5">
        <v>102</v>
      </c>
      <c r="H273">
        <f>VLOOKUP(data[[#This Row],[Product]],products[#All],2,0)</f>
        <v>10.38</v>
      </c>
      <c r="I273" s="30">
        <f>data[[#This Row],[Cost per Unit]]*data[[#This Row],[Units]]</f>
        <v>1058.76</v>
      </c>
    </row>
    <row r="274" spans="3:9" x14ac:dyDescent="0.25">
      <c r="C274" t="s">
        <v>8</v>
      </c>
      <c r="D274" t="s">
        <v>38</v>
      </c>
      <c r="E274" t="s">
        <v>21</v>
      </c>
      <c r="F274" s="4">
        <v>6433</v>
      </c>
      <c r="G274" s="5">
        <v>78</v>
      </c>
      <c r="H274">
        <f>VLOOKUP(data[[#This Row],[Product]],products[#All],2,0)</f>
        <v>9</v>
      </c>
      <c r="I274" s="30">
        <f>data[[#This Row],[Cost per Unit]]*data[[#This Row],[Units]]</f>
        <v>702</v>
      </c>
    </row>
    <row r="275" spans="3:9" x14ac:dyDescent="0.25">
      <c r="C275" t="s">
        <v>3</v>
      </c>
      <c r="D275" t="s">
        <v>34</v>
      </c>
      <c r="E275" t="s">
        <v>23</v>
      </c>
      <c r="F275" s="4">
        <v>2212</v>
      </c>
      <c r="G275" s="5">
        <v>117</v>
      </c>
      <c r="H275">
        <f>VLOOKUP(data[[#This Row],[Product]],products[#All],2,0)</f>
        <v>6.49</v>
      </c>
      <c r="I275" s="30">
        <f>data[[#This Row],[Cost per Unit]]*data[[#This Row],[Units]]</f>
        <v>759.33</v>
      </c>
    </row>
    <row r="276" spans="3:9" x14ac:dyDescent="0.25">
      <c r="C276" t="s">
        <v>41</v>
      </c>
      <c r="D276" t="s">
        <v>35</v>
      </c>
      <c r="E276" t="s">
        <v>19</v>
      </c>
      <c r="F276" s="4">
        <v>609</v>
      </c>
      <c r="G276" s="5">
        <v>99</v>
      </c>
      <c r="H276">
        <f>VLOOKUP(data[[#This Row],[Product]],products[#All],2,0)</f>
        <v>7.64</v>
      </c>
      <c r="I276" s="30">
        <f>data[[#This Row],[Cost per Unit]]*data[[#This Row],[Units]]</f>
        <v>756.36</v>
      </c>
    </row>
    <row r="277" spans="3:9" x14ac:dyDescent="0.25">
      <c r="C277" t="s">
        <v>40</v>
      </c>
      <c r="D277" t="s">
        <v>35</v>
      </c>
      <c r="E277" t="s">
        <v>24</v>
      </c>
      <c r="F277" s="4">
        <v>1638</v>
      </c>
      <c r="G277" s="5">
        <v>48</v>
      </c>
      <c r="H277">
        <f>VLOOKUP(data[[#This Row],[Product]],products[#All],2,0)</f>
        <v>4.97</v>
      </c>
      <c r="I277" s="30">
        <f>data[[#This Row],[Cost per Unit]]*data[[#This Row],[Units]]</f>
        <v>238.56</v>
      </c>
    </row>
    <row r="278" spans="3:9" x14ac:dyDescent="0.25">
      <c r="C278" t="s">
        <v>7</v>
      </c>
      <c r="D278" t="s">
        <v>34</v>
      </c>
      <c r="E278" t="s">
        <v>15</v>
      </c>
      <c r="F278" s="4">
        <v>3829</v>
      </c>
      <c r="G278" s="5">
        <v>24</v>
      </c>
      <c r="H278">
        <f>VLOOKUP(data[[#This Row],[Product]],products[#All],2,0)</f>
        <v>11.73</v>
      </c>
      <c r="I278" s="30">
        <f>data[[#This Row],[Cost per Unit]]*data[[#This Row],[Units]]</f>
        <v>281.52</v>
      </c>
    </row>
    <row r="279" spans="3:9" x14ac:dyDescent="0.25">
      <c r="C279" t="s">
        <v>40</v>
      </c>
      <c r="D279" t="s">
        <v>39</v>
      </c>
      <c r="E279" t="s">
        <v>15</v>
      </c>
      <c r="F279" s="4">
        <v>5775</v>
      </c>
      <c r="G279" s="5">
        <v>42</v>
      </c>
      <c r="H279">
        <f>VLOOKUP(data[[#This Row],[Product]],products[#All],2,0)</f>
        <v>11.73</v>
      </c>
      <c r="I279" s="30">
        <f>data[[#This Row],[Cost per Unit]]*data[[#This Row],[Units]]</f>
        <v>492.66</v>
      </c>
    </row>
    <row r="280" spans="3:9" x14ac:dyDescent="0.25">
      <c r="C280" t="s">
        <v>6</v>
      </c>
      <c r="D280" t="s">
        <v>35</v>
      </c>
      <c r="E280" t="s">
        <v>20</v>
      </c>
      <c r="F280" s="4">
        <v>1071</v>
      </c>
      <c r="G280" s="5">
        <v>270</v>
      </c>
      <c r="H280">
        <f>VLOOKUP(data[[#This Row],[Product]],products[#All],2,0)</f>
        <v>10.62</v>
      </c>
      <c r="I280" s="30">
        <f>data[[#This Row],[Cost per Unit]]*data[[#This Row],[Units]]</f>
        <v>2867.3999999999996</v>
      </c>
    </row>
    <row r="281" spans="3:9" x14ac:dyDescent="0.25">
      <c r="C281" t="s">
        <v>8</v>
      </c>
      <c r="D281" t="s">
        <v>36</v>
      </c>
      <c r="E281" t="s">
        <v>23</v>
      </c>
      <c r="F281" s="4">
        <v>5019</v>
      </c>
      <c r="G281" s="5">
        <v>150</v>
      </c>
      <c r="H281">
        <f>VLOOKUP(data[[#This Row],[Product]],products[#All],2,0)</f>
        <v>6.49</v>
      </c>
      <c r="I281" s="30">
        <f>data[[#This Row],[Cost per Unit]]*data[[#This Row],[Units]]</f>
        <v>973.5</v>
      </c>
    </row>
    <row r="282" spans="3:9" x14ac:dyDescent="0.25">
      <c r="C282" t="s">
        <v>2</v>
      </c>
      <c r="D282" t="s">
        <v>37</v>
      </c>
      <c r="E282" t="s">
        <v>15</v>
      </c>
      <c r="F282" s="4">
        <v>2863</v>
      </c>
      <c r="G282" s="5">
        <v>42</v>
      </c>
      <c r="H282">
        <f>VLOOKUP(data[[#This Row],[Product]],products[#All],2,0)</f>
        <v>11.73</v>
      </c>
      <c r="I282" s="30">
        <f>data[[#This Row],[Cost per Unit]]*data[[#This Row],[Units]]</f>
        <v>492.66</v>
      </c>
    </row>
    <row r="283" spans="3:9" x14ac:dyDescent="0.25">
      <c r="C283" t="s">
        <v>40</v>
      </c>
      <c r="D283" t="s">
        <v>35</v>
      </c>
      <c r="E283" t="s">
        <v>29</v>
      </c>
      <c r="F283" s="4">
        <v>1617</v>
      </c>
      <c r="G283" s="5">
        <v>126</v>
      </c>
      <c r="H283">
        <f>VLOOKUP(data[[#This Row],[Product]],products[#All],2,0)</f>
        <v>7.16</v>
      </c>
      <c r="I283" s="30">
        <f>data[[#This Row],[Cost per Unit]]*data[[#This Row],[Units]]</f>
        <v>902.16</v>
      </c>
    </row>
    <row r="284" spans="3:9" x14ac:dyDescent="0.25">
      <c r="C284" t="s">
        <v>6</v>
      </c>
      <c r="D284" t="s">
        <v>37</v>
      </c>
      <c r="E284" t="s">
        <v>26</v>
      </c>
      <c r="F284" s="4">
        <v>6818</v>
      </c>
      <c r="G284" s="5">
        <v>6</v>
      </c>
      <c r="H284">
        <f>VLOOKUP(data[[#This Row],[Product]],products[#All],2,0)</f>
        <v>5.6</v>
      </c>
      <c r="I284" s="30">
        <f>data[[#This Row],[Cost per Unit]]*data[[#This Row],[Units]]</f>
        <v>33.599999999999994</v>
      </c>
    </row>
    <row r="285" spans="3:9" x14ac:dyDescent="0.25">
      <c r="C285" t="s">
        <v>3</v>
      </c>
      <c r="D285" t="s">
        <v>35</v>
      </c>
      <c r="E285" t="s">
        <v>15</v>
      </c>
      <c r="F285" s="4">
        <v>6657</v>
      </c>
      <c r="G285" s="5">
        <v>276</v>
      </c>
      <c r="H285">
        <f>VLOOKUP(data[[#This Row],[Product]],products[#All],2,0)</f>
        <v>11.73</v>
      </c>
      <c r="I285" s="30">
        <f>data[[#This Row],[Cost per Unit]]*data[[#This Row],[Units]]</f>
        <v>3237.48</v>
      </c>
    </row>
    <row r="286" spans="3:9" x14ac:dyDescent="0.25">
      <c r="C286" t="s">
        <v>3</v>
      </c>
      <c r="D286" t="s">
        <v>34</v>
      </c>
      <c r="E286" t="s">
        <v>17</v>
      </c>
      <c r="F286" s="4">
        <v>2919</v>
      </c>
      <c r="G286" s="5">
        <v>93</v>
      </c>
      <c r="H286">
        <f>VLOOKUP(data[[#This Row],[Product]],products[#All],2,0)</f>
        <v>3.11</v>
      </c>
      <c r="I286" s="30">
        <f>data[[#This Row],[Cost per Unit]]*data[[#This Row],[Units]]</f>
        <v>289.22999999999996</v>
      </c>
    </row>
    <row r="287" spans="3:9" x14ac:dyDescent="0.25">
      <c r="C287" t="s">
        <v>2</v>
      </c>
      <c r="D287" t="s">
        <v>36</v>
      </c>
      <c r="E287" t="s">
        <v>31</v>
      </c>
      <c r="F287" s="4">
        <v>3094</v>
      </c>
      <c r="G287" s="5">
        <v>246</v>
      </c>
      <c r="H287">
        <f>VLOOKUP(data[[#This Row],[Product]],products[#All],2,0)</f>
        <v>5.79</v>
      </c>
      <c r="I287" s="30">
        <f>data[[#This Row],[Cost per Unit]]*data[[#This Row],[Units]]</f>
        <v>1424.34</v>
      </c>
    </row>
    <row r="288" spans="3:9" x14ac:dyDescent="0.25">
      <c r="C288" t="s">
        <v>6</v>
      </c>
      <c r="D288" t="s">
        <v>39</v>
      </c>
      <c r="E288" t="s">
        <v>24</v>
      </c>
      <c r="F288" s="4">
        <v>2989</v>
      </c>
      <c r="G288" s="5">
        <v>3</v>
      </c>
      <c r="H288">
        <f>VLOOKUP(data[[#This Row],[Product]],products[#All],2,0)</f>
        <v>4.97</v>
      </c>
      <c r="I288" s="30">
        <f>data[[#This Row],[Cost per Unit]]*data[[#This Row],[Units]]</f>
        <v>14.91</v>
      </c>
    </row>
    <row r="289" spans="3:9" x14ac:dyDescent="0.25">
      <c r="C289" t="s">
        <v>8</v>
      </c>
      <c r="D289" t="s">
        <v>38</v>
      </c>
      <c r="E289" t="s">
        <v>27</v>
      </c>
      <c r="F289" s="4">
        <v>2268</v>
      </c>
      <c r="G289" s="5">
        <v>63</v>
      </c>
      <c r="H289">
        <f>VLOOKUP(data[[#This Row],[Product]],products[#All],2,0)</f>
        <v>16.73</v>
      </c>
      <c r="I289" s="30">
        <f>data[[#This Row],[Cost per Unit]]*data[[#This Row],[Units]]</f>
        <v>1053.99</v>
      </c>
    </row>
    <row r="290" spans="3:9" x14ac:dyDescent="0.25">
      <c r="C290" t="s">
        <v>5</v>
      </c>
      <c r="D290" t="s">
        <v>35</v>
      </c>
      <c r="E290" t="s">
        <v>31</v>
      </c>
      <c r="F290" s="4">
        <v>4753</v>
      </c>
      <c r="G290" s="5">
        <v>246</v>
      </c>
      <c r="H290">
        <f>VLOOKUP(data[[#This Row],[Product]],products[#All],2,0)</f>
        <v>5.79</v>
      </c>
      <c r="I290" s="30">
        <f>data[[#This Row],[Cost per Unit]]*data[[#This Row],[Units]]</f>
        <v>1424.34</v>
      </c>
    </row>
    <row r="291" spans="3:9" x14ac:dyDescent="0.25">
      <c r="C291" t="s">
        <v>2</v>
      </c>
      <c r="D291" t="s">
        <v>34</v>
      </c>
      <c r="E291" t="s">
        <v>19</v>
      </c>
      <c r="F291" s="4">
        <v>7511</v>
      </c>
      <c r="G291" s="5">
        <v>120</v>
      </c>
      <c r="H291">
        <f>VLOOKUP(data[[#This Row],[Product]],products[#All],2,0)</f>
        <v>7.64</v>
      </c>
      <c r="I291" s="30">
        <f>data[[#This Row],[Cost per Unit]]*data[[#This Row],[Units]]</f>
        <v>916.8</v>
      </c>
    </row>
    <row r="292" spans="3:9" x14ac:dyDescent="0.25">
      <c r="C292" t="s">
        <v>2</v>
      </c>
      <c r="D292" t="s">
        <v>38</v>
      </c>
      <c r="E292" t="s">
        <v>31</v>
      </c>
      <c r="F292" s="4">
        <v>4326</v>
      </c>
      <c r="G292" s="5">
        <v>348</v>
      </c>
      <c r="H292">
        <f>VLOOKUP(data[[#This Row],[Product]],products[#All],2,0)</f>
        <v>5.79</v>
      </c>
      <c r="I292" s="30">
        <f>data[[#This Row],[Cost per Unit]]*data[[#This Row],[Units]]</f>
        <v>2014.92</v>
      </c>
    </row>
    <row r="293" spans="3:9" x14ac:dyDescent="0.25">
      <c r="C293" t="s">
        <v>41</v>
      </c>
      <c r="D293" t="s">
        <v>34</v>
      </c>
      <c r="E293" t="s">
        <v>23</v>
      </c>
      <c r="F293" s="4">
        <v>4935</v>
      </c>
      <c r="G293" s="5">
        <v>126</v>
      </c>
      <c r="H293">
        <f>VLOOKUP(data[[#This Row],[Product]],products[#All],2,0)</f>
        <v>6.49</v>
      </c>
      <c r="I293" s="30">
        <f>data[[#This Row],[Cost per Unit]]*data[[#This Row],[Units]]</f>
        <v>817.74</v>
      </c>
    </row>
    <row r="294" spans="3:9" x14ac:dyDescent="0.25">
      <c r="C294" t="s">
        <v>6</v>
      </c>
      <c r="D294" t="s">
        <v>35</v>
      </c>
      <c r="E294" t="s">
        <v>30</v>
      </c>
      <c r="F294" s="4">
        <v>4781</v>
      </c>
      <c r="G294" s="5">
        <v>123</v>
      </c>
      <c r="H294">
        <f>VLOOKUP(data[[#This Row],[Product]],products[#All],2,0)</f>
        <v>14.49</v>
      </c>
      <c r="I294" s="30">
        <f>data[[#This Row],[Cost per Unit]]*data[[#This Row],[Units]]</f>
        <v>1782.27</v>
      </c>
    </row>
    <row r="295" spans="3:9" x14ac:dyDescent="0.25">
      <c r="C295" t="s">
        <v>5</v>
      </c>
      <c r="D295" t="s">
        <v>38</v>
      </c>
      <c r="E295" t="s">
        <v>25</v>
      </c>
      <c r="F295" s="4">
        <v>7483</v>
      </c>
      <c r="G295" s="5">
        <v>45</v>
      </c>
      <c r="H295">
        <f>VLOOKUP(data[[#This Row],[Product]],products[#All],2,0)</f>
        <v>13.15</v>
      </c>
      <c r="I295" s="30">
        <f>data[[#This Row],[Cost per Unit]]*data[[#This Row],[Units]]</f>
        <v>591.75</v>
      </c>
    </row>
    <row r="296" spans="3:9" x14ac:dyDescent="0.25">
      <c r="C296" t="s">
        <v>10</v>
      </c>
      <c r="D296" t="s">
        <v>38</v>
      </c>
      <c r="E296" t="s">
        <v>4</v>
      </c>
      <c r="F296" s="4">
        <v>6860</v>
      </c>
      <c r="G296" s="5">
        <v>126</v>
      </c>
      <c r="H296">
        <f>VLOOKUP(data[[#This Row],[Product]],products[#All],2,0)</f>
        <v>11.88</v>
      </c>
      <c r="I296" s="30">
        <f>data[[#This Row],[Cost per Unit]]*data[[#This Row],[Units]]</f>
        <v>1496.88</v>
      </c>
    </row>
    <row r="297" spans="3:9" x14ac:dyDescent="0.25">
      <c r="C297" t="s">
        <v>40</v>
      </c>
      <c r="D297" t="s">
        <v>37</v>
      </c>
      <c r="E297" t="s">
        <v>29</v>
      </c>
      <c r="F297" s="4">
        <v>9002</v>
      </c>
      <c r="G297" s="5">
        <v>72</v>
      </c>
      <c r="H297">
        <f>VLOOKUP(data[[#This Row],[Product]],products[#All],2,0)</f>
        <v>7.16</v>
      </c>
      <c r="I297" s="30">
        <f>data[[#This Row],[Cost per Unit]]*data[[#This Row],[Units]]</f>
        <v>515.52</v>
      </c>
    </row>
    <row r="298" spans="3:9" x14ac:dyDescent="0.25">
      <c r="C298" t="s">
        <v>6</v>
      </c>
      <c r="D298" t="s">
        <v>36</v>
      </c>
      <c r="E298" t="s">
        <v>29</v>
      </c>
      <c r="F298" s="4">
        <v>1400</v>
      </c>
      <c r="G298" s="5">
        <v>135</v>
      </c>
      <c r="H298">
        <f>VLOOKUP(data[[#This Row],[Product]],products[#All],2,0)</f>
        <v>7.16</v>
      </c>
      <c r="I298" s="30">
        <f>data[[#This Row],[Cost per Unit]]*data[[#This Row],[Units]]</f>
        <v>966.6</v>
      </c>
    </row>
    <row r="299" spans="3:9" x14ac:dyDescent="0.25">
      <c r="C299" t="s">
        <v>10</v>
      </c>
      <c r="D299" t="s">
        <v>34</v>
      </c>
      <c r="E299" t="s">
        <v>22</v>
      </c>
      <c r="F299" s="4">
        <v>4053</v>
      </c>
      <c r="G299" s="5">
        <v>24</v>
      </c>
      <c r="H299">
        <f>VLOOKUP(data[[#This Row],[Product]],products[#All],2,0)</f>
        <v>9.77</v>
      </c>
      <c r="I299" s="30">
        <f>data[[#This Row],[Cost per Unit]]*data[[#This Row],[Units]]</f>
        <v>234.48</v>
      </c>
    </row>
    <row r="300" spans="3:9" x14ac:dyDescent="0.25">
      <c r="C300" t="s">
        <v>7</v>
      </c>
      <c r="D300" t="s">
        <v>36</v>
      </c>
      <c r="E300" t="s">
        <v>31</v>
      </c>
      <c r="F300" s="4">
        <v>2149</v>
      </c>
      <c r="G300" s="5">
        <v>117</v>
      </c>
      <c r="H300">
        <f>VLOOKUP(data[[#This Row],[Product]],products[#All],2,0)</f>
        <v>5.79</v>
      </c>
      <c r="I300" s="30">
        <f>data[[#This Row],[Cost per Unit]]*data[[#This Row],[Units]]</f>
        <v>677.43</v>
      </c>
    </row>
    <row r="301" spans="3:9" x14ac:dyDescent="0.25">
      <c r="C301" t="s">
        <v>3</v>
      </c>
      <c r="D301" t="s">
        <v>39</v>
      </c>
      <c r="E301" t="s">
        <v>29</v>
      </c>
      <c r="F301" s="4">
        <v>3640</v>
      </c>
      <c r="G301" s="5">
        <v>51</v>
      </c>
      <c r="H301">
        <f>VLOOKUP(data[[#This Row],[Product]],products[#All],2,0)</f>
        <v>7.16</v>
      </c>
      <c r="I301" s="30">
        <f>data[[#This Row],[Cost per Unit]]*data[[#This Row],[Units]]</f>
        <v>365.16</v>
      </c>
    </row>
    <row r="302" spans="3:9" x14ac:dyDescent="0.25">
      <c r="C302" t="s">
        <v>2</v>
      </c>
      <c r="D302" t="s">
        <v>39</v>
      </c>
      <c r="E302" t="s">
        <v>23</v>
      </c>
      <c r="F302" s="4">
        <v>630</v>
      </c>
      <c r="G302" s="5">
        <v>36</v>
      </c>
      <c r="H302">
        <f>VLOOKUP(data[[#This Row],[Product]],products[#All],2,0)</f>
        <v>6.49</v>
      </c>
      <c r="I302" s="30">
        <f>data[[#This Row],[Cost per Unit]]*data[[#This Row],[Units]]</f>
        <v>233.64000000000001</v>
      </c>
    </row>
    <row r="303" spans="3:9" x14ac:dyDescent="0.25">
      <c r="C303" t="s">
        <v>9</v>
      </c>
      <c r="D303" t="s">
        <v>35</v>
      </c>
      <c r="E303" t="s">
        <v>27</v>
      </c>
      <c r="F303" s="4">
        <v>2429</v>
      </c>
      <c r="G303" s="5">
        <v>144</v>
      </c>
      <c r="H303">
        <f>VLOOKUP(data[[#This Row],[Product]],products[#All],2,0)</f>
        <v>16.73</v>
      </c>
      <c r="I303" s="30">
        <f>data[[#This Row],[Cost per Unit]]*data[[#This Row],[Units]]</f>
        <v>2409.12</v>
      </c>
    </row>
    <row r="304" spans="3:9" x14ac:dyDescent="0.25">
      <c r="C304" t="s">
        <v>9</v>
      </c>
      <c r="D304" t="s">
        <v>36</v>
      </c>
      <c r="E304" t="s">
        <v>25</v>
      </c>
      <c r="F304" s="4">
        <v>2142</v>
      </c>
      <c r="G304" s="5">
        <v>114</v>
      </c>
      <c r="H304">
        <f>VLOOKUP(data[[#This Row],[Product]],products[#All],2,0)</f>
        <v>13.15</v>
      </c>
      <c r="I304" s="30">
        <f>data[[#This Row],[Cost per Unit]]*data[[#This Row],[Units]]</f>
        <v>1499.1000000000001</v>
      </c>
    </row>
    <row r="305" spans="3:9" x14ac:dyDescent="0.25">
      <c r="C305" t="s">
        <v>7</v>
      </c>
      <c r="D305" t="s">
        <v>37</v>
      </c>
      <c r="E305" t="s">
        <v>30</v>
      </c>
      <c r="F305" s="4">
        <v>6454</v>
      </c>
      <c r="G305" s="5">
        <v>54</v>
      </c>
      <c r="H305">
        <f>VLOOKUP(data[[#This Row],[Product]],products[#All],2,0)</f>
        <v>14.49</v>
      </c>
      <c r="I305" s="30">
        <f>data[[#This Row],[Cost per Unit]]*data[[#This Row],[Units]]</f>
        <v>782.46</v>
      </c>
    </row>
    <row r="306" spans="3:9" x14ac:dyDescent="0.25">
      <c r="C306" t="s">
        <v>7</v>
      </c>
      <c r="D306" t="s">
        <v>37</v>
      </c>
      <c r="E306" t="s">
        <v>16</v>
      </c>
      <c r="F306" s="4">
        <v>4487</v>
      </c>
      <c r="G306" s="5">
        <v>333</v>
      </c>
      <c r="H306">
        <f>VLOOKUP(data[[#This Row],[Product]],products[#All],2,0)</f>
        <v>8.7899999999999991</v>
      </c>
      <c r="I306" s="30">
        <f>data[[#This Row],[Cost per Unit]]*data[[#This Row],[Units]]</f>
        <v>2927.0699999999997</v>
      </c>
    </row>
    <row r="307" spans="3:9" x14ac:dyDescent="0.25">
      <c r="C307" t="s">
        <v>3</v>
      </c>
      <c r="D307" t="s">
        <v>37</v>
      </c>
      <c r="E307" t="s">
        <v>4</v>
      </c>
      <c r="F307" s="4">
        <v>938</v>
      </c>
      <c r="G307" s="5">
        <v>366</v>
      </c>
      <c r="H307">
        <f>VLOOKUP(data[[#This Row],[Product]],products[#All],2,0)</f>
        <v>11.88</v>
      </c>
      <c r="I307" s="30">
        <f>data[[#This Row],[Cost per Unit]]*data[[#This Row],[Units]]</f>
        <v>4348.08</v>
      </c>
    </row>
    <row r="308" spans="3:9" x14ac:dyDescent="0.25">
      <c r="C308" t="s">
        <v>3</v>
      </c>
      <c r="D308" t="s">
        <v>38</v>
      </c>
      <c r="E308" t="s">
        <v>26</v>
      </c>
      <c r="F308" s="4">
        <v>8841</v>
      </c>
      <c r="G308" s="5">
        <v>303</v>
      </c>
      <c r="H308">
        <f>VLOOKUP(data[[#This Row],[Product]],products[#All],2,0)</f>
        <v>5.6</v>
      </c>
      <c r="I308" s="30">
        <f>data[[#This Row],[Cost per Unit]]*data[[#This Row],[Units]]</f>
        <v>1696.8</v>
      </c>
    </row>
    <row r="309" spans="3:9" x14ac:dyDescent="0.25">
      <c r="C309" t="s">
        <v>2</v>
      </c>
      <c r="D309" t="s">
        <v>39</v>
      </c>
      <c r="E309" t="s">
        <v>33</v>
      </c>
      <c r="F309" s="4">
        <v>4018</v>
      </c>
      <c r="G309" s="5">
        <v>126</v>
      </c>
      <c r="H309">
        <f>VLOOKUP(data[[#This Row],[Product]],products[#All],2,0)</f>
        <v>12.37</v>
      </c>
      <c r="I309" s="30">
        <f>data[[#This Row],[Cost per Unit]]*data[[#This Row],[Units]]</f>
        <v>1558.62</v>
      </c>
    </row>
    <row r="310" spans="3:9" x14ac:dyDescent="0.25">
      <c r="C310" t="s">
        <v>41</v>
      </c>
      <c r="D310" t="s">
        <v>37</v>
      </c>
      <c r="E310" t="s">
        <v>15</v>
      </c>
      <c r="F310" s="4">
        <v>714</v>
      </c>
      <c r="G310" s="5">
        <v>231</v>
      </c>
      <c r="H310">
        <f>VLOOKUP(data[[#This Row],[Product]],products[#All],2,0)</f>
        <v>11.73</v>
      </c>
      <c r="I310" s="30">
        <f>data[[#This Row],[Cost per Unit]]*data[[#This Row],[Units]]</f>
        <v>2709.63</v>
      </c>
    </row>
    <row r="311" spans="3:9" x14ac:dyDescent="0.25">
      <c r="C311" t="s">
        <v>9</v>
      </c>
      <c r="D311" t="s">
        <v>38</v>
      </c>
      <c r="E311" t="s">
        <v>25</v>
      </c>
      <c r="F311" s="4">
        <v>3850</v>
      </c>
      <c r="G311" s="5">
        <v>102</v>
      </c>
      <c r="H311">
        <f>VLOOKUP(data[[#This Row],[Product]],products[#All],2,0)</f>
        <v>13.15</v>
      </c>
      <c r="I311" s="30">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699EB-B649-43A0-B0BB-CCE74F8C8B9D}">
  <dimension ref="B5:D28"/>
  <sheetViews>
    <sheetView workbookViewId="0">
      <selection activeCell="C11" sqref="C11"/>
    </sheetView>
  </sheetViews>
  <sheetFormatPr defaultRowHeight="15" x14ac:dyDescent="0.25"/>
  <cols>
    <col min="2" max="2" width="21.85546875" bestFit="1" customWidth="1"/>
    <col min="3" max="3" width="14.85546875" bestFit="1" customWidth="1"/>
    <col min="4" max="4" width="11.140625" bestFit="1" customWidth="1"/>
    <col min="5" max="5" width="11.7109375" bestFit="1" customWidth="1"/>
  </cols>
  <sheetData>
    <row r="5" spans="2:4" x14ac:dyDescent="0.25">
      <c r="B5" s="27" t="s">
        <v>70</v>
      </c>
      <c r="C5" t="s">
        <v>72</v>
      </c>
      <c r="D5" t="s">
        <v>85</v>
      </c>
    </row>
    <row r="6" spans="2:4" x14ac:dyDescent="0.25">
      <c r="B6" s="28" t="s">
        <v>14</v>
      </c>
      <c r="C6" s="29">
        <v>43183</v>
      </c>
      <c r="D6" s="29">
        <v>23657.399999999998</v>
      </c>
    </row>
    <row r="7" spans="2:4" x14ac:dyDescent="0.25">
      <c r="B7" s="28" t="s">
        <v>30</v>
      </c>
      <c r="C7" s="29">
        <v>66500</v>
      </c>
      <c r="D7" s="29">
        <v>40600.979999999989</v>
      </c>
    </row>
    <row r="8" spans="2:4" x14ac:dyDescent="0.25">
      <c r="B8" s="28" t="s">
        <v>24</v>
      </c>
      <c r="C8" s="29">
        <v>35378</v>
      </c>
      <c r="D8" s="29">
        <v>5188.6799999999994</v>
      </c>
    </row>
    <row r="9" spans="2:4" x14ac:dyDescent="0.25">
      <c r="B9" s="28" t="s">
        <v>19</v>
      </c>
      <c r="C9" s="29">
        <v>44744</v>
      </c>
      <c r="D9" s="29">
        <v>14943.839999999998</v>
      </c>
    </row>
    <row r="10" spans="2:4" x14ac:dyDescent="0.25">
      <c r="B10" s="28" t="s">
        <v>22</v>
      </c>
      <c r="C10" s="29">
        <v>66283</v>
      </c>
      <c r="D10" s="29">
        <v>20048.039999999997</v>
      </c>
    </row>
    <row r="11" spans="2:4" x14ac:dyDescent="0.25">
      <c r="B11" s="28" t="s">
        <v>4</v>
      </c>
      <c r="C11" s="29">
        <v>33551</v>
      </c>
      <c r="D11" s="29">
        <v>18604.080000000002</v>
      </c>
    </row>
    <row r="12" spans="2:4" x14ac:dyDescent="0.25">
      <c r="B12" s="28" t="s">
        <v>26</v>
      </c>
      <c r="C12" s="29">
        <v>70273</v>
      </c>
      <c r="D12" s="29">
        <v>11995.199999999999</v>
      </c>
    </row>
    <row r="13" spans="2:4" x14ac:dyDescent="0.25">
      <c r="B13" s="28" t="s">
        <v>28</v>
      </c>
      <c r="C13" s="29">
        <v>72373</v>
      </c>
      <c r="D13" s="29">
        <v>33288.659999999996</v>
      </c>
    </row>
    <row r="14" spans="2:4" x14ac:dyDescent="0.25">
      <c r="B14" s="28" t="s">
        <v>32</v>
      </c>
      <c r="C14" s="29">
        <v>71967</v>
      </c>
      <c r="D14" s="29">
        <v>19903.650000000001</v>
      </c>
    </row>
    <row r="15" spans="2:4" x14ac:dyDescent="0.25">
      <c r="B15" s="28" t="s">
        <v>18</v>
      </c>
      <c r="C15" s="29">
        <v>52150</v>
      </c>
      <c r="D15" s="29">
        <v>11335.44</v>
      </c>
    </row>
    <row r="16" spans="2:4" x14ac:dyDescent="0.25">
      <c r="B16" s="28" t="s">
        <v>17</v>
      </c>
      <c r="C16" s="29">
        <v>63721</v>
      </c>
      <c r="D16" s="29">
        <v>7249.4099999999989</v>
      </c>
    </row>
    <row r="17" spans="2:4" x14ac:dyDescent="0.25">
      <c r="B17" s="28" t="s">
        <v>23</v>
      </c>
      <c r="C17" s="29">
        <v>56644</v>
      </c>
      <c r="D17" s="29">
        <v>11759.88</v>
      </c>
    </row>
    <row r="18" spans="2:4" x14ac:dyDescent="0.25">
      <c r="B18" s="28" t="s">
        <v>29</v>
      </c>
      <c r="C18" s="29">
        <v>58009</v>
      </c>
      <c r="D18" s="29">
        <v>21308.159999999996</v>
      </c>
    </row>
    <row r="19" spans="2:4" x14ac:dyDescent="0.25">
      <c r="B19" s="28" t="s">
        <v>13</v>
      </c>
      <c r="C19" s="29">
        <v>47271</v>
      </c>
      <c r="D19" s="29">
        <v>17549.73</v>
      </c>
    </row>
    <row r="20" spans="2:4" x14ac:dyDescent="0.25">
      <c r="B20" s="28" t="s">
        <v>16</v>
      </c>
      <c r="C20" s="29">
        <v>62111</v>
      </c>
      <c r="D20" s="29">
        <v>18933.659999999996</v>
      </c>
    </row>
    <row r="21" spans="2:4" x14ac:dyDescent="0.25">
      <c r="B21" s="28" t="s">
        <v>20</v>
      </c>
      <c r="C21" s="29">
        <v>54712</v>
      </c>
      <c r="D21" s="29">
        <v>23321.519999999997</v>
      </c>
    </row>
    <row r="22" spans="2:4" x14ac:dyDescent="0.25">
      <c r="B22" s="28" t="s">
        <v>27</v>
      </c>
      <c r="C22" s="29">
        <v>69461</v>
      </c>
      <c r="D22" s="29">
        <v>49888.86</v>
      </c>
    </row>
    <row r="23" spans="2:4" x14ac:dyDescent="0.25">
      <c r="B23" s="28" t="s">
        <v>33</v>
      </c>
      <c r="C23" s="29">
        <v>69160</v>
      </c>
      <c r="D23" s="29">
        <v>22933.979999999996</v>
      </c>
    </row>
    <row r="24" spans="2:4" x14ac:dyDescent="0.25">
      <c r="B24" s="28" t="s">
        <v>15</v>
      </c>
      <c r="C24" s="29">
        <v>68971</v>
      </c>
      <c r="D24" s="29">
        <v>17982.09</v>
      </c>
    </row>
    <row r="25" spans="2:4" x14ac:dyDescent="0.25">
      <c r="B25" s="28" t="s">
        <v>31</v>
      </c>
      <c r="C25" s="29">
        <v>39263</v>
      </c>
      <c r="D25" s="29">
        <v>9744.57</v>
      </c>
    </row>
    <row r="26" spans="2:4" x14ac:dyDescent="0.25">
      <c r="B26" s="28" t="s">
        <v>21</v>
      </c>
      <c r="C26" s="29">
        <v>37772</v>
      </c>
      <c r="D26" s="29">
        <v>11772</v>
      </c>
    </row>
    <row r="27" spans="2:4" x14ac:dyDescent="0.25">
      <c r="B27" s="28" t="s">
        <v>25</v>
      </c>
      <c r="C27" s="29">
        <v>57372</v>
      </c>
      <c r="D27" s="29">
        <v>27693.900000000005</v>
      </c>
    </row>
    <row r="28" spans="2:4" x14ac:dyDescent="0.25">
      <c r="B28" s="28" t="s">
        <v>71</v>
      </c>
      <c r="C28" s="29">
        <v>1240869</v>
      </c>
      <c r="D28" s="29">
        <v>439703.7300000001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F48F-2326-4144-9CE6-D440A900783D}">
  <dimension ref="B3:O17"/>
  <sheetViews>
    <sheetView workbookViewId="0">
      <selection activeCell="H24" sqref="H24"/>
    </sheetView>
  </sheetViews>
  <sheetFormatPr defaultRowHeight="15" x14ac:dyDescent="0.25"/>
  <cols>
    <col min="2" max="2" width="15" customWidth="1"/>
    <col min="3" max="3" width="12.5703125" bestFit="1" customWidth="1"/>
    <col min="4" max="4" width="9.7109375" bestFit="1" customWidth="1"/>
    <col min="6" max="6" width="16" bestFit="1" customWidth="1"/>
    <col min="13" max="13" width="12.5703125" bestFit="1" customWidth="1"/>
    <col min="15" max="15" width="16" bestFit="1" customWidth="1"/>
  </cols>
  <sheetData>
    <row r="3" spans="2:15" x14ac:dyDescent="0.25">
      <c r="B3" t="s">
        <v>87</v>
      </c>
      <c r="C3" t="s">
        <v>34</v>
      </c>
    </row>
    <row r="4" spans="2:15" x14ac:dyDescent="0.25">
      <c r="M4" s="19" t="s">
        <v>67</v>
      </c>
      <c r="O4" t="s">
        <v>86</v>
      </c>
    </row>
    <row r="5" spans="2:15" x14ac:dyDescent="0.25">
      <c r="M5" s="20" t="s">
        <v>34</v>
      </c>
    </row>
    <row r="6" spans="2:15" x14ac:dyDescent="0.25">
      <c r="B6" s="35" t="s">
        <v>88</v>
      </c>
      <c r="C6" s="35"/>
      <c r="D6" s="35"/>
      <c r="F6" s="35" t="s">
        <v>94</v>
      </c>
      <c r="G6" s="35"/>
      <c r="H6" s="35"/>
      <c r="M6" s="20" t="s">
        <v>36</v>
      </c>
    </row>
    <row r="7" spans="2:15" x14ac:dyDescent="0.25">
      <c r="G7" t="s">
        <v>1</v>
      </c>
      <c r="M7" s="20" t="s">
        <v>37</v>
      </c>
    </row>
    <row r="8" spans="2:15" x14ac:dyDescent="0.25">
      <c r="B8" s="36" t="s">
        <v>89</v>
      </c>
      <c r="C8" s="36"/>
      <c r="D8" s="36">
        <f>COUNTIFS(data[Geography],C3)</f>
        <v>58</v>
      </c>
      <c r="F8" t="s">
        <v>40</v>
      </c>
      <c r="G8">
        <f>SUMIFS(data[Amount],data[Sales Person],F8,data[Geography],C3)</f>
        <v>24647</v>
      </c>
      <c r="H8">
        <f>IF(G8&gt;12000,1,-1)</f>
        <v>1</v>
      </c>
      <c r="M8" s="20" t="s">
        <v>35</v>
      </c>
    </row>
    <row r="9" spans="2:15" x14ac:dyDescent="0.25">
      <c r="F9" t="s">
        <v>8</v>
      </c>
      <c r="G9">
        <f>SUMIFS(data[Amount],data[Sales Person],F9,data[Geography],C3)</f>
        <v>5516</v>
      </c>
      <c r="H9">
        <f t="shared" ref="H9:H17" si="0">IF(G9&gt;12000,1,-1)</f>
        <v>-1</v>
      </c>
      <c r="M9" s="20" t="s">
        <v>39</v>
      </c>
    </row>
    <row r="10" spans="2:15" x14ac:dyDescent="0.25">
      <c r="C10" t="s">
        <v>93</v>
      </c>
      <c r="D10" t="s">
        <v>55</v>
      </c>
      <c r="F10" t="s">
        <v>9</v>
      </c>
      <c r="G10">
        <f>SUMIFS(data[Amount],data[Sales Person],F10,data[Geography],C3)</f>
        <v>39424</v>
      </c>
      <c r="H10">
        <f t="shared" si="0"/>
        <v>1</v>
      </c>
      <c r="M10" s="20" t="s">
        <v>38</v>
      </c>
    </row>
    <row r="11" spans="2:15" x14ac:dyDescent="0.25">
      <c r="B11" t="s">
        <v>90</v>
      </c>
      <c r="C11">
        <f>SUMIFS(data[Amount],data[Geography],C3)</f>
        <v>252469</v>
      </c>
      <c r="D11" s="32">
        <f>AVERAGEIFS(data[Amount],data[Geography],C3)</f>
        <v>4352.9137931034484</v>
      </c>
      <c r="F11" t="s">
        <v>41</v>
      </c>
      <c r="G11">
        <f>SUMIFS(data[Amount],data[Sales Person],F11,data[Geography],C3)</f>
        <v>15855</v>
      </c>
      <c r="H11">
        <f t="shared" si="0"/>
        <v>1</v>
      </c>
    </row>
    <row r="12" spans="2:15" x14ac:dyDescent="0.25">
      <c r="B12" t="s">
        <v>84</v>
      </c>
      <c r="C12">
        <f>SUMIFS(data[Cost],data[Geography],C3)</f>
        <v>80681.400000000038</v>
      </c>
      <c r="D12" s="32">
        <f>AVERAGEIFS(data[Cost],data[Geography],C3)</f>
        <v>1391.0586206896558</v>
      </c>
      <c r="F12" t="s">
        <v>6</v>
      </c>
      <c r="G12">
        <f>SUMIFS(data[Amount],data[Sales Person],F12,data[Geography],C3)</f>
        <v>33670</v>
      </c>
      <c r="H12">
        <f t="shared" si="0"/>
        <v>1</v>
      </c>
    </row>
    <row r="13" spans="2:15" x14ac:dyDescent="0.25">
      <c r="B13" t="s">
        <v>92</v>
      </c>
      <c r="C13">
        <f>SUMIFS(data[Units],data[Geography],C3)</f>
        <v>8760</v>
      </c>
      <c r="D13" s="37">
        <f>AVERAGEIFS(data[Units],data[Geography],C3)</f>
        <v>151.0344827586207</v>
      </c>
      <c r="F13" t="s">
        <v>7</v>
      </c>
      <c r="G13">
        <f>SUMIFS(data[Amount],data[Sales Person],F13,data[Geography],C3)</f>
        <v>31661</v>
      </c>
      <c r="H13">
        <f t="shared" si="0"/>
        <v>1</v>
      </c>
    </row>
    <row r="14" spans="2:15" x14ac:dyDescent="0.25">
      <c r="F14" t="s">
        <v>5</v>
      </c>
      <c r="G14">
        <f>SUMIFS(data[Amount],data[Sales Person],F14,data[Geography],C3)</f>
        <v>41559</v>
      </c>
      <c r="H14">
        <f t="shared" si="0"/>
        <v>1</v>
      </c>
    </row>
    <row r="15" spans="2:15" x14ac:dyDescent="0.25">
      <c r="F15" t="s">
        <v>2</v>
      </c>
      <c r="G15">
        <f>SUMIFS(data[Amount],data[Sales Person],F15,data[Geography],C3)</f>
        <v>7763</v>
      </c>
      <c r="H15">
        <f t="shared" si="0"/>
        <v>-1</v>
      </c>
    </row>
    <row r="16" spans="2:15" x14ac:dyDescent="0.25">
      <c r="F16" t="s">
        <v>3</v>
      </c>
      <c r="G16">
        <f>SUMIFS(data[Amount],data[Sales Person],F16,data[Geography],C3)</f>
        <v>35847</v>
      </c>
      <c r="H16">
        <f t="shared" si="0"/>
        <v>1</v>
      </c>
    </row>
    <row r="17" spans="6:8" x14ac:dyDescent="0.25">
      <c r="F17" t="s">
        <v>10</v>
      </c>
      <c r="G17">
        <f>SUMIFS(data[Amount],data[Sales Person],F17,data[Geography],C3)</f>
        <v>16527</v>
      </c>
      <c r="H17">
        <f t="shared" si="0"/>
        <v>1</v>
      </c>
    </row>
  </sheetData>
  <conditionalFormatting sqref="G7:G17">
    <cfRule type="dataBar" priority="2">
      <dataBar>
        <cfvo type="min"/>
        <cfvo type="max"/>
        <color rgb="FF638EC6"/>
      </dataBar>
      <extLst>
        <ext xmlns:x14="http://schemas.microsoft.com/office/spreadsheetml/2009/9/main" uri="{B025F937-C7B1-47D3-B67F-A62EFF666E3E}">
          <x14:id>{CD0CF695-44A4-401C-A1D6-BA244111D6CF}</x14:id>
        </ext>
      </extLst>
    </cfRule>
  </conditionalFormatting>
  <conditionalFormatting sqref="H8:H17">
    <cfRule type="iconSet" priority="1">
      <iconSet iconSet="3Symbols" showValue="0">
        <cfvo type="percent" val="0"/>
        <cfvo type="percent" val="33"/>
        <cfvo type="percent" val="67"/>
      </iconSet>
    </cfRule>
  </conditionalFormatting>
  <dataValidations count="1">
    <dataValidation type="list" allowBlank="1" showInputMessage="1" showErrorMessage="1" sqref="C3" xr:uid="{525D2608-3BEC-4B0B-910B-95C01534FE49}">
      <formula1>$M$4:$M$10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D0CF695-44A4-401C-A1D6-BA244111D6CF}">
            <x14:dataBar minLength="0" maxLength="100" gradient="0">
              <x14:cfvo type="autoMin"/>
              <x14:cfvo type="autoMax"/>
              <x14:negativeFillColor rgb="FFFF0000"/>
              <x14:axisColor rgb="FF000000"/>
            </x14:dataBar>
          </x14:cfRule>
          <xm:sqref>G7:G17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E705A-F7B0-4A2D-8F40-0755BA3BFCB7}">
  <dimension ref="A3:D26"/>
  <sheetViews>
    <sheetView workbookViewId="0">
      <selection activeCell="C11" sqref="C11"/>
    </sheetView>
  </sheetViews>
  <sheetFormatPr defaultRowHeight="15" x14ac:dyDescent="0.25"/>
  <cols>
    <col min="1" max="1" width="21.85546875" bestFit="1" customWidth="1"/>
    <col min="2" max="2" width="14.85546875" bestFit="1" customWidth="1"/>
    <col min="3" max="3" width="12.28515625" bestFit="1" customWidth="1"/>
    <col min="4" max="4" width="9.7109375" bestFit="1" customWidth="1"/>
  </cols>
  <sheetData>
    <row r="3" spans="1:4" x14ac:dyDescent="0.25">
      <c r="A3" s="27" t="s">
        <v>70</v>
      </c>
      <c r="B3" t="s">
        <v>72</v>
      </c>
      <c r="C3" t="s">
        <v>73</v>
      </c>
      <c r="D3" s="30" t="s">
        <v>91</v>
      </c>
    </row>
    <row r="4" spans="1:4" x14ac:dyDescent="0.25">
      <c r="A4" s="28" t="s">
        <v>14</v>
      </c>
      <c r="B4" s="29">
        <v>10493</v>
      </c>
      <c r="C4" s="29">
        <v>414</v>
      </c>
      <c r="D4" s="30">
        <v>429210.7300000001</v>
      </c>
    </row>
    <row r="5" spans="1:4" x14ac:dyDescent="0.25">
      <c r="A5" s="28" t="s">
        <v>30</v>
      </c>
      <c r="B5" s="29">
        <v>17409</v>
      </c>
      <c r="C5" s="29">
        <v>903</v>
      </c>
      <c r="D5" s="30">
        <v>422294.7300000001</v>
      </c>
    </row>
    <row r="6" spans="1:4" x14ac:dyDescent="0.25">
      <c r="A6" s="28" t="s">
        <v>24</v>
      </c>
      <c r="B6" s="29">
        <v>4431</v>
      </c>
      <c r="C6" s="29">
        <v>162</v>
      </c>
      <c r="D6" s="30">
        <v>435272.7300000001</v>
      </c>
    </row>
    <row r="7" spans="1:4" x14ac:dyDescent="0.25">
      <c r="A7" s="28" t="s">
        <v>19</v>
      </c>
      <c r="B7" s="29">
        <v>5747</v>
      </c>
      <c r="C7" s="29">
        <v>354</v>
      </c>
      <c r="D7" s="30">
        <v>433956.7300000001</v>
      </c>
    </row>
    <row r="8" spans="1:4" x14ac:dyDescent="0.25">
      <c r="A8" s="28" t="s">
        <v>22</v>
      </c>
      <c r="B8" s="29">
        <v>12355</v>
      </c>
      <c r="C8" s="29">
        <v>666</v>
      </c>
      <c r="D8" s="30">
        <v>427348.7300000001</v>
      </c>
    </row>
    <row r="9" spans="1:4" x14ac:dyDescent="0.25">
      <c r="A9" s="28" t="s">
        <v>4</v>
      </c>
      <c r="B9" s="29">
        <v>5005</v>
      </c>
      <c r="C9" s="29">
        <v>558</v>
      </c>
      <c r="D9" s="30">
        <v>434698.7300000001</v>
      </c>
    </row>
    <row r="10" spans="1:4" x14ac:dyDescent="0.25">
      <c r="A10" s="28" t="s">
        <v>26</v>
      </c>
      <c r="B10" s="29">
        <v>98</v>
      </c>
      <c r="C10" s="29">
        <v>159</v>
      </c>
      <c r="D10" s="30">
        <v>439605.7300000001</v>
      </c>
    </row>
    <row r="11" spans="1:4" x14ac:dyDescent="0.25">
      <c r="A11" s="28" t="s">
        <v>28</v>
      </c>
      <c r="B11" s="29">
        <v>12649</v>
      </c>
      <c r="C11" s="29">
        <v>504</v>
      </c>
      <c r="D11" s="30">
        <v>427054.7300000001</v>
      </c>
    </row>
    <row r="12" spans="1:4" x14ac:dyDescent="0.25">
      <c r="A12" s="28" t="s">
        <v>32</v>
      </c>
      <c r="B12" s="29">
        <v>19054</v>
      </c>
      <c r="C12" s="29">
        <v>693</v>
      </c>
      <c r="D12" s="30">
        <v>420649.7300000001</v>
      </c>
    </row>
    <row r="13" spans="1:4" x14ac:dyDescent="0.25">
      <c r="A13" s="28" t="s">
        <v>18</v>
      </c>
      <c r="B13" s="29">
        <v>6223</v>
      </c>
      <c r="C13" s="29">
        <v>294</v>
      </c>
      <c r="D13" s="30">
        <v>433480.7300000001</v>
      </c>
    </row>
    <row r="14" spans="1:4" x14ac:dyDescent="0.25">
      <c r="A14" s="28" t="s">
        <v>17</v>
      </c>
      <c r="B14" s="29">
        <v>1589</v>
      </c>
      <c r="C14" s="29">
        <v>303</v>
      </c>
      <c r="D14" s="30">
        <v>438114.7300000001</v>
      </c>
    </row>
    <row r="15" spans="1:4" x14ac:dyDescent="0.25">
      <c r="A15" s="28" t="s">
        <v>23</v>
      </c>
      <c r="B15" s="29">
        <v>2023</v>
      </c>
      <c r="C15" s="29">
        <v>78</v>
      </c>
      <c r="D15" s="30">
        <v>437680.7300000001</v>
      </c>
    </row>
    <row r="16" spans="1:4" x14ac:dyDescent="0.25">
      <c r="A16" s="28" t="s">
        <v>29</v>
      </c>
      <c r="B16" s="29">
        <v>10234</v>
      </c>
      <c r="C16" s="29">
        <v>717</v>
      </c>
      <c r="D16" s="30">
        <v>429469.7300000001</v>
      </c>
    </row>
    <row r="17" spans="1:4" x14ac:dyDescent="0.25">
      <c r="A17" s="28" t="s">
        <v>13</v>
      </c>
      <c r="B17" s="29">
        <v>4760</v>
      </c>
      <c r="C17" s="29">
        <v>69</v>
      </c>
      <c r="D17" s="30">
        <v>434943.7300000001</v>
      </c>
    </row>
    <row r="18" spans="1:4" x14ac:dyDescent="0.25">
      <c r="A18" s="28" t="s">
        <v>16</v>
      </c>
      <c r="B18" s="29">
        <v>6860</v>
      </c>
      <c r="C18" s="29">
        <v>201</v>
      </c>
      <c r="D18" s="30">
        <v>432843.7300000001</v>
      </c>
    </row>
    <row r="19" spans="1:4" x14ac:dyDescent="0.25">
      <c r="A19" s="28" t="s">
        <v>20</v>
      </c>
      <c r="B19" s="29">
        <v>5747</v>
      </c>
      <c r="C19" s="29">
        <v>828</v>
      </c>
      <c r="D19" s="30">
        <v>433956.7300000001</v>
      </c>
    </row>
    <row r="20" spans="1:4" x14ac:dyDescent="0.25">
      <c r="A20" s="28" t="s">
        <v>27</v>
      </c>
      <c r="B20" s="29">
        <v>14371</v>
      </c>
      <c r="C20" s="29">
        <v>771</v>
      </c>
      <c r="D20" s="30">
        <v>425332.7300000001</v>
      </c>
    </row>
    <row r="21" spans="1:4" x14ac:dyDescent="0.25">
      <c r="A21" s="28" t="s">
        <v>33</v>
      </c>
      <c r="B21" s="29">
        <v>10045</v>
      </c>
      <c r="C21" s="29">
        <v>864</v>
      </c>
      <c r="D21" s="30">
        <v>429658.7300000001</v>
      </c>
    </row>
    <row r="22" spans="1:4" x14ac:dyDescent="0.25">
      <c r="A22" s="28" t="s">
        <v>15</v>
      </c>
      <c r="B22" s="29">
        <v>32557</v>
      </c>
      <c r="C22" s="29">
        <v>912</v>
      </c>
      <c r="D22" s="30">
        <v>407146.7300000001</v>
      </c>
    </row>
    <row r="23" spans="1:4" x14ac:dyDescent="0.25">
      <c r="A23" s="28" t="s">
        <v>31</v>
      </c>
      <c r="B23" s="29">
        <v>4753</v>
      </c>
      <c r="C23" s="29">
        <v>246</v>
      </c>
      <c r="D23" s="30">
        <v>434950.7300000001</v>
      </c>
    </row>
    <row r="24" spans="1:4" x14ac:dyDescent="0.25">
      <c r="A24" s="28" t="s">
        <v>21</v>
      </c>
      <c r="B24" s="29">
        <v>567</v>
      </c>
      <c r="C24" s="29">
        <v>228</v>
      </c>
      <c r="D24" s="30">
        <v>439136.7300000001</v>
      </c>
    </row>
    <row r="25" spans="1:4" x14ac:dyDescent="0.25">
      <c r="A25" s="28" t="s">
        <v>25</v>
      </c>
      <c r="B25" s="29">
        <v>2464</v>
      </c>
      <c r="C25" s="29">
        <v>234</v>
      </c>
      <c r="D25" s="30">
        <v>437239.7300000001</v>
      </c>
    </row>
    <row r="26" spans="1:4" x14ac:dyDescent="0.25">
      <c r="A26" s="28" t="s">
        <v>71</v>
      </c>
      <c r="B26" s="29">
        <v>189434</v>
      </c>
      <c r="C26" s="29">
        <v>10158</v>
      </c>
      <c r="D26" s="30">
        <v>250269.7300000001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60C93-4A12-4804-8213-0DC3B17767CB}">
  <dimension ref="A1:H37"/>
  <sheetViews>
    <sheetView workbookViewId="0">
      <selection activeCell="F14" sqref="F14"/>
    </sheetView>
  </sheetViews>
  <sheetFormatPr defaultRowHeight="15" x14ac:dyDescent="0.25"/>
  <cols>
    <col min="6" max="6" width="21.85546875" bestFit="1" customWidth="1"/>
    <col min="7" max="7" width="14.85546875" bestFit="1" customWidth="1"/>
    <col min="8" max="8" width="12.28515625" bestFit="1" customWidth="1"/>
  </cols>
  <sheetData>
    <row r="1" spans="1:8" ht="31.5" x14ac:dyDescent="0.5">
      <c r="A1" s="38" t="s">
        <v>95</v>
      </c>
    </row>
    <row r="14" spans="1:8" x14ac:dyDescent="0.25">
      <c r="F14" s="27" t="s">
        <v>70</v>
      </c>
      <c r="G14" t="s">
        <v>72</v>
      </c>
      <c r="H14" t="s">
        <v>73</v>
      </c>
    </row>
    <row r="15" spans="1:8" x14ac:dyDescent="0.25">
      <c r="F15" s="28" t="s">
        <v>14</v>
      </c>
      <c r="G15" s="29">
        <v>43183</v>
      </c>
      <c r="H15" s="29">
        <v>2022</v>
      </c>
    </row>
    <row r="16" spans="1:8" x14ac:dyDescent="0.25">
      <c r="F16" s="28" t="s">
        <v>30</v>
      </c>
      <c r="G16" s="29">
        <v>66500</v>
      </c>
      <c r="H16" s="29">
        <v>2802</v>
      </c>
    </row>
    <row r="17" spans="6:8" x14ac:dyDescent="0.25">
      <c r="F17" s="28" t="s">
        <v>24</v>
      </c>
      <c r="G17" s="29">
        <v>35378</v>
      </c>
      <c r="H17" s="29">
        <v>1044</v>
      </c>
    </row>
    <row r="18" spans="6:8" x14ac:dyDescent="0.25">
      <c r="F18" s="28" t="s">
        <v>19</v>
      </c>
      <c r="G18" s="29">
        <v>44744</v>
      </c>
      <c r="H18" s="29">
        <v>1956</v>
      </c>
    </row>
    <row r="19" spans="6:8" x14ac:dyDescent="0.25">
      <c r="F19" s="28" t="s">
        <v>22</v>
      </c>
      <c r="G19" s="29">
        <v>66283</v>
      </c>
      <c r="H19" s="29">
        <v>2052</v>
      </c>
    </row>
    <row r="20" spans="6:8" x14ac:dyDescent="0.25">
      <c r="F20" s="28" t="s">
        <v>4</v>
      </c>
      <c r="G20" s="29">
        <v>33551</v>
      </c>
      <c r="H20" s="29">
        <v>1566</v>
      </c>
    </row>
    <row r="21" spans="6:8" x14ac:dyDescent="0.25">
      <c r="F21" s="28" t="s">
        <v>26</v>
      </c>
      <c r="G21" s="29">
        <v>70273</v>
      </c>
      <c r="H21" s="29">
        <v>2142</v>
      </c>
    </row>
    <row r="22" spans="6:8" x14ac:dyDescent="0.25">
      <c r="F22" s="28" t="s">
        <v>28</v>
      </c>
      <c r="G22" s="29">
        <v>72373</v>
      </c>
      <c r="H22" s="29">
        <v>3207</v>
      </c>
    </row>
    <row r="23" spans="6:8" x14ac:dyDescent="0.25">
      <c r="F23" s="28" t="s">
        <v>32</v>
      </c>
      <c r="G23" s="29">
        <v>71967</v>
      </c>
      <c r="H23" s="29">
        <v>2301</v>
      </c>
    </row>
    <row r="24" spans="6:8" x14ac:dyDescent="0.25">
      <c r="F24" s="28" t="s">
        <v>18</v>
      </c>
      <c r="G24" s="29">
        <v>52150</v>
      </c>
      <c r="H24" s="29">
        <v>1752</v>
      </c>
    </row>
    <row r="25" spans="6:8" x14ac:dyDescent="0.25">
      <c r="F25" s="28" t="s">
        <v>17</v>
      </c>
      <c r="G25" s="29">
        <v>63721</v>
      </c>
      <c r="H25" s="29">
        <v>2331</v>
      </c>
    </row>
    <row r="26" spans="6:8" x14ac:dyDescent="0.25">
      <c r="F26" s="28" t="s">
        <v>23</v>
      </c>
      <c r="G26" s="29">
        <v>56644</v>
      </c>
      <c r="H26" s="29">
        <v>1812</v>
      </c>
    </row>
    <row r="27" spans="6:8" x14ac:dyDescent="0.25">
      <c r="F27" s="28" t="s">
        <v>29</v>
      </c>
      <c r="G27" s="29">
        <v>58009</v>
      </c>
      <c r="H27" s="29">
        <v>2976</v>
      </c>
    </row>
    <row r="28" spans="6:8" x14ac:dyDescent="0.25">
      <c r="F28" s="28" t="s">
        <v>13</v>
      </c>
      <c r="G28" s="29">
        <v>47271</v>
      </c>
      <c r="H28" s="29">
        <v>1881</v>
      </c>
    </row>
    <row r="29" spans="6:8" x14ac:dyDescent="0.25">
      <c r="F29" s="28" t="s">
        <v>16</v>
      </c>
      <c r="G29" s="29">
        <v>62111</v>
      </c>
      <c r="H29" s="29">
        <v>2154</v>
      </c>
    </row>
    <row r="30" spans="6:8" x14ac:dyDescent="0.25">
      <c r="F30" s="28" t="s">
        <v>20</v>
      </c>
      <c r="G30" s="29">
        <v>54712</v>
      </c>
      <c r="H30" s="29">
        <v>2196</v>
      </c>
    </row>
    <row r="31" spans="6:8" x14ac:dyDescent="0.25">
      <c r="F31" s="28" t="s">
        <v>27</v>
      </c>
      <c r="G31" s="29">
        <v>69461</v>
      </c>
      <c r="H31" s="29">
        <v>2982</v>
      </c>
    </row>
    <row r="32" spans="6:8" x14ac:dyDescent="0.25">
      <c r="F32" s="28" t="s">
        <v>33</v>
      </c>
      <c r="G32" s="29">
        <v>69160</v>
      </c>
      <c r="H32" s="29">
        <v>1854</v>
      </c>
    </row>
    <row r="33" spans="6:8" x14ac:dyDescent="0.25">
      <c r="F33" s="28" t="s">
        <v>15</v>
      </c>
      <c r="G33" s="29">
        <v>68971</v>
      </c>
      <c r="H33" s="29">
        <v>1533</v>
      </c>
    </row>
    <row r="34" spans="6:8" x14ac:dyDescent="0.25">
      <c r="F34" s="28" t="s">
        <v>31</v>
      </c>
      <c r="G34" s="29">
        <v>39263</v>
      </c>
      <c r="H34" s="29">
        <v>1683</v>
      </c>
    </row>
    <row r="35" spans="6:8" x14ac:dyDescent="0.25">
      <c r="F35" s="28" t="s">
        <v>21</v>
      </c>
      <c r="G35" s="29">
        <v>37772</v>
      </c>
      <c r="H35" s="29">
        <v>1308</v>
      </c>
    </row>
    <row r="36" spans="6:8" x14ac:dyDescent="0.25">
      <c r="F36" s="28" t="s">
        <v>25</v>
      </c>
      <c r="G36" s="29">
        <v>57372</v>
      </c>
      <c r="H36" s="29">
        <v>2106</v>
      </c>
    </row>
    <row r="37" spans="6:8" x14ac:dyDescent="0.25">
      <c r="F37" s="28" t="s">
        <v>71</v>
      </c>
      <c r="G37" s="29">
        <v>1240869</v>
      </c>
      <c r="H37" s="29">
        <v>45660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7DF2-E017-4CA8-BF9D-58CAF93FEA3A}">
  <dimension ref="B3:D13"/>
  <sheetViews>
    <sheetView workbookViewId="0">
      <selection activeCell="K17" sqref="K17"/>
    </sheetView>
  </sheetViews>
  <sheetFormatPr defaultRowHeight="15" x14ac:dyDescent="0.25"/>
  <sheetData>
    <row r="3" spans="2:4" x14ac:dyDescent="0.25">
      <c r="C3" t="s">
        <v>56</v>
      </c>
      <c r="D3" t="s">
        <v>57</v>
      </c>
    </row>
    <row r="4" spans="2:4" x14ac:dyDescent="0.25">
      <c r="B4" t="s">
        <v>55</v>
      </c>
      <c r="C4">
        <f>AVERAGE(data[Amount])</f>
        <v>4136.2299999999996</v>
      </c>
      <c r="D4">
        <f>AVERAGE(data[Units])</f>
        <v>152.19999999999999</v>
      </c>
    </row>
    <row r="5" spans="2:4" x14ac:dyDescent="0.25">
      <c r="B5" t="s">
        <v>58</v>
      </c>
      <c r="C5">
        <f>MEDIAN(data[Amount])</f>
        <v>3437</v>
      </c>
      <c r="D5">
        <f>MEDIAN(data[Units])</f>
        <v>124.5</v>
      </c>
    </row>
    <row r="6" spans="2:4" x14ac:dyDescent="0.25">
      <c r="B6" t="s">
        <v>59</v>
      </c>
      <c r="C6">
        <f>MIN(data[Amount])</f>
        <v>0</v>
      </c>
      <c r="D6">
        <f>MIN(data[Units])</f>
        <v>0</v>
      </c>
    </row>
    <row r="7" spans="2:4" x14ac:dyDescent="0.25">
      <c r="B7" t="s">
        <v>60</v>
      </c>
      <c r="C7">
        <f>MAX(data[Amount])</f>
        <v>16184</v>
      </c>
      <c r="D7">
        <f>MAX(data[Units])</f>
        <v>525</v>
      </c>
    </row>
    <row r="8" spans="2:4" x14ac:dyDescent="0.25">
      <c r="B8" t="s">
        <v>61</v>
      </c>
      <c r="C8">
        <f>C7-C6</f>
        <v>16184</v>
      </c>
      <c r="D8">
        <f>D7-D6</f>
        <v>525</v>
      </c>
    </row>
    <row r="10" spans="2:4" x14ac:dyDescent="0.25">
      <c r="B10" t="s">
        <v>62</v>
      </c>
      <c r="C10">
        <f>_xlfn.PERCENTILE.EXC(data[Amount],0.25)</f>
        <v>1652</v>
      </c>
      <c r="D10">
        <f>_xlfn.PERCENTILE.EXC(data[Units],0.25)</f>
        <v>54</v>
      </c>
    </row>
    <row r="11" spans="2:4" x14ac:dyDescent="0.25">
      <c r="B11" t="s">
        <v>63</v>
      </c>
      <c r="C11">
        <f>_xlfn.PERCENTILE.EXC(data[Amount],0.75)</f>
        <v>6245.75</v>
      </c>
      <c r="D11">
        <f>_xlfn.PERCENTILE.EXC(data[Units],0.75)</f>
        <v>223.5</v>
      </c>
    </row>
    <row r="13" spans="2:4" x14ac:dyDescent="0.25">
      <c r="B13"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AB40B-673B-4561-8A1D-5A9B9CBF5717}">
  <dimension ref="A1:F304"/>
  <sheetViews>
    <sheetView zoomScaleNormal="100" workbookViewId="0">
      <selection activeCell="C10" sqref="C10"/>
    </sheetView>
  </sheetViews>
  <sheetFormatPr defaultRowHeight="15" x14ac:dyDescent="0.25"/>
  <cols>
    <col min="2" max="2" width="16" bestFit="1" customWidth="1"/>
    <col min="3" max="3" width="20" customWidth="1"/>
    <col min="4" max="4" width="26.28515625" customWidth="1"/>
    <col min="5" max="5" width="19.5703125" customWidth="1"/>
    <col min="6" max="6" width="13.28515625" customWidth="1"/>
  </cols>
  <sheetData>
    <row r="1" spans="1:6" ht="61.5" x14ac:dyDescent="0.9">
      <c r="A1" s="12" t="s">
        <v>65</v>
      </c>
    </row>
    <row r="4" spans="1:6" x14ac:dyDescent="0.25">
      <c r="B4" s="6" t="s">
        <v>11</v>
      </c>
      <c r="C4" s="6" t="s">
        <v>12</v>
      </c>
      <c r="D4" s="6" t="s">
        <v>0</v>
      </c>
      <c r="E4" s="10" t="s">
        <v>1</v>
      </c>
      <c r="F4" s="10" t="s">
        <v>49</v>
      </c>
    </row>
    <row r="5" spans="1:6" x14ac:dyDescent="0.25">
      <c r="B5" t="s">
        <v>5</v>
      </c>
      <c r="C5" t="s">
        <v>36</v>
      </c>
      <c r="D5" t="s">
        <v>16</v>
      </c>
      <c r="E5" s="4">
        <v>16184</v>
      </c>
      <c r="F5" s="5">
        <v>39</v>
      </c>
    </row>
    <row r="6" spans="1:6" x14ac:dyDescent="0.25">
      <c r="B6" t="s">
        <v>5</v>
      </c>
      <c r="C6" t="s">
        <v>34</v>
      </c>
      <c r="D6" t="s">
        <v>20</v>
      </c>
      <c r="E6" s="4">
        <v>15610</v>
      </c>
      <c r="F6" s="5">
        <v>339</v>
      </c>
    </row>
    <row r="7" spans="1:6" x14ac:dyDescent="0.25">
      <c r="B7" t="s">
        <v>9</v>
      </c>
      <c r="C7" t="s">
        <v>34</v>
      </c>
      <c r="D7" t="s">
        <v>28</v>
      </c>
      <c r="E7" s="4">
        <v>14329</v>
      </c>
      <c r="F7" s="5">
        <v>150</v>
      </c>
    </row>
    <row r="8" spans="1:6" x14ac:dyDescent="0.25">
      <c r="B8" t="s">
        <v>5</v>
      </c>
      <c r="C8" t="s">
        <v>35</v>
      </c>
      <c r="D8" t="s">
        <v>15</v>
      </c>
      <c r="E8" s="4">
        <v>13391</v>
      </c>
      <c r="F8" s="5">
        <v>201</v>
      </c>
    </row>
    <row r="9" spans="1:6" x14ac:dyDescent="0.25">
      <c r="B9" t="s">
        <v>10</v>
      </c>
      <c r="C9" t="s">
        <v>39</v>
      </c>
      <c r="D9" t="s">
        <v>33</v>
      </c>
      <c r="E9" s="4">
        <v>12950</v>
      </c>
      <c r="F9" s="5">
        <v>30</v>
      </c>
    </row>
    <row r="10" spans="1:6" x14ac:dyDescent="0.25">
      <c r="B10" t="s">
        <v>40</v>
      </c>
      <c r="C10" t="s">
        <v>35</v>
      </c>
      <c r="D10" t="s">
        <v>32</v>
      </c>
      <c r="E10" s="4">
        <v>12348</v>
      </c>
      <c r="F10" s="5">
        <v>234</v>
      </c>
    </row>
    <row r="11" spans="1:6" x14ac:dyDescent="0.25">
      <c r="B11" t="s">
        <v>2</v>
      </c>
      <c r="C11" t="s">
        <v>37</v>
      </c>
      <c r="D11" t="s">
        <v>18</v>
      </c>
      <c r="E11" s="4">
        <v>11571</v>
      </c>
      <c r="F11" s="5">
        <v>138</v>
      </c>
    </row>
    <row r="12" spans="1:6" x14ac:dyDescent="0.25">
      <c r="B12" t="s">
        <v>9</v>
      </c>
      <c r="C12" t="s">
        <v>36</v>
      </c>
      <c r="D12" t="s">
        <v>27</v>
      </c>
      <c r="E12" s="4">
        <v>11522</v>
      </c>
      <c r="F12" s="5">
        <v>204</v>
      </c>
    </row>
    <row r="13" spans="1:6" x14ac:dyDescent="0.25">
      <c r="B13" t="s">
        <v>2</v>
      </c>
      <c r="C13" t="s">
        <v>36</v>
      </c>
      <c r="D13" t="s">
        <v>16</v>
      </c>
      <c r="E13" s="4">
        <v>11417</v>
      </c>
      <c r="F13" s="5">
        <v>21</v>
      </c>
    </row>
    <row r="14" spans="1:6" x14ac:dyDescent="0.25">
      <c r="B14" t="s">
        <v>41</v>
      </c>
      <c r="C14" t="s">
        <v>36</v>
      </c>
      <c r="D14" t="s">
        <v>13</v>
      </c>
      <c r="E14" s="4">
        <v>10311</v>
      </c>
      <c r="F14" s="5">
        <v>231</v>
      </c>
    </row>
    <row r="15" spans="1:6" x14ac:dyDescent="0.25">
      <c r="B15" t="s">
        <v>41</v>
      </c>
      <c r="C15" t="s">
        <v>36</v>
      </c>
      <c r="D15" t="s">
        <v>32</v>
      </c>
      <c r="E15" s="4">
        <v>10304</v>
      </c>
      <c r="F15" s="5">
        <v>84</v>
      </c>
    </row>
    <row r="16" spans="1:6" x14ac:dyDescent="0.25">
      <c r="B16" t="s">
        <v>7</v>
      </c>
      <c r="C16" t="s">
        <v>38</v>
      </c>
      <c r="D16" t="s">
        <v>30</v>
      </c>
      <c r="E16" s="4">
        <v>10129</v>
      </c>
      <c r="F16" s="5">
        <v>312</v>
      </c>
    </row>
    <row r="17" spans="2:6" x14ac:dyDescent="0.25">
      <c r="B17" t="s">
        <v>6</v>
      </c>
      <c r="C17" t="s">
        <v>36</v>
      </c>
      <c r="D17" t="s">
        <v>4</v>
      </c>
      <c r="E17" s="4">
        <v>10073</v>
      </c>
      <c r="F17" s="5">
        <v>120</v>
      </c>
    </row>
    <row r="18" spans="2:6" x14ac:dyDescent="0.25">
      <c r="B18" t="s">
        <v>2</v>
      </c>
      <c r="C18" t="s">
        <v>37</v>
      </c>
      <c r="D18" t="s">
        <v>17</v>
      </c>
      <c r="E18" s="4">
        <v>9926</v>
      </c>
      <c r="F18" s="5">
        <v>201</v>
      </c>
    </row>
    <row r="19" spans="2:6" x14ac:dyDescent="0.25">
      <c r="B19" t="s">
        <v>7</v>
      </c>
      <c r="C19" t="s">
        <v>37</v>
      </c>
      <c r="D19" t="s">
        <v>22</v>
      </c>
      <c r="E19" s="4">
        <v>9835</v>
      </c>
      <c r="F19" s="5">
        <v>207</v>
      </c>
    </row>
    <row r="20" spans="2:6" x14ac:dyDescent="0.25">
      <c r="B20" t="s">
        <v>40</v>
      </c>
      <c r="C20" t="s">
        <v>36</v>
      </c>
      <c r="D20" t="s">
        <v>33</v>
      </c>
      <c r="E20" s="4">
        <v>9772</v>
      </c>
      <c r="F20" s="5">
        <v>90</v>
      </c>
    </row>
    <row r="21" spans="2:6" x14ac:dyDescent="0.25">
      <c r="B21" t="s">
        <v>8</v>
      </c>
      <c r="C21" t="s">
        <v>37</v>
      </c>
      <c r="D21" t="s">
        <v>15</v>
      </c>
      <c r="E21" s="4">
        <v>9709</v>
      </c>
      <c r="F21" s="5">
        <v>30</v>
      </c>
    </row>
    <row r="22" spans="2:6" x14ac:dyDescent="0.25">
      <c r="B22" t="s">
        <v>8</v>
      </c>
      <c r="C22" t="s">
        <v>39</v>
      </c>
      <c r="D22" t="s">
        <v>18</v>
      </c>
      <c r="E22" s="4">
        <v>9660</v>
      </c>
      <c r="F22" s="5">
        <v>27</v>
      </c>
    </row>
    <row r="23" spans="2:6" x14ac:dyDescent="0.25">
      <c r="B23" t="s">
        <v>41</v>
      </c>
      <c r="C23" t="s">
        <v>36</v>
      </c>
      <c r="D23" t="s">
        <v>18</v>
      </c>
      <c r="E23" s="4">
        <v>9632</v>
      </c>
      <c r="F23" s="5">
        <v>288</v>
      </c>
    </row>
    <row r="24" spans="2:6" x14ac:dyDescent="0.25">
      <c r="B24" t="s">
        <v>9</v>
      </c>
      <c r="C24" t="s">
        <v>38</v>
      </c>
      <c r="D24" t="s">
        <v>33</v>
      </c>
      <c r="E24" s="4">
        <v>9506</v>
      </c>
      <c r="F24" s="5">
        <v>87</v>
      </c>
    </row>
    <row r="25" spans="2:6" x14ac:dyDescent="0.25">
      <c r="B25" t="s">
        <v>2</v>
      </c>
      <c r="C25" t="s">
        <v>39</v>
      </c>
      <c r="D25" t="s">
        <v>20</v>
      </c>
      <c r="E25" s="4">
        <v>9443</v>
      </c>
      <c r="F25" s="5">
        <v>162</v>
      </c>
    </row>
    <row r="26" spans="2:6" x14ac:dyDescent="0.25">
      <c r="B26" t="s">
        <v>3</v>
      </c>
      <c r="C26" t="s">
        <v>36</v>
      </c>
      <c r="D26" t="s">
        <v>16</v>
      </c>
      <c r="E26" s="4">
        <v>9198</v>
      </c>
      <c r="F26" s="5">
        <v>36</v>
      </c>
    </row>
    <row r="27" spans="2:6" x14ac:dyDescent="0.25">
      <c r="B27" t="s">
        <v>9</v>
      </c>
      <c r="C27" t="s">
        <v>36</v>
      </c>
      <c r="D27" t="s">
        <v>30</v>
      </c>
      <c r="E27" s="4">
        <v>9051</v>
      </c>
      <c r="F27" s="5">
        <v>57</v>
      </c>
    </row>
    <row r="28" spans="2:6" x14ac:dyDescent="0.25">
      <c r="B28" t="s">
        <v>40</v>
      </c>
      <c r="C28" t="s">
        <v>37</v>
      </c>
      <c r="D28" t="s">
        <v>29</v>
      </c>
      <c r="E28" s="4">
        <v>9002</v>
      </c>
      <c r="F28" s="5">
        <v>72</v>
      </c>
    </row>
    <row r="29" spans="2:6" x14ac:dyDescent="0.25">
      <c r="B29" t="s">
        <v>8</v>
      </c>
      <c r="C29" t="s">
        <v>39</v>
      </c>
      <c r="D29" t="s">
        <v>31</v>
      </c>
      <c r="E29" s="4">
        <v>8890</v>
      </c>
      <c r="F29" s="5">
        <v>210</v>
      </c>
    </row>
    <row r="30" spans="2:6" x14ac:dyDescent="0.25">
      <c r="B30" t="s">
        <v>40</v>
      </c>
      <c r="C30" t="s">
        <v>35</v>
      </c>
      <c r="D30" t="s">
        <v>33</v>
      </c>
      <c r="E30" s="4">
        <v>8869</v>
      </c>
      <c r="F30" s="5">
        <v>432</v>
      </c>
    </row>
    <row r="31" spans="2:6" x14ac:dyDescent="0.25">
      <c r="B31" t="s">
        <v>7</v>
      </c>
      <c r="C31" t="s">
        <v>34</v>
      </c>
      <c r="D31" t="s">
        <v>24</v>
      </c>
      <c r="E31" s="4">
        <v>8862</v>
      </c>
      <c r="F31" s="5">
        <v>189</v>
      </c>
    </row>
    <row r="32" spans="2:6" x14ac:dyDescent="0.25">
      <c r="B32" t="s">
        <v>3</v>
      </c>
      <c r="C32" t="s">
        <v>38</v>
      </c>
      <c r="D32" t="s">
        <v>26</v>
      </c>
      <c r="E32" s="4">
        <v>8841</v>
      </c>
      <c r="F32" s="5">
        <v>303</v>
      </c>
    </row>
    <row r="33" spans="2:6" x14ac:dyDescent="0.25">
      <c r="B33" t="s">
        <v>5</v>
      </c>
      <c r="C33" t="s">
        <v>37</v>
      </c>
      <c r="D33" t="s">
        <v>25</v>
      </c>
      <c r="E33" s="4">
        <v>8813</v>
      </c>
      <c r="F33" s="5">
        <v>21</v>
      </c>
    </row>
    <row r="34" spans="2:6" x14ac:dyDescent="0.25">
      <c r="B34" t="s">
        <v>9</v>
      </c>
      <c r="C34" t="s">
        <v>34</v>
      </c>
      <c r="D34" t="s">
        <v>20</v>
      </c>
      <c r="E34" s="4">
        <v>8463</v>
      </c>
      <c r="F34" s="5">
        <v>492</v>
      </c>
    </row>
    <row r="35" spans="2:6" x14ac:dyDescent="0.25">
      <c r="B35" t="s">
        <v>7</v>
      </c>
      <c r="C35" t="s">
        <v>36</v>
      </c>
      <c r="D35" t="s">
        <v>22</v>
      </c>
      <c r="E35" s="4">
        <v>8435</v>
      </c>
      <c r="F35" s="5">
        <v>42</v>
      </c>
    </row>
    <row r="36" spans="2:6" x14ac:dyDescent="0.25">
      <c r="B36" t="s">
        <v>2</v>
      </c>
      <c r="C36" t="s">
        <v>36</v>
      </c>
      <c r="D36" t="s">
        <v>29</v>
      </c>
      <c r="E36" s="4">
        <v>8211</v>
      </c>
      <c r="F36" s="5">
        <v>75</v>
      </c>
    </row>
    <row r="37" spans="2:6" x14ac:dyDescent="0.25">
      <c r="B37" t="s">
        <v>9</v>
      </c>
      <c r="C37" t="s">
        <v>34</v>
      </c>
      <c r="D37" t="s">
        <v>23</v>
      </c>
      <c r="E37" s="4">
        <v>8155</v>
      </c>
      <c r="F37" s="5">
        <v>90</v>
      </c>
    </row>
    <row r="38" spans="2:6" x14ac:dyDescent="0.25">
      <c r="B38" t="s">
        <v>6</v>
      </c>
      <c r="C38" t="s">
        <v>34</v>
      </c>
      <c r="D38" t="s">
        <v>26</v>
      </c>
      <c r="E38" s="4">
        <v>8008</v>
      </c>
      <c r="F38" s="5">
        <v>456</v>
      </c>
    </row>
    <row r="39" spans="2:6" x14ac:dyDescent="0.25">
      <c r="B39" t="s">
        <v>41</v>
      </c>
      <c r="C39" t="s">
        <v>34</v>
      </c>
      <c r="D39" t="s">
        <v>33</v>
      </c>
      <c r="E39" s="4">
        <v>7847</v>
      </c>
      <c r="F39" s="5">
        <v>174</v>
      </c>
    </row>
    <row r="40" spans="2:6" x14ac:dyDescent="0.25">
      <c r="B40" t="s">
        <v>9</v>
      </c>
      <c r="C40" t="s">
        <v>35</v>
      </c>
      <c r="D40" t="s">
        <v>15</v>
      </c>
      <c r="E40" s="4">
        <v>7833</v>
      </c>
      <c r="F40" s="5">
        <v>243</v>
      </c>
    </row>
    <row r="41" spans="2:6" x14ac:dyDescent="0.25">
      <c r="B41" t="s">
        <v>2</v>
      </c>
      <c r="C41" t="s">
        <v>39</v>
      </c>
      <c r="D41" t="s">
        <v>27</v>
      </c>
      <c r="E41" s="4">
        <v>7812</v>
      </c>
      <c r="F41" s="5">
        <v>81</v>
      </c>
    </row>
    <row r="42" spans="2:6" x14ac:dyDescent="0.25">
      <c r="B42" t="s">
        <v>3</v>
      </c>
      <c r="C42" t="s">
        <v>34</v>
      </c>
      <c r="D42" t="s">
        <v>32</v>
      </c>
      <c r="E42" s="4">
        <v>7777</v>
      </c>
      <c r="F42" s="5">
        <v>504</v>
      </c>
    </row>
    <row r="43" spans="2:6" x14ac:dyDescent="0.25">
      <c r="B43" t="s">
        <v>7</v>
      </c>
      <c r="C43" t="s">
        <v>34</v>
      </c>
      <c r="D43" t="s">
        <v>17</v>
      </c>
      <c r="E43" s="4">
        <v>7777</v>
      </c>
      <c r="F43" s="5">
        <v>39</v>
      </c>
    </row>
    <row r="44" spans="2:6" x14ac:dyDescent="0.25">
      <c r="B44" t="s">
        <v>6</v>
      </c>
      <c r="C44" t="s">
        <v>37</v>
      </c>
      <c r="D44" t="s">
        <v>31</v>
      </c>
      <c r="E44" s="4">
        <v>7693</v>
      </c>
      <c r="F44" s="5">
        <v>87</v>
      </c>
    </row>
    <row r="45" spans="2:6" x14ac:dyDescent="0.25">
      <c r="B45" t="s">
        <v>40</v>
      </c>
      <c r="C45" t="s">
        <v>37</v>
      </c>
      <c r="D45" t="s">
        <v>19</v>
      </c>
      <c r="E45" s="4">
        <v>7693</v>
      </c>
      <c r="F45" s="5">
        <v>21</v>
      </c>
    </row>
    <row r="46" spans="2:6" x14ac:dyDescent="0.25">
      <c r="B46" t="s">
        <v>2</v>
      </c>
      <c r="C46" t="s">
        <v>39</v>
      </c>
      <c r="D46" t="s">
        <v>21</v>
      </c>
      <c r="E46" s="4">
        <v>7651</v>
      </c>
      <c r="F46" s="5">
        <v>213</v>
      </c>
    </row>
    <row r="47" spans="2:6" x14ac:dyDescent="0.25">
      <c r="B47" t="s">
        <v>2</v>
      </c>
      <c r="C47" t="s">
        <v>34</v>
      </c>
      <c r="D47" t="s">
        <v>19</v>
      </c>
      <c r="E47" s="4">
        <v>7511</v>
      </c>
      <c r="F47" s="5">
        <v>120</v>
      </c>
    </row>
    <row r="48" spans="2:6" x14ac:dyDescent="0.25">
      <c r="B48" t="s">
        <v>5</v>
      </c>
      <c r="C48" t="s">
        <v>38</v>
      </c>
      <c r="D48" t="s">
        <v>25</v>
      </c>
      <c r="E48" s="4">
        <v>7483</v>
      </c>
      <c r="F48" s="5">
        <v>45</v>
      </c>
    </row>
    <row r="49" spans="2:6" x14ac:dyDescent="0.25">
      <c r="B49" t="s">
        <v>41</v>
      </c>
      <c r="C49" t="s">
        <v>35</v>
      </c>
      <c r="D49" t="s">
        <v>28</v>
      </c>
      <c r="E49" s="4">
        <v>7455</v>
      </c>
      <c r="F49" s="5">
        <v>216</v>
      </c>
    </row>
    <row r="50" spans="2:6" x14ac:dyDescent="0.25">
      <c r="B50" t="s">
        <v>6</v>
      </c>
      <c r="C50" t="s">
        <v>38</v>
      </c>
      <c r="D50" t="s">
        <v>21</v>
      </c>
      <c r="E50" s="4">
        <v>7322</v>
      </c>
      <c r="F50" s="5">
        <v>36</v>
      </c>
    </row>
    <row r="51" spans="2:6" x14ac:dyDescent="0.25">
      <c r="B51" t="s">
        <v>3</v>
      </c>
      <c r="C51" t="s">
        <v>37</v>
      </c>
      <c r="D51" t="s">
        <v>28</v>
      </c>
      <c r="E51" s="4">
        <v>7308</v>
      </c>
      <c r="F51" s="5">
        <v>327</v>
      </c>
    </row>
    <row r="52" spans="2:6" x14ac:dyDescent="0.25">
      <c r="B52" t="s">
        <v>5</v>
      </c>
      <c r="C52" t="s">
        <v>34</v>
      </c>
      <c r="D52" t="s">
        <v>15</v>
      </c>
      <c r="E52" s="4">
        <v>7280</v>
      </c>
      <c r="F52" s="5">
        <v>201</v>
      </c>
    </row>
    <row r="53" spans="2:6" x14ac:dyDescent="0.25">
      <c r="B53" t="s">
        <v>9</v>
      </c>
      <c r="C53" t="s">
        <v>37</v>
      </c>
      <c r="D53" t="s">
        <v>20</v>
      </c>
      <c r="E53" s="4">
        <v>7273</v>
      </c>
      <c r="F53" s="5">
        <v>96</v>
      </c>
    </row>
    <row r="54" spans="2:6" x14ac:dyDescent="0.25">
      <c r="B54" t="s">
        <v>3</v>
      </c>
      <c r="C54" t="s">
        <v>34</v>
      </c>
      <c r="D54" t="s">
        <v>14</v>
      </c>
      <c r="E54" s="4">
        <v>7259</v>
      </c>
      <c r="F54" s="5">
        <v>276</v>
      </c>
    </row>
    <row r="55" spans="2:6" x14ac:dyDescent="0.25">
      <c r="B55" t="s">
        <v>5</v>
      </c>
      <c r="C55" t="s">
        <v>38</v>
      </c>
      <c r="D55" t="s">
        <v>13</v>
      </c>
      <c r="E55" s="4">
        <v>7189</v>
      </c>
      <c r="F55" s="5">
        <v>54</v>
      </c>
    </row>
    <row r="56" spans="2:6" x14ac:dyDescent="0.25">
      <c r="B56" t="s">
        <v>8</v>
      </c>
      <c r="C56" t="s">
        <v>39</v>
      </c>
      <c r="D56" t="s">
        <v>30</v>
      </c>
      <c r="E56" s="4">
        <v>7021</v>
      </c>
      <c r="F56" s="5">
        <v>183</v>
      </c>
    </row>
    <row r="57" spans="2:6" x14ac:dyDescent="0.25">
      <c r="B57" t="s">
        <v>5</v>
      </c>
      <c r="C57" t="s">
        <v>34</v>
      </c>
      <c r="D57" t="s">
        <v>27</v>
      </c>
      <c r="E57" s="4">
        <v>6986</v>
      </c>
      <c r="F57" s="5">
        <v>21</v>
      </c>
    </row>
    <row r="58" spans="2:6" x14ac:dyDescent="0.25">
      <c r="B58" t="s">
        <v>5</v>
      </c>
      <c r="C58" t="s">
        <v>39</v>
      </c>
      <c r="D58" t="s">
        <v>22</v>
      </c>
      <c r="E58" s="4">
        <v>6909</v>
      </c>
      <c r="F58" s="5">
        <v>81</v>
      </c>
    </row>
    <row r="59" spans="2:6" x14ac:dyDescent="0.25">
      <c r="B59" t="s">
        <v>10</v>
      </c>
      <c r="C59" t="s">
        <v>38</v>
      </c>
      <c r="D59" t="s">
        <v>4</v>
      </c>
      <c r="E59" s="4">
        <v>6860</v>
      </c>
      <c r="F59" s="5">
        <v>126</v>
      </c>
    </row>
    <row r="60" spans="2:6" x14ac:dyDescent="0.25">
      <c r="B60" t="s">
        <v>40</v>
      </c>
      <c r="C60" t="s">
        <v>35</v>
      </c>
      <c r="D60" t="s">
        <v>22</v>
      </c>
      <c r="E60" s="4">
        <v>6853</v>
      </c>
      <c r="F60" s="5">
        <v>372</v>
      </c>
    </row>
    <row r="61" spans="2:6" x14ac:dyDescent="0.25">
      <c r="B61" t="s">
        <v>9</v>
      </c>
      <c r="C61" t="s">
        <v>34</v>
      </c>
      <c r="D61" t="s">
        <v>21</v>
      </c>
      <c r="E61" s="4">
        <v>6832</v>
      </c>
      <c r="F61" s="5">
        <v>27</v>
      </c>
    </row>
    <row r="62" spans="2:6" x14ac:dyDescent="0.25">
      <c r="B62" t="s">
        <v>6</v>
      </c>
      <c r="C62" t="s">
        <v>37</v>
      </c>
      <c r="D62" t="s">
        <v>26</v>
      </c>
      <c r="E62" s="4">
        <v>6818</v>
      </c>
      <c r="F62" s="5">
        <v>6</v>
      </c>
    </row>
    <row r="63" spans="2:6" x14ac:dyDescent="0.25">
      <c r="B63" t="s">
        <v>7</v>
      </c>
      <c r="C63" t="s">
        <v>35</v>
      </c>
      <c r="D63" t="s">
        <v>30</v>
      </c>
      <c r="E63" s="4">
        <v>6755</v>
      </c>
      <c r="F63" s="5">
        <v>252</v>
      </c>
    </row>
    <row r="64" spans="2:6" x14ac:dyDescent="0.25">
      <c r="B64" t="s">
        <v>40</v>
      </c>
      <c r="C64" t="s">
        <v>34</v>
      </c>
      <c r="D64" t="s">
        <v>26</v>
      </c>
      <c r="E64" s="4">
        <v>6748</v>
      </c>
      <c r="F64" s="5">
        <v>48</v>
      </c>
    </row>
    <row r="65" spans="2:6" x14ac:dyDescent="0.25">
      <c r="B65" t="s">
        <v>6</v>
      </c>
      <c r="C65" t="s">
        <v>34</v>
      </c>
      <c r="D65" t="s">
        <v>32</v>
      </c>
      <c r="E65" s="4">
        <v>6734</v>
      </c>
      <c r="F65" s="5">
        <v>123</v>
      </c>
    </row>
    <row r="66" spans="2:6" x14ac:dyDescent="0.25">
      <c r="B66" t="s">
        <v>8</v>
      </c>
      <c r="C66" t="s">
        <v>35</v>
      </c>
      <c r="D66" t="s">
        <v>32</v>
      </c>
      <c r="E66" s="4">
        <v>6706</v>
      </c>
      <c r="F66" s="5">
        <v>459</v>
      </c>
    </row>
    <row r="67" spans="2:6" x14ac:dyDescent="0.25">
      <c r="B67" t="s">
        <v>10</v>
      </c>
      <c r="C67" t="s">
        <v>36</v>
      </c>
      <c r="D67" t="s">
        <v>32</v>
      </c>
      <c r="E67" s="4">
        <v>6657</v>
      </c>
      <c r="F67" s="5">
        <v>303</v>
      </c>
    </row>
    <row r="68" spans="2:6" x14ac:dyDescent="0.25">
      <c r="B68" t="s">
        <v>3</v>
      </c>
      <c r="C68" t="s">
        <v>35</v>
      </c>
      <c r="D68" t="s">
        <v>15</v>
      </c>
      <c r="E68" s="4">
        <v>6657</v>
      </c>
      <c r="F68" s="5">
        <v>276</v>
      </c>
    </row>
    <row r="69" spans="2:6" x14ac:dyDescent="0.25">
      <c r="B69" t="s">
        <v>7</v>
      </c>
      <c r="C69" t="s">
        <v>37</v>
      </c>
      <c r="D69" t="s">
        <v>14</v>
      </c>
      <c r="E69" s="4">
        <v>6608</v>
      </c>
      <c r="F69" s="5">
        <v>225</v>
      </c>
    </row>
    <row r="70" spans="2:6" x14ac:dyDescent="0.25">
      <c r="B70" t="s">
        <v>2</v>
      </c>
      <c r="C70" t="s">
        <v>38</v>
      </c>
      <c r="D70" t="s">
        <v>28</v>
      </c>
      <c r="E70" s="4">
        <v>6580</v>
      </c>
      <c r="F70" s="5">
        <v>183</v>
      </c>
    </row>
    <row r="71" spans="2:6" x14ac:dyDescent="0.25">
      <c r="B71" t="s">
        <v>7</v>
      </c>
      <c r="C71" t="s">
        <v>37</v>
      </c>
      <c r="D71" t="s">
        <v>30</v>
      </c>
      <c r="E71" s="4">
        <v>6454</v>
      </c>
      <c r="F71" s="5">
        <v>54</v>
      </c>
    </row>
    <row r="72" spans="2:6" x14ac:dyDescent="0.25">
      <c r="B72" t="s">
        <v>8</v>
      </c>
      <c r="C72" t="s">
        <v>38</v>
      </c>
      <c r="D72" t="s">
        <v>21</v>
      </c>
      <c r="E72" s="4">
        <v>6433</v>
      </c>
      <c r="F72" s="5">
        <v>78</v>
      </c>
    </row>
    <row r="73" spans="2:6" x14ac:dyDescent="0.25">
      <c r="B73" t="s">
        <v>41</v>
      </c>
      <c r="C73" t="s">
        <v>37</v>
      </c>
      <c r="D73" t="s">
        <v>24</v>
      </c>
      <c r="E73" s="4">
        <v>6398</v>
      </c>
      <c r="F73" s="5">
        <v>102</v>
      </c>
    </row>
    <row r="74" spans="2:6" x14ac:dyDescent="0.25">
      <c r="B74" t="s">
        <v>7</v>
      </c>
      <c r="C74" t="s">
        <v>37</v>
      </c>
      <c r="D74" t="s">
        <v>33</v>
      </c>
      <c r="E74" s="4">
        <v>6391</v>
      </c>
      <c r="F74" s="5">
        <v>48</v>
      </c>
    </row>
    <row r="75" spans="2:6" x14ac:dyDescent="0.25">
      <c r="B75" t="s">
        <v>40</v>
      </c>
      <c r="C75" t="s">
        <v>39</v>
      </c>
      <c r="D75" t="s">
        <v>27</v>
      </c>
      <c r="E75" s="4">
        <v>6370</v>
      </c>
      <c r="F75" s="5">
        <v>30</v>
      </c>
    </row>
    <row r="76" spans="2:6" x14ac:dyDescent="0.25">
      <c r="B76" t="s">
        <v>5</v>
      </c>
      <c r="C76" t="s">
        <v>36</v>
      </c>
      <c r="D76" t="s">
        <v>23</v>
      </c>
      <c r="E76" s="4">
        <v>6314</v>
      </c>
      <c r="F76" s="5">
        <v>15</v>
      </c>
    </row>
    <row r="77" spans="2:6" x14ac:dyDescent="0.25">
      <c r="B77" t="s">
        <v>3</v>
      </c>
      <c r="C77" t="s">
        <v>34</v>
      </c>
      <c r="D77" t="s">
        <v>25</v>
      </c>
      <c r="E77" s="4">
        <v>6300</v>
      </c>
      <c r="F77" s="5">
        <v>42</v>
      </c>
    </row>
    <row r="78" spans="2:6" x14ac:dyDescent="0.25">
      <c r="B78" t="s">
        <v>8</v>
      </c>
      <c r="C78" t="s">
        <v>37</v>
      </c>
      <c r="D78" t="s">
        <v>26</v>
      </c>
      <c r="E78" s="4">
        <v>6279</v>
      </c>
      <c r="F78" s="5">
        <v>45</v>
      </c>
    </row>
    <row r="79" spans="2:6" x14ac:dyDescent="0.25">
      <c r="B79" t="s">
        <v>5</v>
      </c>
      <c r="C79" t="s">
        <v>34</v>
      </c>
      <c r="D79" t="s">
        <v>22</v>
      </c>
      <c r="E79" s="4">
        <v>6279</v>
      </c>
      <c r="F79" s="5">
        <v>237</v>
      </c>
    </row>
    <row r="80" spans="2:6" x14ac:dyDescent="0.25">
      <c r="B80" t="s">
        <v>5</v>
      </c>
      <c r="C80" t="s">
        <v>36</v>
      </c>
      <c r="D80" t="s">
        <v>13</v>
      </c>
      <c r="E80" s="4">
        <v>6146</v>
      </c>
      <c r="F80" s="5">
        <v>63</v>
      </c>
    </row>
    <row r="81" spans="2:6" x14ac:dyDescent="0.25">
      <c r="B81" t="s">
        <v>40</v>
      </c>
      <c r="C81" t="s">
        <v>37</v>
      </c>
      <c r="D81" t="s">
        <v>27</v>
      </c>
      <c r="E81" s="4">
        <v>6132</v>
      </c>
      <c r="F81" s="5">
        <v>93</v>
      </c>
    </row>
    <row r="82" spans="2:6" x14ac:dyDescent="0.25">
      <c r="B82" t="s">
        <v>40</v>
      </c>
      <c r="C82" t="s">
        <v>38</v>
      </c>
      <c r="D82" t="s">
        <v>4</v>
      </c>
      <c r="E82" s="4">
        <v>6125</v>
      </c>
      <c r="F82" s="5">
        <v>102</v>
      </c>
    </row>
    <row r="83" spans="2:6" x14ac:dyDescent="0.25">
      <c r="B83" t="s">
        <v>6</v>
      </c>
      <c r="C83" t="s">
        <v>36</v>
      </c>
      <c r="D83" t="s">
        <v>32</v>
      </c>
      <c r="E83" s="4">
        <v>6118</v>
      </c>
      <c r="F83" s="5">
        <v>9</v>
      </c>
    </row>
    <row r="84" spans="2:6" x14ac:dyDescent="0.25">
      <c r="B84" t="s">
        <v>41</v>
      </c>
      <c r="C84" t="s">
        <v>36</v>
      </c>
      <c r="D84" t="s">
        <v>30</v>
      </c>
      <c r="E84" s="4">
        <v>6118</v>
      </c>
      <c r="F84" s="5">
        <v>174</v>
      </c>
    </row>
    <row r="85" spans="2:6" x14ac:dyDescent="0.25">
      <c r="B85" t="s">
        <v>5</v>
      </c>
      <c r="C85" t="s">
        <v>36</v>
      </c>
      <c r="D85" t="s">
        <v>18</v>
      </c>
      <c r="E85" s="4">
        <v>6111</v>
      </c>
      <c r="F85" s="5">
        <v>3</v>
      </c>
    </row>
    <row r="86" spans="2:6" x14ac:dyDescent="0.25">
      <c r="B86" t="s">
        <v>6</v>
      </c>
      <c r="C86" t="s">
        <v>39</v>
      </c>
      <c r="D86" t="s">
        <v>17</v>
      </c>
      <c r="E86" s="4">
        <v>6048</v>
      </c>
      <c r="F86" s="5">
        <v>27</v>
      </c>
    </row>
    <row r="87" spans="2:6" x14ac:dyDescent="0.25">
      <c r="B87" t="s">
        <v>2</v>
      </c>
      <c r="C87" t="s">
        <v>39</v>
      </c>
      <c r="D87" t="s">
        <v>28</v>
      </c>
      <c r="E87" s="4">
        <v>6027</v>
      </c>
      <c r="F87" s="5">
        <v>144</v>
      </c>
    </row>
    <row r="88" spans="2:6" x14ac:dyDescent="0.25">
      <c r="B88" t="s">
        <v>41</v>
      </c>
      <c r="C88" t="s">
        <v>38</v>
      </c>
      <c r="D88" t="s">
        <v>22</v>
      </c>
      <c r="E88" s="4">
        <v>5915</v>
      </c>
      <c r="F88" s="5">
        <v>3</v>
      </c>
    </row>
    <row r="89" spans="2:6" x14ac:dyDescent="0.25">
      <c r="B89" t="s">
        <v>40</v>
      </c>
      <c r="C89" t="s">
        <v>39</v>
      </c>
      <c r="D89" t="s">
        <v>22</v>
      </c>
      <c r="E89" s="4">
        <v>5817</v>
      </c>
      <c r="F89" s="5">
        <v>12</v>
      </c>
    </row>
    <row r="90" spans="2:6" x14ac:dyDescent="0.25">
      <c r="B90" t="s">
        <v>40</v>
      </c>
      <c r="C90" t="s">
        <v>39</v>
      </c>
      <c r="D90" t="s">
        <v>15</v>
      </c>
      <c r="E90" s="4">
        <v>5775</v>
      </c>
      <c r="F90" s="5">
        <v>42</v>
      </c>
    </row>
    <row r="91" spans="2:6" x14ac:dyDescent="0.25">
      <c r="B91" t="s">
        <v>7</v>
      </c>
      <c r="C91" t="s">
        <v>38</v>
      </c>
      <c r="D91" t="s">
        <v>28</v>
      </c>
      <c r="E91" s="4">
        <v>5677</v>
      </c>
      <c r="F91" s="5">
        <v>258</v>
      </c>
    </row>
    <row r="92" spans="2:6" x14ac:dyDescent="0.25">
      <c r="B92" t="s">
        <v>40</v>
      </c>
      <c r="C92" t="s">
        <v>38</v>
      </c>
      <c r="D92" t="s">
        <v>13</v>
      </c>
      <c r="E92" s="4">
        <v>5670</v>
      </c>
      <c r="F92" s="5">
        <v>297</v>
      </c>
    </row>
    <row r="93" spans="2:6" x14ac:dyDescent="0.25">
      <c r="B93" t="s">
        <v>10</v>
      </c>
      <c r="C93" t="s">
        <v>38</v>
      </c>
      <c r="D93" t="s">
        <v>14</v>
      </c>
      <c r="E93" s="4">
        <v>5586</v>
      </c>
      <c r="F93" s="5">
        <v>525</v>
      </c>
    </row>
    <row r="94" spans="2:6" x14ac:dyDescent="0.25">
      <c r="B94" t="s">
        <v>7</v>
      </c>
      <c r="C94" t="s">
        <v>36</v>
      </c>
      <c r="D94" t="s">
        <v>29</v>
      </c>
      <c r="E94" s="4">
        <v>5551</v>
      </c>
      <c r="F94" s="5">
        <v>252</v>
      </c>
    </row>
    <row r="95" spans="2:6" x14ac:dyDescent="0.25">
      <c r="B95" t="s">
        <v>5</v>
      </c>
      <c r="C95" t="s">
        <v>38</v>
      </c>
      <c r="D95" t="s">
        <v>19</v>
      </c>
      <c r="E95" s="4">
        <v>5474</v>
      </c>
      <c r="F95" s="5">
        <v>168</v>
      </c>
    </row>
    <row r="96" spans="2:6" x14ac:dyDescent="0.25">
      <c r="B96" t="s">
        <v>40</v>
      </c>
      <c r="C96" t="s">
        <v>36</v>
      </c>
      <c r="D96" t="s">
        <v>25</v>
      </c>
      <c r="E96" s="4">
        <v>5439</v>
      </c>
      <c r="F96" s="5">
        <v>30</v>
      </c>
    </row>
    <row r="97" spans="2:6" x14ac:dyDescent="0.25">
      <c r="B97" t="s">
        <v>10</v>
      </c>
      <c r="C97" t="s">
        <v>34</v>
      </c>
      <c r="D97" t="s">
        <v>19</v>
      </c>
      <c r="E97" s="4">
        <v>5355</v>
      </c>
      <c r="F97" s="5">
        <v>204</v>
      </c>
    </row>
    <row r="98" spans="2:6" x14ac:dyDescent="0.25">
      <c r="B98" t="s">
        <v>7</v>
      </c>
      <c r="C98" t="s">
        <v>37</v>
      </c>
      <c r="D98" t="s">
        <v>26</v>
      </c>
      <c r="E98" s="4">
        <v>5306</v>
      </c>
      <c r="F98" s="5">
        <v>0</v>
      </c>
    </row>
    <row r="99" spans="2:6" x14ac:dyDescent="0.25">
      <c r="B99" t="s">
        <v>5</v>
      </c>
      <c r="C99" t="s">
        <v>39</v>
      </c>
      <c r="D99" t="s">
        <v>26</v>
      </c>
      <c r="E99" s="4">
        <v>5236</v>
      </c>
      <c r="F99" s="5">
        <v>51</v>
      </c>
    </row>
    <row r="100" spans="2:6" x14ac:dyDescent="0.25">
      <c r="B100" t="s">
        <v>7</v>
      </c>
      <c r="C100" t="s">
        <v>35</v>
      </c>
      <c r="D100" t="s">
        <v>28</v>
      </c>
      <c r="E100" s="4">
        <v>5194</v>
      </c>
      <c r="F100" s="5">
        <v>288</v>
      </c>
    </row>
    <row r="101" spans="2:6" x14ac:dyDescent="0.25">
      <c r="B101" t="s">
        <v>5</v>
      </c>
      <c r="C101" t="s">
        <v>38</v>
      </c>
      <c r="D101" t="s">
        <v>32</v>
      </c>
      <c r="E101" s="4">
        <v>5075</v>
      </c>
      <c r="F101" s="5">
        <v>21</v>
      </c>
    </row>
    <row r="102" spans="2:6" x14ac:dyDescent="0.25">
      <c r="B102" t="s">
        <v>40</v>
      </c>
      <c r="C102" t="s">
        <v>34</v>
      </c>
      <c r="D102" t="s">
        <v>17</v>
      </c>
      <c r="E102" s="4">
        <v>5019</v>
      </c>
      <c r="F102" s="5">
        <v>156</v>
      </c>
    </row>
    <row r="103" spans="2:6" x14ac:dyDescent="0.25">
      <c r="B103" t="s">
        <v>8</v>
      </c>
      <c r="C103" t="s">
        <v>36</v>
      </c>
      <c r="D103" t="s">
        <v>23</v>
      </c>
      <c r="E103" s="4">
        <v>5019</v>
      </c>
      <c r="F103" s="5">
        <v>150</v>
      </c>
    </row>
    <row r="104" spans="2:6" x14ac:dyDescent="0.25">
      <c r="B104" t="s">
        <v>8</v>
      </c>
      <c r="C104" t="s">
        <v>35</v>
      </c>
      <c r="D104" t="s">
        <v>22</v>
      </c>
      <c r="E104" s="4">
        <v>5012</v>
      </c>
      <c r="F104" s="5">
        <v>210</v>
      </c>
    </row>
    <row r="105" spans="2:6" x14ac:dyDescent="0.25">
      <c r="B105" t="s">
        <v>5</v>
      </c>
      <c r="C105" t="s">
        <v>37</v>
      </c>
      <c r="D105" t="s">
        <v>14</v>
      </c>
      <c r="E105" s="4">
        <v>4991</v>
      </c>
      <c r="F105" s="5">
        <v>12</v>
      </c>
    </row>
    <row r="106" spans="2:6" x14ac:dyDescent="0.25">
      <c r="B106" t="s">
        <v>10</v>
      </c>
      <c r="C106" t="s">
        <v>34</v>
      </c>
      <c r="D106" t="s">
        <v>26</v>
      </c>
      <c r="E106" s="4">
        <v>4991</v>
      </c>
      <c r="F106" s="5">
        <v>9</v>
      </c>
    </row>
    <row r="107" spans="2:6" x14ac:dyDescent="0.25">
      <c r="B107" t="s">
        <v>6</v>
      </c>
      <c r="C107" t="s">
        <v>36</v>
      </c>
      <c r="D107" t="s">
        <v>17</v>
      </c>
      <c r="E107" s="4">
        <v>4970</v>
      </c>
      <c r="F107" s="5">
        <v>156</v>
      </c>
    </row>
    <row r="108" spans="2:6" x14ac:dyDescent="0.25">
      <c r="B108" t="s">
        <v>3</v>
      </c>
      <c r="C108" t="s">
        <v>39</v>
      </c>
      <c r="D108" t="s">
        <v>26</v>
      </c>
      <c r="E108" s="4">
        <v>4956</v>
      </c>
      <c r="F108" s="5">
        <v>171</v>
      </c>
    </row>
    <row r="109" spans="2:6" x14ac:dyDescent="0.25">
      <c r="B109" t="s">
        <v>6</v>
      </c>
      <c r="C109" t="s">
        <v>37</v>
      </c>
      <c r="D109" t="s">
        <v>23</v>
      </c>
      <c r="E109" s="4">
        <v>4949</v>
      </c>
      <c r="F109" s="5">
        <v>189</v>
      </c>
    </row>
    <row r="110" spans="2:6" x14ac:dyDescent="0.25">
      <c r="B110" t="s">
        <v>41</v>
      </c>
      <c r="C110" t="s">
        <v>34</v>
      </c>
      <c r="D110" t="s">
        <v>23</v>
      </c>
      <c r="E110" s="4">
        <v>4935</v>
      </c>
      <c r="F110" s="5">
        <v>126</v>
      </c>
    </row>
    <row r="111" spans="2:6" x14ac:dyDescent="0.25">
      <c r="B111" t="s">
        <v>10</v>
      </c>
      <c r="C111" t="s">
        <v>39</v>
      </c>
      <c r="D111" t="s">
        <v>21</v>
      </c>
      <c r="E111" s="4">
        <v>4858</v>
      </c>
      <c r="F111" s="5">
        <v>279</v>
      </c>
    </row>
    <row r="112" spans="2:6" x14ac:dyDescent="0.25">
      <c r="B112" t="s">
        <v>2</v>
      </c>
      <c r="C112" t="s">
        <v>39</v>
      </c>
      <c r="D112" t="s">
        <v>15</v>
      </c>
      <c r="E112" s="4">
        <v>4802</v>
      </c>
      <c r="F112" s="5">
        <v>36</v>
      </c>
    </row>
    <row r="113" spans="2:6" x14ac:dyDescent="0.25">
      <c r="B113" t="s">
        <v>6</v>
      </c>
      <c r="C113" t="s">
        <v>35</v>
      </c>
      <c r="D113" t="s">
        <v>30</v>
      </c>
      <c r="E113" s="4">
        <v>4781</v>
      </c>
      <c r="F113" s="5">
        <v>123</v>
      </c>
    </row>
    <row r="114" spans="2:6" x14ac:dyDescent="0.25">
      <c r="B114" t="s">
        <v>41</v>
      </c>
      <c r="C114" t="s">
        <v>35</v>
      </c>
      <c r="D114" t="s">
        <v>13</v>
      </c>
      <c r="E114" s="4">
        <v>4760</v>
      </c>
      <c r="F114" s="5">
        <v>69</v>
      </c>
    </row>
    <row r="115" spans="2:6" x14ac:dyDescent="0.25">
      <c r="B115" t="s">
        <v>8</v>
      </c>
      <c r="C115" t="s">
        <v>35</v>
      </c>
      <c r="D115" t="s">
        <v>27</v>
      </c>
      <c r="E115" s="4">
        <v>4753</v>
      </c>
      <c r="F115" s="5">
        <v>300</v>
      </c>
    </row>
    <row r="116" spans="2:6" x14ac:dyDescent="0.25">
      <c r="B116" t="s">
        <v>5</v>
      </c>
      <c r="C116" t="s">
        <v>35</v>
      </c>
      <c r="D116" t="s">
        <v>31</v>
      </c>
      <c r="E116" s="4">
        <v>4753</v>
      </c>
      <c r="F116" s="5">
        <v>246</v>
      </c>
    </row>
    <row r="117" spans="2:6" x14ac:dyDescent="0.25">
      <c r="B117" t="s">
        <v>40</v>
      </c>
      <c r="C117" t="s">
        <v>35</v>
      </c>
      <c r="D117" t="s">
        <v>16</v>
      </c>
      <c r="E117" s="4">
        <v>4725</v>
      </c>
      <c r="F117" s="5">
        <v>174</v>
      </c>
    </row>
    <row r="118" spans="2:6" x14ac:dyDescent="0.25">
      <c r="B118" t="s">
        <v>10</v>
      </c>
      <c r="C118" t="s">
        <v>37</v>
      </c>
      <c r="D118" t="s">
        <v>23</v>
      </c>
      <c r="E118" s="4">
        <v>4683</v>
      </c>
      <c r="F118" s="5">
        <v>30</v>
      </c>
    </row>
    <row r="119" spans="2:6" x14ac:dyDescent="0.25">
      <c r="B119" t="s">
        <v>7</v>
      </c>
      <c r="C119" t="s">
        <v>35</v>
      </c>
      <c r="D119" t="s">
        <v>14</v>
      </c>
      <c r="E119" s="4">
        <v>4606</v>
      </c>
      <c r="F119" s="5">
        <v>63</v>
      </c>
    </row>
    <row r="120" spans="2:6" x14ac:dyDescent="0.25">
      <c r="B120" t="s">
        <v>3</v>
      </c>
      <c r="C120" t="s">
        <v>37</v>
      </c>
      <c r="D120" t="s">
        <v>29</v>
      </c>
      <c r="E120" s="4">
        <v>4592</v>
      </c>
      <c r="F120" s="5">
        <v>324</v>
      </c>
    </row>
    <row r="121" spans="2:6" x14ac:dyDescent="0.25">
      <c r="B121" t="s">
        <v>7</v>
      </c>
      <c r="C121" t="s">
        <v>35</v>
      </c>
      <c r="D121" t="s">
        <v>19</v>
      </c>
      <c r="E121" s="4">
        <v>4585</v>
      </c>
      <c r="F121" s="5">
        <v>240</v>
      </c>
    </row>
    <row r="122" spans="2:6" x14ac:dyDescent="0.25">
      <c r="B122" t="s">
        <v>7</v>
      </c>
      <c r="C122" t="s">
        <v>37</v>
      </c>
      <c r="D122" t="s">
        <v>17</v>
      </c>
      <c r="E122" s="4">
        <v>4487</v>
      </c>
      <c r="F122" s="5">
        <v>111</v>
      </c>
    </row>
    <row r="123" spans="2:6" x14ac:dyDescent="0.25">
      <c r="B123" t="s">
        <v>7</v>
      </c>
      <c r="C123" t="s">
        <v>37</v>
      </c>
      <c r="D123" t="s">
        <v>16</v>
      </c>
      <c r="E123" s="4">
        <v>4487</v>
      </c>
      <c r="F123" s="5">
        <v>333</v>
      </c>
    </row>
    <row r="124" spans="2:6" x14ac:dyDescent="0.25">
      <c r="B124" t="s">
        <v>5</v>
      </c>
      <c r="C124" t="s">
        <v>35</v>
      </c>
      <c r="D124" t="s">
        <v>29</v>
      </c>
      <c r="E124" s="4">
        <v>4480</v>
      </c>
      <c r="F124" s="5">
        <v>357</v>
      </c>
    </row>
    <row r="125" spans="2:6" x14ac:dyDescent="0.25">
      <c r="B125" t="s">
        <v>7</v>
      </c>
      <c r="C125" t="s">
        <v>39</v>
      </c>
      <c r="D125" t="s">
        <v>17</v>
      </c>
      <c r="E125" s="4">
        <v>4438</v>
      </c>
      <c r="F125" s="5">
        <v>246</v>
      </c>
    </row>
    <row r="126" spans="2:6" x14ac:dyDescent="0.25">
      <c r="B126" t="s">
        <v>40</v>
      </c>
      <c r="C126" t="s">
        <v>36</v>
      </c>
      <c r="D126" t="s">
        <v>13</v>
      </c>
      <c r="E126" s="4">
        <v>4424</v>
      </c>
      <c r="F126" s="5">
        <v>201</v>
      </c>
    </row>
    <row r="127" spans="2:6" x14ac:dyDescent="0.25">
      <c r="B127" t="s">
        <v>2</v>
      </c>
      <c r="C127" t="s">
        <v>38</v>
      </c>
      <c r="D127" t="s">
        <v>23</v>
      </c>
      <c r="E127" s="4">
        <v>4417</v>
      </c>
      <c r="F127" s="5">
        <v>153</v>
      </c>
    </row>
    <row r="128" spans="2:6" x14ac:dyDescent="0.25">
      <c r="B128" t="s">
        <v>2</v>
      </c>
      <c r="C128" t="s">
        <v>38</v>
      </c>
      <c r="D128" t="s">
        <v>31</v>
      </c>
      <c r="E128" s="4">
        <v>4326</v>
      </c>
      <c r="F128" s="5">
        <v>348</v>
      </c>
    </row>
    <row r="129" spans="2:6" x14ac:dyDescent="0.25">
      <c r="B129" t="s">
        <v>6</v>
      </c>
      <c r="C129" t="s">
        <v>36</v>
      </c>
      <c r="D129" t="s">
        <v>13</v>
      </c>
      <c r="E129" s="4">
        <v>4319</v>
      </c>
      <c r="F129" s="5">
        <v>30</v>
      </c>
    </row>
    <row r="130" spans="2:6" x14ac:dyDescent="0.25">
      <c r="B130" t="s">
        <v>9</v>
      </c>
      <c r="C130" t="s">
        <v>37</v>
      </c>
      <c r="D130" t="s">
        <v>25</v>
      </c>
      <c r="E130" s="4">
        <v>4305</v>
      </c>
      <c r="F130" s="5">
        <v>156</v>
      </c>
    </row>
    <row r="131" spans="2:6" x14ac:dyDescent="0.25">
      <c r="B131" t="s">
        <v>6</v>
      </c>
      <c r="C131" t="s">
        <v>34</v>
      </c>
      <c r="D131" t="s">
        <v>27</v>
      </c>
      <c r="E131" s="4">
        <v>4242</v>
      </c>
      <c r="F131" s="5">
        <v>207</v>
      </c>
    </row>
    <row r="132" spans="2:6" x14ac:dyDescent="0.25">
      <c r="B132" t="s">
        <v>9</v>
      </c>
      <c r="C132" t="s">
        <v>38</v>
      </c>
      <c r="D132" t="s">
        <v>24</v>
      </c>
      <c r="E132" s="4">
        <v>4137</v>
      </c>
      <c r="F132" s="5">
        <v>60</v>
      </c>
    </row>
    <row r="133" spans="2:6" x14ac:dyDescent="0.25">
      <c r="B133" t="s">
        <v>10</v>
      </c>
      <c r="C133" t="s">
        <v>34</v>
      </c>
      <c r="D133" t="s">
        <v>22</v>
      </c>
      <c r="E133" s="4">
        <v>4053</v>
      </c>
      <c r="F133" s="5">
        <v>24</v>
      </c>
    </row>
    <row r="134" spans="2:6" x14ac:dyDescent="0.25">
      <c r="B134" t="s">
        <v>40</v>
      </c>
      <c r="C134" t="s">
        <v>34</v>
      </c>
      <c r="D134" t="s">
        <v>19</v>
      </c>
      <c r="E134" s="4">
        <v>4018</v>
      </c>
      <c r="F134" s="5">
        <v>162</v>
      </c>
    </row>
    <row r="135" spans="2:6" x14ac:dyDescent="0.25">
      <c r="B135" t="s">
        <v>5</v>
      </c>
      <c r="C135" t="s">
        <v>39</v>
      </c>
      <c r="D135" t="s">
        <v>24</v>
      </c>
      <c r="E135" s="4">
        <v>4018</v>
      </c>
      <c r="F135" s="5">
        <v>171</v>
      </c>
    </row>
    <row r="136" spans="2:6" x14ac:dyDescent="0.25">
      <c r="B136" t="s">
        <v>2</v>
      </c>
      <c r="C136" t="s">
        <v>39</v>
      </c>
      <c r="D136" t="s">
        <v>33</v>
      </c>
      <c r="E136" s="4">
        <v>4018</v>
      </c>
      <c r="F136" s="5">
        <v>126</v>
      </c>
    </row>
    <row r="137" spans="2:6" x14ac:dyDescent="0.25">
      <c r="B137" t="s">
        <v>3</v>
      </c>
      <c r="C137" t="s">
        <v>37</v>
      </c>
      <c r="D137" t="s">
        <v>17</v>
      </c>
      <c r="E137" s="4">
        <v>3983</v>
      </c>
      <c r="F137" s="5">
        <v>144</v>
      </c>
    </row>
    <row r="138" spans="2:6" x14ac:dyDescent="0.25">
      <c r="B138" t="s">
        <v>41</v>
      </c>
      <c r="C138" t="s">
        <v>39</v>
      </c>
      <c r="D138" t="s">
        <v>14</v>
      </c>
      <c r="E138" s="4">
        <v>3976</v>
      </c>
      <c r="F138" s="5">
        <v>72</v>
      </c>
    </row>
    <row r="139" spans="2:6" x14ac:dyDescent="0.25">
      <c r="B139" t="s">
        <v>9</v>
      </c>
      <c r="C139" t="s">
        <v>39</v>
      </c>
      <c r="D139" t="s">
        <v>24</v>
      </c>
      <c r="E139" s="4">
        <v>3920</v>
      </c>
      <c r="F139" s="5">
        <v>306</v>
      </c>
    </row>
    <row r="140" spans="2:6" x14ac:dyDescent="0.25">
      <c r="B140" t="s">
        <v>6</v>
      </c>
      <c r="C140" t="s">
        <v>35</v>
      </c>
      <c r="D140" t="s">
        <v>27</v>
      </c>
      <c r="E140" s="4">
        <v>3864</v>
      </c>
      <c r="F140" s="5">
        <v>177</v>
      </c>
    </row>
    <row r="141" spans="2:6" x14ac:dyDescent="0.25">
      <c r="B141" t="s">
        <v>9</v>
      </c>
      <c r="C141" t="s">
        <v>38</v>
      </c>
      <c r="D141" t="s">
        <v>25</v>
      </c>
      <c r="E141" s="4">
        <v>3850</v>
      </c>
      <c r="F141" s="5">
        <v>102</v>
      </c>
    </row>
    <row r="142" spans="2:6" x14ac:dyDescent="0.25">
      <c r="B142" t="s">
        <v>7</v>
      </c>
      <c r="C142" t="s">
        <v>34</v>
      </c>
      <c r="D142" t="s">
        <v>15</v>
      </c>
      <c r="E142" s="4">
        <v>3829</v>
      </c>
      <c r="F142" s="5">
        <v>24</v>
      </c>
    </row>
    <row r="143" spans="2:6" x14ac:dyDescent="0.25">
      <c r="B143" t="s">
        <v>10</v>
      </c>
      <c r="C143" t="s">
        <v>35</v>
      </c>
      <c r="D143" t="s">
        <v>18</v>
      </c>
      <c r="E143" s="4">
        <v>3808</v>
      </c>
      <c r="F143" s="5">
        <v>279</v>
      </c>
    </row>
    <row r="144" spans="2:6" x14ac:dyDescent="0.25">
      <c r="B144" t="s">
        <v>40</v>
      </c>
      <c r="C144" t="s">
        <v>34</v>
      </c>
      <c r="D144" t="s">
        <v>33</v>
      </c>
      <c r="E144" s="4">
        <v>3794</v>
      </c>
      <c r="F144" s="5">
        <v>159</v>
      </c>
    </row>
    <row r="145" spans="2:6" x14ac:dyDescent="0.25">
      <c r="B145" t="s">
        <v>3</v>
      </c>
      <c r="C145" t="s">
        <v>36</v>
      </c>
      <c r="D145" t="s">
        <v>23</v>
      </c>
      <c r="E145" s="4">
        <v>3773</v>
      </c>
      <c r="F145" s="5">
        <v>165</v>
      </c>
    </row>
    <row r="146" spans="2:6" x14ac:dyDescent="0.25">
      <c r="B146" t="s">
        <v>6</v>
      </c>
      <c r="C146" t="s">
        <v>34</v>
      </c>
      <c r="D146" t="s">
        <v>17</v>
      </c>
      <c r="E146" s="4">
        <v>3759</v>
      </c>
      <c r="F146" s="5">
        <v>150</v>
      </c>
    </row>
    <row r="147" spans="2:6" x14ac:dyDescent="0.25">
      <c r="B147" t="s">
        <v>8</v>
      </c>
      <c r="C147" t="s">
        <v>38</v>
      </c>
      <c r="D147" t="s">
        <v>32</v>
      </c>
      <c r="E147" s="4">
        <v>3752</v>
      </c>
      <c r="F147" s="5">
        <v>213</v>
      </c>
    </row>
    <row r="148" spans="2:6" x14ac:dyDescent="0.25">
      <c r="B148" t="s">
        <v>3</v>
      </c>
      <c r="C148" t="s">
        <v>34</v>
      </c>
      <c r="D148" t="s">
        <v>28</v>
      </c>
      <c r="E148" s="4">
        <v>3689</v>
      </c>
      <c r="F148" s="5">
        <v>312</v>
      </c>
    </row>
    <row r="149" spans="2:6" x14ac:dyDescent="0.25">
      <c r="B149" t="s">
        <v>3</v>
      </c>
      <c r="C149" t="s">
        <v>39</v>
      </c>
      <c r="D149" t="s">
        <v>29</v>
      </c>
      <c r="E149" s="4">
        <v>3640</v>
      </c>
      <c r="F149" s="5">
        <v>51</v>
      </c>
    </row>
    <row r="150" spans="2:6" x14ac:dyDescent="0.25">
      <c r="B150" t="s">
        <v>8</v>
      </c>
      <c r="C150" t="s">
        <v>35</v>
      </c>
      <c r="D150" t="s">
        <v>30</v>
      </c>
      <c r="E150" s="4">
        <v>3598</v>
      </c>
      <c r="F150" s="5">
        <v>81</v>
      </c>
    </row>
    <row r="151" spans="2:6" x14ac:dyDescent="0.25">
      <c r="B151" t="s">
        <v>6</v>
      </c>
      <c r="C151" t="s">
        <v>37</v>
      </c>
      <c r="D151" t="s">
        <v>28</v>
      </c>
      <c r="E151" s="4">
        <v>3556</v>
      </c>
      <c r="F151" s="5">
        <v>459</v>
      </c>
    </row>
    <row r="152" spans="2:6" x14ac:dyDescent="0.25">
      <c r="B152" t="s">
        <v>2</v>
      </c>
      <c r="C152" t="s">
        <v>38</v>
      </c>
      <c r="D152" t="s">
        <v>4</v>
      </c>
      <c r="E152" s="4">
        <v>3549</v>
      </c>
      <c r="F152" s="5">
        <v>3</v>
      </c>
    </row>
    <row r="153" spans="2:6" x14ac:dyDescent="0.25">
      <c r="B153" t="s">
        <v>8</v>
      </c>
      <c r="C153" t="s">
        <v>34</v>
      </c>
      <c r="D153" t="s">
        <v>31</v>
      </c>
      <c r="E153" s="4">
        <v>3507</v>
      </c>
      <c r="F153" s="5">
        <v>288</v>
      </c>
    </row>
    <row r="154" spans="2:6" x14ac:dyDescent="0.25">
      <c r="B154" t="s">
        <v>10</v>
      </c>
      <c r="C154" t="s">
        <v>35</v>
      </c>
      <c r="D154" t="s">
        <v>14</v>
      </c>
      <c r="E154" s="4">
        <v>3472</v>
      </c>
      <c r="F154" s="5">
        <v>96</v>
      </c>
    </row>
    <row r="155" spans="2:6" x14ac:dyDescent="0.25">
      <c r="B155" t="s">
        <v>6</v>
      </c>
      <c r="C155" t="s">
        <v>34</v>
      </c>
      <c r="D155" t="s">
        <v>30</v>
      </c>
      <c r="E155" s="4">
        <v>3402</v>
      </c>
      <c r="F155" s="5">
        <v>366</v>
      </c>
    </row>
    <row r="156" spans="2:6" x14ac:dyDescent="0.25">
      <c r="B156" t="s">
        <v>41</v>
      </c>
      <c r="C156" t="s">
        <v>37</v>
      </c>
      <c r="D156" t="s">
        <v>20</v>
      </c>
      <c r="E156" s="4">
        <v>3388</v>
      </c>
      <c r="F156" s="5">
        <v>123</v>
      </c>
    </row>
    <row r="157" spans="2:6" x14ac:dyDescent="0.25">
      <c r="B157" t="s">
        <v>6</v>
      </c>
      <c r="C157" t="s">
        <v>34</v>
      </c>
      <c r="D157" t="s">
        <v>29</v>
      </c>
      <c r="E157" s="4">
        <v>3339</v>
      </c>
      <c r="F157" s="5">
        <v>75</v>
      </c>
    </row>
    <row r="158" spans="2:6" x14ac:dyDescent="0.25">
      <c r="B158" t="s">
        <v>3</v>
      </c>
      <c r="C158" t="s">
        <v>36</v>
      </c>
      <c r="D158" t="s">
        <v>25</v>
      </c>
      <c r="E158" s="4">
        <v>3339</v>
      </c>
      <c r="F158" s="5">
        <v>39</v>
      </c>
    </row>
    <row r="159" spans="2:6" x14ac:dyDescent="0.25">
      <c r="B159" t="s">
        <v>5</v>
      </c>
      <c r="C159" t="s">
        <v>36</v>
      </c>
      <c r="D159" t="s">
        <v>17</v>
      </c>
      <c r="E159" s="4">
        <v>3339</v>
      </c>
      <c r="F159" s="5">
        <v>348</v>
      </c>
    </row>
    <row r="160" spans="2:6" x14ac:dyDescent="0.25">
      <c r="B160" t="s">
        <v>7</v>
      </c>
      <c r="C160" t="s">
        <v>34</v>
      </c>
      <c r="D160" t="s">
        <v>32</v>
      </c>
      <c r="E160" s="4">
        <v>3262</v>
      </c>
      <c r="F160" s="5">
        <v>75</v>
      </c>
    </row>
    <row r="161" spans="2:6" x14ac:dyDescent="0.25">
      <c r="B161" t="s">
        <v>9</v>
      </c>
      <c r="C161" t="s">
        <v>39</v>
      </c>
      <c r="D161" t="s">
        <v>25</v>
      </c>
      <c r="E161" s="4">
        <v>3192</v>
      </c>
      <c r="F161" s="5">
        <v>72</v>
      </c>
    </row>
    <row r="162" spans="2:6" x14ac:dyDescent="0.25">
      <c r="B162" t="s">
        <v>40</v>
      </c>
      <c r="C162" t="s">
        <v>36</v>
      </c>
      <c r="D162" t="s">
        <v>27</v>
      </c>
      <c r="E162" s="4">
        <v>3164</v>
      </c>
      <c r="F162" s="5">
        <v>306</v>
      </c>
    </row>
    <row r="163" spans="2:6" x14ac:dyDescent="0.25">
      <c r="B163" t="s">
        <v>3</v>
      </c>
      <c r="C163" t="s">
        <v>34</v>
      </c>
      <c r="D163" t="s">
        <v>26</v>
      </c>
      <c r="E163" s="4">
        <v>3108</v>
      </c>
      <c r="F163" s="5">
        <v>54</v>
      </c>
    </row>
    <row r="164" spans="2:6" x14ac:dyDescent="0.25">
      <c r="B164" t="s">
        <v>40</v>
      </c>
      <c r="C164" t="s">
        <v>39</v>
      </c>
      <c r="D164" t="s">
        <v>28</v>
      </c>
      <c r="E164" s="4">
        <v>3101</v>
      </c>
      <c r="F164" s="5">
        <v>225</v>
      </c>
    </row>
    <row r="165" spans="2:6" x14ac:dyDescent="0.25">
      <c r="B165" t="s">
        <v>2</v>
      </c>
      <c r="C165" t="s">
        <v>36</v>
      </c>
      <c r="D165" t="s">
        <v>31</v>
      </c>
      <c r="E165" s="4">
        <v>3094</v>
      </c>
      <c r="F165" s="5">
        <v>246</v>
      </c>
    </row>
    <row r="166" spans="2:6" x14ac:dyDescent="0.25">
      <c r="B166" t="s">
        <v>10</v>
      </c>
      <c r="C166" t="s">
        <v>37</v>
      </c>
      <c r="D166" t="s">
        <v>28</v>
      </c>
      <c r="E166" s="4">
        <v>3059</v>
      </c>
      <c r="F166" s="5">
        <v>27</v>
      </c>
    </row>
    <row r="167" spans="2:6" x14ac:dyDescent="0.25">
      <c r="B167" t="s">
        <v>6</v>
      </c>
      <c r="C167" t="s">
        <v>39</v>
      </c>
      <c r="D167" t="s">
        <v>29</v>
      </c>
      <c r="E167" s="4">
        <v>3052</v>
      </c>
      <c r="F167" s="5">
        <v>378</v>
      </c>
    </row>
    <row r="168" spans="2:6" x14ac:dyDescent="0.25">
      <c r="B168" t="s">
        <v>6</v>
      </c>
      <c r="C168" t="s">
        <v>39</v>
      </c>
      <c r="D168" t="s">
        <v>24</v>
      </c>
      <c r="E168" s="4">
        <v>2989</v>
      </c>
      <c r="F168" s="5">
        <v>3</v>
      </c>
    </row>
    <row r="169" spans="2:6" x14ac:dyDescent="0.25">
      <c r="B169" t="s">
        <v>9</v>
      </c>
      <c r="C169" t="s">
        <v>36</v>
      </c>
      <c r="D169" t="s">
        <v>32</v>
      </c>
      <c r="E169" s="4">
        <v>2954</v>
      </c>
      <c r="F169" s="5">
        <v>189</v>
      </c>
    </row>
    <row r="170" spans="2:6" x14ac:dyDescent="0.25">
      <c r="B170" t="s">
        <v>41</v>
      </c>
      <c r="C170" t="s">
        <v>37</v>
      </c>
      <c r="D170" t="s">
        <v>21</v>
      </c>
      <c r="E170" s="4">
        <v>2933</v>
      </c>
      <c r="F170" s="5">
        <v>9</v>
      </c>
    </row>
    <row r="171" spans="2:6" x14ac:dyDescent="0.25">
      <c r="B171" t="s">
        <v>9</v>
      </c>
      <c r="C171" t="s">
        <v>37</v>
      </c>
      <c r="D171" t="s">
        <v>28</v>
      </c>
      <c r="E171" s="4">
        <v>2919</v>
      </c>
      <c r="F171" s="5">
        <v>45</v>
      </c>
    </row>
    <row r="172" spans="2:6" x14ac:dyDescent="0.25">
      <c r="B172" t="s">
        <v>3</v>
      </c>
      <c r="C172" t="s">
        <v>34</v>
      </c>
      <c r="D172" t="s">
        <v>17</v>
      </c>
      <c r="E172" s="4">
        <v>2919</v>
      </c>
      <c r="F172" s="5">
        <v>93</v>
      </c>
    </row>
    <row r="173" spans="2:6" x14ac:dyDescent="0.25">
      <c r="B173" t="s">
        <v>5</v>
      </c>
      <c r="C173" t="s">
        <v>34</v>
      </c>
      <c r="D173" t="s">
        <v>29</v>
      </c>
      <c r="E173" s="4">
        <v>2891</v>
      </c>
      <c r="F173" s="5">
        <v>102</v>
      </c>
    </row>
    <row r="174" spans="2:6" x14ac:dyDescent="0.25">
      <c r="B174" t="s">
        <v>7</v>
      </c>
      <c r="C174" t="s">
        <v>36</v>
      </c>
      <c r="D174" t="s">
        <v>19</v>
      </c>
      <c r="E174" s="4">
        <v>2870</v>
      </c>
      <c r="F174" s="5">
        <v>300</v>
      </c>
    </row>
    <row r="175" spans="2:6" x14ac:dyDescent="0.25">
      <c r="B175" t="s">
        <v>2</v>
      </c>
      <c r="C175" t="s">
        <v>37</v>
      </c>
      <c r="D175" t="s">
        <v>15</v>
      </c>
      <c r="E175" s="4">
        <v>2863</v>
      </c>
      <c r="F175" s="5">
        <v>42</v>
      </c>
    </row>
    <row r="176" spans="2:6" x14ac:dyDescent="0.25">
      <c r="B176" t="s">
        <v>9</v>
      </c>
      <c r="C176" t="s">
        <v>37</v>
      </c>
      <c r="D176" t="s">
        <v>26</v>
      </c>
      <c r="E176" s="4">
        <v>2856</v>
      </c>
      <c r="F176" s="5">
        <v>246</v>
      </c>
    </row>
    <row r="177" spans="2:6" x14ac:dyDescent="0.25">
      <c r="B177" t="s">
        <v>7</v>
      </c>
      <c r="C177" t="s">
        <v>35</v>
      </c>
      <c r="D177" t="s">
        <v>24</v>
      </c>
      <c r="E177" s="4">
        <v>2793</v>
      </c>
      <c r="F177" s="5">
        <v>114</v>
      </c>
    </row>
    <row r="178" spans="2:6" x14ac:dyDescent="0.25">
      <c r="B178" t="s">
        <v>40</v>
      </c>
      <c r="C178" t="s">
        <v>34</v>
      </c>
      <c r="D178" t="s">
        <v>23</v>
      </c>
      <c r="E178" s="4">
        <v>2779</v>
      </c>
      <c r="F178" s="5">
        <v>75</v>
      </c>
    </row>
    <row r="179" spans="2:6" x14ac:dyDescent="0.25">
      <c r="B179" t="s">
        <v>5</v>
      </c>
      <c r="C179" t="s">
        <v>35</v>
      </c>
      <c r="D179" t="s">
        <v>4</v>
      </c>
      <c r="E179" s="4">
        <v>2744</v>
      </c>
      <c r="F179" s="5">
        <v>9</v>
      </c>
    </row>
    <row r="180" spans="2:6" x14ac:dyDescent="0.25">
      <c r="B180" t="s">
        <v>9</v>
      </c>
      <c r="C180" t="s">
        <v>37</v>
      </c>
      <c r="D180" t="s">
        <v>23</v>
      </c>
      <c r="E180" s="4">
        <v>2737</v>
      </c>
      <c r="F180" s="5">
        <v>93</v>
      </c>
    </row>
    <row r="181" spans="2:6" x14ac:dyDescent="0.25">
      <c r="B181" t="s">
        <v>8</v>
      </c>
      <c r="C181" t="s">
        <v>35</v>
      </c>
      <c r="D181" t="s">
        <v>20</v>
      </c>
      <c r="E181" s="4">
        <v>2702</v>
      </c>
      <c r="F181" s="5">
        <v>363</v>
      </c>
    </row>
    <row r="182" spans="2:6" x14ac:dyDescent="0.25">
      <c r="B182" t="s">
        <v>6</v>
      </c>
      <c r="C182" t="s">
        <v>38</v>
      </c>
      <c r="D182" t="s">
        <v>31</v>
      </c>
      <c r="E182" s="4">
        <v>2681</v>
      </c>
      <c r="F182" s="5">
        <v>54</v>
      </c>
    </row>
    <row r="183" spans="2:6" x14ac:dyDescent="0.25">
      <c r="B183" t="s">
        <v>9</v>
      </c>
      <c r="C183" t="s">
        <v>38</v>
      </c>
      <c r="D183" t="s">
        <v>16</v>
      </c>
      <c r="E183" s="4">
        <v>2646</v>
      </c>
      <c r="F183" s="5">
        <v>120</v>
      </c>
    </row>
    <row r="184" spans="2:6" x14ac:dyDescent="0.25">
      <c r="B184" t="s">
        <v>7</v>
      </c>
      <c r="C184" t="s">
        <v>36</v>
      </c>
      <c r="D184" t="s">
        <v>18</v>
      </c>
      <c r="E184" s="4">
        <v>2646</v>
      </c>
      <c r="F184" s="5">
        <v>177</v>
      </c>
    </row>
    <row r="185" spans="2:6" x14ac:dyDescent="0.25">
      <c r="B185" t="s">
        <v>9</v>
      </c>
      <c r="C185" t="s">
        <v>39</v>
      </c>
      <c r="D185" t="s">
        <v>18</v>
      </c>
      <c r="E185" s="4">
        <v>2639</v>
      </c>
      <c r="F185" s="5">
        <v>204</v>
      </c>
    </row>
    <row r="186" spans="2:6" x14ac:dyDescent="0.25">
      <c r="B186" t="s">
        <v>3</v>
      </c>
      <c r="C186" t="s">
        <v>34</v>
      </c>
      <c r="D186" t="s">
        <v>20</v>
      </c>
      <c r="E186" s="4">
        <v>2583</v>
      </c>
      <c r="F186" s="5">
        <v>18</v>
      </c>
    </row>
    <row r="187" spans="2:6" x14ac:dyDescent="0.25">
      <c r="B187" t="s">
        <v>10</v>
      </c>
      <c r="C187" t="s">
        <v>35</v>
      </c>
      <c r="D187" t="s">
        <v>15</v>
      </c>
      <c r="E187" s="4">
        <v>2562</v>
      </c>
      <c r="F187" s="5">
        <v>6</v>
      </c>
    </row>
    <row r="188" spans="2:6" x14ac:dyDescent="0.25">
      <c r="B188" t="s">
        <v>40</v>
      </c>
      <c r="C188" t="s">
        <v>38</v>
      </c>
      <c r="D188" t="s">
        <v>25</v>
      </c>
      <c r="E188" s="4">
        <v>2541</v>
      </c>
      <c r="F188" s="5">
        <v>90</v>
      </c>
    </row>
    <row r="189" spans="2:6" x14ac:dyDescent="0.25">
      <c r="B189" t="s">
        <v>40</v>
      </c>
      <c r="C189" t="s">
        <v>38</v>
      </c>
      <c r="D189" t="s">
        <v>29</v>
      </c>
      <c r="E189" s="4">
        <v>2541</v>
      </c>
      <c r="F189" s="5">
        <v>45</v>
      </c>
    </row>
    <row r="190" spans="2:6" x14ac:dyDescent="0.25">
      <c r="B190" t="s">
        <v>7</v>
      </c>
      <c r="C190" t="s">
        <v>35</v>
      </c>
      <c r="D190" t="s">
        <v>27</v>
      </c>
      <c r="E190" s="4">
        <v>2478</v>
      </c>
      <c r="F190" s="5">
        <v>21</v>
      </c>
    </row>
    <row r="191" spans="2:6" x14ac:dyDescent="0.25">
      <c r="B191" t="s">
        <v>10</v>
      </c>
      <c r="C191" t="s">
        <v>36</v>
      </c>
      <c r="D191" t="s">
        <v>29</v>
      </c>
      <c r="E191" s="4">
        <v>2471</v>
      </c>
      <c r="F191" s="5">
        <v>342</v>
      </c>
    </row>
    <row r="192" spans="2:6" x14ac:dyDescent="0.25">
      <c r="B192" t="s">
        <v>3</v>
      </c>
      <c r="C192" t="s">
        <v>35</v>
      </c>
      <c r="D192" t="s">
        <v>25</v>
      </c>
      <c r="E192" s="4">
        <v>2464</v>
      </c>
      <c r="F192" s="5">
        <v>234</v>
      </c>
    </row>
    <row r="193" spans="2:6" x14ac:dyDescent="0.25">
      <c r="B193" t="s">
        <v>9</v>
      </c>
      <c r="C193" t="s">
        <v>38</v>
      </c>
      <c r="D193" t="s">
        <v>26</v>
      </c>
      <c r="E193" s="4">
        <v>2436</v>
      </c>
      <c r="F193" s="5">
        <v>99</v>
      </c>
    </row>
    <row r="194" spans="2:6" x14ac:dyDescent="0.25">
      <c r="B194" t="s">
        <v>9</v>
      </c>
      <c r="C194" t="s">
        <v>35</v>
      </c>
      <c r="D194" t="s">
        <v>27</v>
      </c>
      <c r="E194" s="4">
        <v>2429</v>
      </c>
      <c r="F194" s="5">
        <v>144</v>
      </c>
    </row>
    <row r="195" spans="2:6" x14ac:dyDescent="0.25">
      <c r="B195" t="s">
        <v>3</v>
      </c>
      <c r="C195" t="s">
        <v>35</v>
      </c>
      <c r="D195" t="s">
        <v>14</v>
      </c>
      <c r="E195" s="4">
        <v>2415</v>
      </c>
      <c r="F195" s="5">
        <v>255</v>
      </c>
    </row>
    <row r="196" spans="2:6" x14ac:dyDescent="0.25">
      <c r="B196" t="s">
        <v>5</v>
      </c>
      <c r="C196" t="s">
        <v>35</v>
      </c>
      <c r="D196" t="s">
        <v>18</v>
      </c>
      <c r="E196" s="4">
        <v>2415</v>
      </c>
      <c r="F196" s="5">
        <v>15</v>
      </c>
    </row>
    <row r="197" spans="2:6" x14ac:dyDescent="0.25">
      <c r="B197" t="s">
        <v>9</v>
      </c>
      <c r="C197" t="s">
        <v>38</v>
      </c>
      <c r="D197" t="s">
        <v>17</v>
      </c>
      <c r="E197" s="4">
        <v>2408</v>
      </c>
      <c r="F197" s="5">
        <v>9</v>
      </c>
    </row>
    <row r="198" spans="2:6" x14ac:dyDescent="0.25">
      <c r="B198" t="s">
        <v>41</v>
      </c>
      <c r="C198" t="s">
        <v>37</v>
      </c>
      <c r="D198" t="s">
        <v>26</v>
      </c>
      <c r="E198" s="4">
        <v>2324</v>
      </c>
      <c r="F198" s="5">
        <v>177</v>
      </c>
    </row>
    <row r="199" spans="2:6" x14ac:dyDescent="0.25">
      <c r="B199" t="s">
        <v>10</v>
      </c>
      <c r="C199" t="s">
        <v>36</v>
      </c>
      <c r="D199" t="s">
        <v>23</v>
      </c>
      <c r="E199" s="4">
        <v>2317</v>
      </c>
      <c r="F199" s="5">
        <v>261</v>
      </c>
    </row>
    <row r="200" spans="2:6" x14ac:dyDescent="0.25">
      <c r="B200" t="s">
        <v>6</v>
      </c>
      <c r="C200" t="s">
        <v>38</v>
      </c>
      <c r="D200" t="s">
        <v>13</v>
      </c>
      <c r="E200" s="4">
        <v>2317</v>
      </c>
      <c r="F200" s="5">
        <v>123</v>
      </c>
    </row>
    <row r="201" spans="2:6" x14ac:dyDescent="0.25">
      <c r="B201" t="s">
        <v>40</v>
      </c>
      <c r="C201" t="s">
        <v>34</v>
      </c>
      <c r="D201" t="s">
        <v>27</v>
      </c>
      <c r="E201" s="4">
        <v>2289</v>
      </c>
      <c r="F201" s="5">
        <v>135</v>
      </c>
    </row>
    <row r="202" spans="2:6" x14ac:dyDescent="0.25">
      <c r="B202" t="s">
        <v>40</v>
      </c>
      <c r="C202" t="s">
        <v>35</v>
      </c>
      <c r="D202" t="s">
        <v>30</v>
      </c>
      <c r="E202" s="4">
        <v>2275</v>
      </c>
      <c r="F202" s="5">
        <v>447</v>
      </c>
    </row>
    <row r="203" spans="2:6" x14ac:dyDescent="0.25">
      <c r="B203" t="s">
        <v>8</v>
      </c>
      <c r="C203" t="s">
        <v>38</v>
      </c>
      <c r="D203" t="s">
        <v>27</v>
      </c>
      <c r="E203" s="4">
        <v>2268</v>
      </c>
      <c r="F203" s="5">
        <v>63</v>
      </c>
    </row>
    <row r="204" spans="2:6" x14ac:dyDescent="0.25">
      <c r="B204" t="s">
        <v>7</v>
      </c>
      <c r="C204" t="s">
        <v>34</v>
      </c>
      <c r="D204" t="s">
        <v>33</v>
      </c>
      <c r="E204" s="4">
        <v>2226</v>
      </c>
      <c r="F204" s="5">
        <v>48</v>
      </c>
    </row>
    <row r="205" spans="2:6" x14ac:dyDescent="0.25">
      <c r="B205" t="s">
        <v>6</v>
      </c>
      <c r="C205" t="s">
        <v>34</v>
      </c>
      <c r="D205" t="s">
        <v>16</v>
      </c>
      <c r="E205" s="4">
        <v>2219</v>
      </c>
      <c r="F205" s="5">
        <v>75</v>
      </c>
    </row>
    <row r="206" spans="2:6" x14ac:dyDescent="0.25">
      <c r="B206" t="s">
        <v>3</v>
      </c>
      <c r="C206" t="s">
        <v>34</v>
      </c>
      <c r="D206" t="s">
        <v>23</v>
      </c>
      <c r="E206" s="4">
        <v>2212</v>
      </c>
      <c r="F206" s="5">
        <v>117</v>
      </c>
    </row>
    <row r="207" spans="2:6" x14ac:dyDescent="0.25">
      <c r="B207" t="s">
        <v>10</v>
      </c>
      <c r="C207" t="s">
        <v>38</v>
      </c>
      <c r="D207" t="s">
        <v>22</v>
      </c>
      <c r="E207" s="4">
        <v>2205</v>
      </c>
      <c r="F207" s="5">
        <v>141</v>
      </c>
    </row>
    <row r="208" spans="2:6" x14ac:dyDescent="0.25">
      <c r="B208" t="s">
        <v>7</v>
      </c>
      <c r="C208" t="s">
        <v>34</v>
      </c>
      <c r="D208" t="s">
        <v>20</v>
      </c>
      <c r="E208" s="4">
        <v>2205</v>
      </c>
      <c r="F208" s="5">
        <v>138</v>
      </c>
    </row>
    <row r="209" spans="2:6" x14ac:dyDescent="0.25">
      <c r="B209" t="s">
        <v>7</v>
      </c>
      <c r="C209" t="s">
        <v>36</v>
      </c>
      <c r="D209" t="s">
        <v>31</v>
      </c>
      <c r="E209" s="4">
        <v>2149</v>
      </c>
      <c r="F209" s="5">
        <v>117</v>
      </c>
    </row>
    <row r="210" spans="2:6" x14ac:dyDescent="0.25">
      <c r="B210" t="s">
        <v>9</v>
      </c>
      <c r="C210" t="s">
        <v>36</v>
      </c>
      <c r="D210" t="s">
        <v>25</v>
      </c>
      <c r="E210" s="4">
        <v>2142</v>
      </c>
      <c r="F210" s="5">
        <v>114</v>
      </c>
    </row>
    <row r="211" spans="2:6" x14ac:dyDescent="0.25">
      <c r="B211" t="s">
        <v>7</v>
      </c>
      <c r="C211" t="s">
        <v>35</v>
      </c>
      <c r="D211" t="s">
        <v>16</v>
      </c>
      <c r="E211" s="4">
        <v>2135</v>
      </c>
      <c r="F211" s="5">
        <v>27</v>
      </c>
    </row>
    <row r="212" spans="2:6" x14ac:dyDescent="0.25">
      <c r="B212" t="s">
        <v>3</v>
      </c>
      <c r="C212" t="s">
        <v>35</v>
      </c>
      <c r="D212" t="s">
        <v>29</v>
      </c>
      <c r="E212" s="4">
        <v>2114</v>
      </c>
      <c r="F212" s="5">
        <v>66</v>
      </c>
    </row>
    <row r="213" spans="2:6" x14ac:dyDescent="0.25">
      <c r="B213" t="s">
        <v>41</v>
      </c>
      <c r="C213" t="s">
        <v>35</v>
      </c>
      <c r="D213" t="s">
        <v>15</v>
      </c>
      <c r="E213" s="4">
        <v>2114</v>
      </c>
      <c r="F213" s="5">
        <v>186</v>
      </c>
    </row>
    <row r="214" spans="2:6" x14ac:dyDescent="0.25">
      <c r="B214" t="s">
        <v>6</v>
      </c>
      <c r="C214" t="s">
        <v>39</v>
      </c>
      <c r="D214" t="s">
        <v>25</v>
      </c>
      <c r="E214" s="4">
        <v>2100</v>
      </c>
      <c r="F214" s="5">
        <v>414</v>
      </c>
    </row>
    <row r="215" spans="2:6" x14ac:dyDescent="0.25">
      <c r="B215" t="s">
        <v>8</v>
      </c>
      <c r="C215" t="s">
        <v>35</v>
      </c>
      <c r="D215" t="s">
        <v>29</v>
      </c>
      <c r="E215" s="4">
        <v>2023</v>
      </c>
      <c r="F215" s="5">
        <v>168</v>
      </c>
    </row>
    <row r="216" spans="2:6" x14ac:dyDescent="0.25">
      <c r="B216" t="s">
        <v>3</v>
      </c>
      <c r="C216" t="s">
        <v>35</v>
      </c>
      <c r="D216" t="s">
        <v>23</v>
      </c>
      <c r="E216" s="4">
        <v>2023</v>
      </c>
      <c r="F216" s="5">
        <v>78</v>
      </c>
    </row>
    <row r="217" spans="2:6" x14ac:dyDescent="0.25">
      <c r="B217" t="s">
        <v>2</v>
      </c>
      <c r="C217" t="s">
        <v>39</v>
      </c>
      <c r="D217" t="s">
        <v>16</v>
      </c>
      <c r="E217" s="4">
        <v>2016</v>
      </c>
      <c r="F217" s="5">
        <v>117</v>
      </c>
    </row>
    <row r="218" spans="2:6" x14ac:dyDescent="0.25">
      <c r="B218" t="s">
        <v>8</v>
      </c>
      <c r="C218" t="s">
        <v>34</v>
      </c>
      <c r="D218" t="s">
        <v>16</v>
      </c>
      <c r="E218" s="4">
        <v>2009</v>
      </c>
      <c r="F218" s="5">
        <v>219</v>
      </c>
    </row>
    <row r="219" spans="2:6" x14ac:dyDescent="0.25">
      <c r="B219" t="s">
        <v>40</v>
      </c>
      <c r="C219" t="s">
        <v>38</v>
      </c>
      <c r="D219" t="s">
        <v>31</v>
      </c>
      <c r="E219" s="4">
        <v>1988</v>
      </c>
      <c r="F219" s="5">
        <v>39</v>
      </c>
    </row>
    <row r="220" spans="2:6" x14ac:dyDescent="0.25">
      <c r="B220" t="s">
        <v>10</v>
      </c>
      <c r="C220" t="s">
        <v>35</v>
      </c>
      <c r="D220" t="s">
        <v>20</v>
      </c>
      <c r="E220" s="4">
        <v>1974</v>
      </c>
      <c r="F220" s="5">
        <v>195</v>
      </c>
    </row>
    <row r="221" spans="2:6" x14ac:dyDescent="0.25">
      <c r="B221" t="s">
        <v>7</v>
      </c>
      <c r="C221" t="s">
        <v>34</v>
      </c>
      <c r="D221" t="s">
        <v>14</v>
      </c>
      <c r="E221" s="4">
        <v>1932</v>
      </c>
      <c r="F221" s="5">
        <v>369</v>
      </c>
    </row>
    <row r="222" spans="2:6" x14ac:dyDescent="0.25">
      <c r="B222" t="s">
        <v>41</v>
      </c>
      <c r="C222" t="s">
        <v>36</v>
      </c>
      <c r="D222" t="s">
        <v>19</v>
      </c>
      <c r="E222" s="4">
        <v>1925</v>
      </c>
      <c r="F222" s="5">
        <v>192</v>
      </c>
    </row>
    <row r="223" spans="2:6" x14ac:dyDescent="0.25">
      <c r="B223" t="s">
        <v>6</v>
      </c>
      <c r="C223" t="s">
        <v>37</v>
      </c>
      <c r="D223" t="s">
        <v>16</v>
      </c>
      <c r="E223" s="4">
        <v>1904</v>
      </c>
      <c r="F223" s="5">
        <v>405</v>
      </c>
    </row>
    <row r="224" spans="2:6" x14ac:dyDescent="0.25">
      <c r="B224" t="s">
        <v>8</v>
      </c>
      <c r="C224" t="s">
        <v>37</v>
      </c>
      <c r="D224" t="s">
        <v>22</v>
      </c>
      <c r="E224" s="4">
        <v>1890</v>
      </c>
      <c r="F224" s="5">
        <v>195</v>
      </c>
    </row>
    <row r="225" spans="2:6" x14ac:dyDescent="0.25">
      <c r="B225" t="s">
        <v>2</v>
      </c>
      <c r="C225" t="s">
        <v>39</v>
      </c>
      <c r="D225" t="s">
        <v>25</v>
      </c>
      <c r="E225" s="4">
        <v>1785</v>
      </c>
      <c r="F225" s="5">
        <v>462</v>
      </c>
    </row>
    <row r="226" spans="2:6" x14ac:dyDescent="0.25">
      <c r="B226" t="s">
        <v>7</v>
      </c>
      <c r="C226" t="s">
        <v>38</v>
      </c>
      <c r="D226" t="s">
        <v>18</v>
      </c>
      <c r="E226" s="4">
        <v>1778</v>
      </c>
      <c r="F226" s="5">
        <v>270</v>
      </c>
    </row>
    <row r="227" spans="2:6" x14ac:dyDescent="0.25">
      <c r="B227" t="s">
        <v>8</v>
      </c>
      <c r="C227" t="s">
        <v>37</v>
      </c>
      <c r="D227" t="s">
        <v>19</v>
      </c>
      <c r="E227" s="4">
        <v>1771</v>
      </c>
      <c r="F227" s="5">
        <v>204</v>
      </c>
    </row>
    <row r="228" spans="2:6" x14ac:dyDescent="0.25">
      <c r="B228" t="s">
        <v>8</v>
      </c>
      <c r="C228" t="s">
        <v>38</v>
      </c>
      <c r="D228" t="s">
        <v>23</v>
      </c>
      <c r="E228" s="4">
        <v>1701</v>
      </c>
      <c r="F228" s="5">
        <v>234</v>
      </c>
    </row>
    <row r="229" spans="2:6" x14ac:dyDescent="0.25">
      <c r="B229" t="s">
        <v>5</v>
      </c>
      <c r="C229" t="s">
        <v>34</v>
      </c>
      <c r="D229" t="s">
        <v>33</v>
      </c>
      <c r="E229" s="4">
        <v>1652</v>
      </c>
      <c r="F229" s="5">
        <v>93</v>
      </c>
    </row>
    <row r="230" spans="2:6" x14ac:dyDescent="0.25">
      <c r="B230" t="s">
        <v>3</v>
      </c>
      <c r="C230" t="s">
        <v>39</v>
      </c>
      <c r="D230" t="s">
        <v>28</v>
      </c>
      <c r="E230" s="4">
        <v>1652</v>
      </c>
      <c r="F230" s="5">
        <v>102</v>
      </c>
    </row>
    <row r="231" spans="2:6" x14ac:dyDescent="0.25">
      <c r="B231" t="s">
        <v>6</v>
      </c>
      <c r="C231" t="s">
        <v>39</v>
      </c>
      <c r="D231" t="s">
        <v>30</v>
      </c>
      <c r="E231" s="4">
        <v>1638</v>
      </c>
      <c r="F231" s="5">
        <v>63</v>
      </c>
    </row>
    <row r="232" spans="2:6" x14ac:dyDescent="0.25">
      <c r="B232" t="s">
        <v>40</v>
      </c>
      <c r="C232" t="s">
        <v>35</v>
      </c>
      <c r="D232" t="s">
        <v>24</v>
      </c>
      <c r="E232" s="4">
        <v>1638</v>
      </c>
      <c r="F232" s="5">
        <v>48</v>
      </c>
    </row>
    <row r="233" spans="2:6" x14ac:dyDescent="0.25">
      <c r="B233" t="s">
        <v>40</v>
      </c>
      <c r="C233" t="s">
        <v>37</v>
      </c>
      <c r="D233" t="s">
        <v>30</v>
      </c>
      <c r="E233" s="4">
        <v>1624</v>
      </c>
      <c r="F233" s="5">
        <v>114</v>
      </c>
    </row>
    <row r="234" spans="2:6" x14ac:dyDescent="0.25">
      <c r="B234" t="s">
        <v>40</v>
      </c>
      <c r="C234" t="s">
        <v>35</v>
      </c>
      <c r="D234" t="s">
        <v>29</v>
      </c>
      <c r="E234" s="4">
        <v>1617</v>
      </c>
      <c r="F234" s="5">
        <v>126</v>
      </c>
    </row>
    <row r="235" spans="2:6" x14ac:dyDescent="0.25">
      <c r="B235" t="s">
        <v>2</v>
      </c>
      <c r="C235" t="s">
        <v>35</v>
      </c>
      <c r="D235" t="s">
        <v>17</v>
      </c>
      <c r="E235" s="4">
        <v>1589</v>
      </c>
      <c r="F235" s="5">
        <v>303</v>
      </c>
    </row>
    <row r="236" spans="2:6" x14ac:dyDescent="0.25">
      <c r="B236" t="s">
        <v>7</v>
      </c>
      <c r="C236" t="s">
        <v>34</v>
      </c>
      <c r="D236" t="s">
        <v>25</v>
      </c>
      <c r="E236" s="4">
        <v>1568</v>
      </c>
      <c r="F236" s="5">
        <v>96</v>
      </c>
    </row>
    <row r="237" spans="2:6" x14ac:dyDescent="0.25">
      <c r="B237" t="s">
        <v>2</v>
      </c>
      <c r="C237" t="s">
        <v>39</v>
      </c>
      <c r="D237" t="s">
        <v>22</v>
      </c>
      <c r="E237" s="4">
        <v>1568</v>
      </c>
      <c r="F237" s="5">
        <v>141</v>
      </c>
    </row>
    <row r="238" spans="2:6" x14ac:dyDescent="0.25">
      <c r="B238" t="s">
        <v>8</v>
      </c>
      <c r="C238" t="s">
        <v>39</v>
      </c>
      <c r="D238" t="s">
        <v>26</v>
      </c>
      <c r="E238" s="4">
        <v>1561</v>
      </c>
      <c r="F238" s="5">
        <v>27</v>
      </c>
    </row>
    <row r="239" spans="2:6" x14ac:dyDescent="0.25">
      <c r="B239" t="s">
        <v>41</v>
      </c>
      <c r="C239" t="s">
        <v>37</v>
      </c>
      <c r="D239" t="s">
        <v>30</v>
      </c>
      <c r="E239" s="4">
        <v>1526</v>
      </c>
      <c r="F239" s="5">
        <v>240</v>
      </c>
    </row>
    <row r="240" spans="2:6" x14ac:dyDescent="0.25">
      <c r="B240" t="s">
        <v>5</v>
      </c>
      <c r="C240" t="s">
        <v>36</v>
      </c>
      <c r="D240" t="s">
        <v>30</v>
      </c>
      <c r="E240" s="4">
        <v>1526</v>
      </c>
      <c r="F240" s="5">
        <v>105</v>
      </c>
    </row>
    <row r="241" spans="2:6" x14ac:dyDescent="0.25">
      <c r="B241" t="s">
        <v>6</v>
      </c>
      <c r="C241" t="s">
        <v>37</v>
      </c>
      <c r="D241" t="s">
        <v>18</v>
      </c>
      <c r="E241" s="4">
        <v>1505</v>
      </c>
      <c r="F241" s="5">
        <v>102</v>
      </c>
    </row>
    <row r="242" spans="2:6" x14ac:dyDescent="0.25">
      <c r="B242" t="s">
        <v>41</v>
      </c>
      <c r="C242" t="s">
        <v>34</v>
      </c>
      <c r="D242" t="s">
        <v>17</v>
      </c>
      <c r="E242" s="4">
        <v>1463</v>
      </c>
      <c r="F242" s="5">
        <v>39</v>
      </c>
    </row>
    <row r="243" spans="2:6" x14ac:dyDescent="0.25">
      <c r="B243" t="s">
        <v>6</v>
      </c>
      <c r="C243" t="s">
        <v>34</v>
      </c>
      <c r="D243" t="s">
        <v>15</v>
      </c>
      <c r="E243" s="4">
        <v>1442</v>
      </c>
      <c r="F243" s="5">
        <v>15</v>
      </c>
    </row>
    <row r="244" spans="2:6" x14ac:dyDescent="0.25">
      <c r="B244" t="s">
        <v>10</v>
      </c>
      <c r="C244" t="s">
        <v>34</v>
      </c>
      <c r="D244" t="s">
        <v>25</v>
      </c>
      <c r="E244" s="4">
        <v>1428</v>
      </c>
      <c r="F244" s="5">
        <v>93</v>
      </c>
    </row>
    <row r="245" spans="2:6" x14ac:dyDescent="0.25">
      <c r="B245" t="s">
        <v>10</v>
      </c>
      <c r="C245" t="s">
        <v>36</v>
      </c>
      <c r="D245" t="s">
        <v>27</v>
      </c>
      <c r="E245" s="4">
        <v>1407</v>
      </c>
      <c r="F245" s="5">
        <v>72</v>
      </c>
    </row>
    <row r="246" spans="2:6" x14ac:dyDescent="0.25">
      <c r="B246" t="s">
        <v>6</v>
      </c>
      <c r="C246" t="s">
        <v>36</v>
      </c>
      <c r="D246" t="s">
        <v>29</v>
      </c>
      <c r="E246" s="4">
        <v>1400</v>
      </c>
      <c r="F246" s="5">
        <v>135</v>
      </c>
    </row>
    <row r="247" spans="2:6" x14ac:dyDescent="0.25">
      <c r="B247" t="s">
        <v>6</v>
      </c>
      <c r="C247" t="s">
        <v>35</v>
      </c>
      <c r="D247" t="s">
        <v>4</v>
      </c>
      <c r="E247" s="4">
        <v>1302</v>
      </c>
      <c r="F247" s="5">
        <v>402</v>
      </c>
    </row>
    <row r="248" spans="2:6" x14ac:dyDescent="0.25">
      <c r="B248" t="s">
        <v>7</v>
      </c>
      <c r="C248" t="s">
        <v>38</v>
      </c>
      <c r="D248" t="s">
        <v>14</v>
      </c>
      <c r="E248" s="4">
        <v>1281</v>
      </c>
      <c r="F248" s="5">
        <v>75</v>
      </c>
    </row>
    <row r="249" spans="2:6" x14ac:dyDescent="0.25">
      <c r="B249" t="s">
        <v>3</v>
      </c>
      <c r="C249" t="s">
        <v>36</v>
      </c>
      <c r="D249" t="s">
        <v>19</v>
      </c>
      <c r="E249" s="4">
        <v>1281</v>
      </c>
      <c r="F249" s="5">
        <v>18</v>
      </c>
    </row>
    <row r="250" spans="2:6" x14ac:dyDescent="0.25">
      <c r="B250" t="s">
        <v>41</v>
      </c>
      <c r="C250" t="s">
        <v>34</v>
      </c>
      <c r="D250" t="s">
        <v>16</v>
      </c>
      <c r="E250" s="4">
        <v>1274</v>
      </c>
      <c r="F250" s="5">
        <v>225</v>
      </c>
    </row>
    <row r="251" spans="2:6" x14ac:dyDescent="0.25">
      <c r="B251" t="s">
        <v>6</v>
      </c>
      <c r="C251" t="s">
        <v>38</v>
      </c>
      <c r="D251" t="s">
        <v>27</v>
      </c>
      <c r="E251" s="4">
        <v>1134</v>
      </c>
      <c r="F251" s="5">
        <v>282</v>
      </c>
    </row>
    <row r="252" spans="2:6" x14ac:dyDescent="0.25">
      <c r="B252" t="s">
        <v>9</v>
      </c>
      <c r="C252" t="s">
        <v>37</v>
      </c>
      <c r="D252" t="s">
        <v>29</v>
      </c>
      <c r="E252" s="4">
        <v>1085</v>
      </c>
      <c r="F252" s="5">
        <v>273</v>
      </c>
    </row>
    <row r="253" spans="2:6" x14ac:dyDescent="0.25">
      <c r="B253" t="s">
        <v>6</v>
      </c>
      <c r="C253" t="s">
        <v>35</v>
      </c>
      <c r="D253" t="s">
        <v>20</v>
      </c>
      <c r="E253" s="4">
        <v>1071</v>
      </c>
      <c r="F253" s="5">
        <v>270</v>
      </c>
    </row>
    <row r="254" spans="2:6" x14ac:dyDescent="0.25">
      <c r="B254" t="s">
        <v>2</v>
      </c>
      <c r="C254" t="s">
        <v>37</v>
      </c>
      <c r="D254" t="s">
        <v>14</v>
      </c>
      <c r="E254" s="4">
        <v>1057</v>
      </c>
      <c r="F254" s="5">
        <v>54</v>
      </c>
    </row>
    <row r="255" spans="2:6" x14ac:dyDescent="0.25">
      <c r="B255" t="s">
        <v>3</v>
      </c>
      <c r="C255" t="s">
        <v>36</v>
      </c>
      <c r="D255" t="s">
        <v>28</v>
      </c>
      <c r="E255" s="4">
        <v>973</v>
      </c>
      <c r="F255" s="5">
        <v>162</v>
      </c>
    </row>
    <row r="256" spans="2:6" x14ac:dyDescent="0.25">
      <c r="B256" t="s">
        <v>7</v>
      </c>
      <c r="C256" t="s">
        <v>39</v>
      </c>
      <c r="D256" t="s">
        <v>27</v>
      </c>
      <c r="E256" s="4">
        <v>966</v>
      </c>
      <c r="F256" s="5">
        <v>198</v>
      </c>
    </row>
    <row r="257" spans="2:6" x14ac:dyDescent="0.25">
      <c r="B257" t="s">
        <v>9</v>
      </c>
      <c r="C257" t="s">
        <v>35</v>
      </c>
      <c r="D257" t="s">
        <v>4</v>
      </c>
      <c r="E257" s="4">
        <v>959</v>
      </c>
      <c r="F257" s="5">
        <v>147</v>
      </c>
    </row>
    <row r="258" spans="2:6" x14ac:dyDescent="0.25">
      <c r="B258" t="s">
        <v>6</v>
      </c>
      <c r="C258" t="s">
        <v>38</v>
      </c>
      <c r="D258" t="s">
        <v>33</v>
      </c>
      <c r="E258" s="4">
        <v>959</v>
      </c>
      <c r="F258" s="5">
        <v>135</v>
      </c>
    </row>
    <row r="259" spans="2:6" x14ac:dyDescent="0.25">
      <c r="B259" t="s">
        <v>10</v>
      </c>
      <c r="C259" t="s">
        <v>36</v>
      </c>
      <c r="D259" t="s">
        <v>13</v>
      </c>
      <c r="E259" s="4">
        <v>945</v>
      </c>
      <c r="F259" s="5">
        <v>75</v>
      </c>
    </row>
    <row r="260" spans="2:6" x14ac:dyDescent="0.25">
      <c r="B260" t="s">
        <v>6</v>
      </c>
      <c r="C260" t="s">
        <v>38</v>
      </c>
      <c r="D260" t="s">
        <v>16</v>
      </c>
      <c r="E260" s="4">
        <v>938</v>
      </c>
      <c r="F260" s="5">
        <v>6</v>
      </c>
    </row>
    <row r="261" spans="2:6" x14ac:dyDescent="0.25">
      <c r="B261" t="s">
        <v>9</v>
      </c>
      <c r="C261" t="s">
        <v>34</v>
      </c>
      <c r="D261" t="s">
        <v>16</v>
      </c>
      <c r="E261" s="4">
        <v>938</v>
      </c>
      <c r="F261" s="5">
        <v>189</v>
      </c>
    </row>
    <row r="262" spans="2:6" x14ac:dyDescent="0.25">
      <c r="B262" t="s">
        <v>3</v>
      </c>
      <c r="C262" t="s">
        <v>37</v>
      </c>
      <c r="D262" t="s">
        <v>4</v>
      </c>
      <c r="E262" s="4">
        <v>938</v>
      </c>
      <c r="F262" s="5">
        <v>366</v>
      </c>
    </row>
    <row r="263" spans="2:6" x14ac:dyDescent="0.25">
      <c r="B263" t="s">
        <v>5</v>
      </c>
      <c r="C263" t="s">
        <v>34</v>
      </c>
      <c r="D263" t="s">
        <v>19</v>
      </c>
      <c r="E263" s="4">
        <v>861</v>
      </c>
      <c r="F263" s="5">
        <v>195</v>
      </c>
    </row>
    <row r="264" spans="2:6" x14ac:dyDescent="0.25">
      <c r="B264" t="s">
        <v>41</v>
      </c>
      <c r="C264" t="s">
        <v>36</v>
      </c>
      <c r="D264" t="s">
        <v>28</v>
      </c>
      <c r="E264" s="4">
        <v>854</v>
      </c>
      <c r="F264" s="5">
        <v>309</v>
      </c>
    </row>
    <row r="265" spans="2:6" x14ac:dyDescent="0.25">
      <c r="B265" t="s">
        <v>41</v>
      </c>
      <c r="C265" t="s">
        <v>35</v>
      </c>
      <c r="D265" t="s">
        <v>27</v>
      </c>
      <c r="E265" s="4">
        <v>847</v>
      </c>
      <c r="F265" s="5">
        <v>129</v>
      </c>
    </row>
    <row r="266" spans="2:6" x14ac:dyDescent="0.25">
      <c r="B266" t="s">
        <v>8</v>
      </c>
      <c r="C266" t="s">
        <v>38</v>
      </c>
      <c r="D266" t="s">
        <v>13</v>
      </c>
      <c r="E266" s="4">
        <v>819</v>
      </c>
      <c r="F266" s="5">
        <v>510</v>
      </c>
    </row>
    <row r="267" spans="2:6" x14ac:dyDescent="0.25">
      <c r="B267" t="s">
        <v>3</v>
      </c>
      <c r="C267" t="s">
        <v>35</v>
      </c>
      <c r="D267" t="s">
        <v>33</v>
      </c>
      <c r="E267" s="4">
        <v>819</v>
      </c>
      <c r="F267" s="5">
        <v>306</v>
      </c>
    </row>
    <row r="268" spans="2:6" x14ac:dyDescent="0.25">
      <c r="B268" t="s">
        <v>2</v>
      </c>
      <c r="C268" t="s">
        <v>36</v>
      </c>
      <c r="D268" t="s">
        <v>27</v>
      </c>
      <c r="E268" s="4">
        <v>798</v>
      </c>
      <c r="F268" s="5">
        <v>519</v>
      </c>
    </row>
    <row r="269" spans="2:6" x14ac:dyDescent="0.25">
      <c r="B269" t="s">
        <v>41</v>
      </c>
      <c r="C269" t="s">
        <v>37</v>
      </c>
      <c r="D269" t="s">
        <v>15</v>
      </c>
      <c r="E269" s="4">
        <v>714</v>
      </c>
      <c r="F269" s="5">
        <v>231</v>
      </c>
    </row>
    <row r="270" spans="2:6" x14ac:dyDescent="0.25">
      <c r="B270" t="s">
        <v>9</v>
      </c>
      <c r="C270" t="s">
        <v>34</v>
      </c>
      <c r="D270" t="s">
        <v>17</v>
      </c>
      <c r="E270" s="4">
        <v>707</v>
      </c>
      <c r="F270" s="5">
        <v>174</v>
      </c>
    </row>
    <row r="271" spans="2:6" x14ac:dyDescent="0.25">
      <c r="B271" t="s">
        <v>10</v>
      </c>
      <c r="C271" t="s">
        <v>34</v>
      </c>
      <c r="D271" t="s">
        <v>17</v>
      </c>
      <c r="E271" s="4">
        <v>700</v>
      </c>
      <c r="F271" s="5">
        <v>87</v>
      </c>
    </row>
    <row r="272" spans="2:6" x14ac:dyDescent="0.25">
      <c r="B272" t="s">
        <v>2</v>
      </c>
      <c r="C272" t="s">
        <v>39</v>
      </c>
      <c r="D272" t="s">
        <v>23</v>
      </c>
      <c r="E272" s="4">
        <v>630</v>
      </c>
      <c r="F272" s="5">
        <v>36</v>
      </c>
    </row>
    <row r="273" spans="2:6" x14ac:dyDescent="0.25">
      <c r="B273" t="s">
        <v>40</v>
      </c>
      <c r="C273" t="s">
        <v>38</v>
      </c>
      <c r="D273" t="s">
        <v>24</v>
      </c>
      <c r="E273" s="4">
        <v>623</v>
      </c>
      <c r="F273" s="5">
        <v>51</v>
      </c>
    </row>
    <row r="274" spans="2:6" x14ac:dyDescent="0.25">
      <c r="B274" t="s">
        <v>40</v>
      </c>
      <c r="C274" t="s">
        <v>38</v>
      </c>
      <c r="D274" t="s">
        <v>26</v>
      </c>
      <c r="E274" s="4">
        <v>609</v>
      </c>
      <c r="F274" s="5">
        <v>87</v>
      </c>
    </row>
    <row r="275" spans="2:6" x14ac:dyDescent="0.25">
      <c r="B275" t="s">
        <v>41</v>
      </c>
      <c r="C275" t="s">
        <v>35</v>
      </c>
      <c r="D275" t="s">
        <v>19</v>
      </c>
      <c r="E275" s="4">
        <v>609</v>
      </c>
      <c r="F275" s="5">
        <v>99</v>
      </c>
    </row>
    <row r="276" spans="2:6" x14ac:dyDescent="0.25">
      <c r="B276" t="s">
        <v>10</v>
      </c>
      <c r="C276" t="s">
        <v>35</v>
      </c>
      <c r="D276" t="s">
        <v>21</v>
      </c>
      <c r="E276" s="4">
        <v>567</v>
      </c>
      <c r="F276" s="5">
        <v>228</v>
      </c>
    </row>
    <row r="277" spans="2:6" x14ac:dyDescent="0.25">
      <c r="B277" t="s">
        <v>6</v>
      </c>
      <c r="C277" t="s">
        <v>37</v>
      </c>
      <c r="D277" t="s">
        <v>30</v>
      </c>
      <c r="E277" s="4">
        <v>560</v>
      </c>
      <c r="F277" s="5">
        <v>81</v>
      </c>
    </row>
    <row r="278" spans="2:6" x14ac:dyDescent="0.25">
      <c r="B278" t="s">
        <v>2</v>
      </c>
      <c r="C278" t="s">
        <v>35</v>
      </c>
      <c r="D278" t="s">
        <v>19</v>
      </c>
      <c r="E278" s="4">
        <v>553</v>
      </c>
      <c r="F278" s="5">
        <v>15</v>
      </c>
    </row>
    <row r="279" spans="2:6" x14ac:dyDescent="0.25">
      <c r="B279" t="s">
        <v>6</v>
      </c>
      <c r="C279" t="s">
        <v>34</v>
      </c>
      <c r="D279" t="s">
        <v>4</v>
      </c>
      <c r="E279" s="4">
        <v>525</v>
      </c>
      <c r="F279" s="5">
        <v>48</v>
      </c>
    </row>
    <row r="280" spans="2:6" x14ac:dyDescent="0.25">
      <c r="B280" t="s">
        <v>5</v>
      </c>
      <c r="C280" t="s">
        <v>37</v>
      </c>
      <c r="D280" t="s">
        <v>22</v>
      </c>
      <c r="E280" s="4">
        <v>518</v>
      </c>
      <c r="F280" s="5">
        <v>75</v>
      </c>
    </row>
    <row r="281" spans="2:6" x14ac:dyDescent="0.25">
      <c r="B281" t="s">
        <v>6</v>
      </c>
      <c r="C281" t="s">
        <v>36</v>
      </c>
      <c r="D281" t="s">
        <v>21</v>
      </c>
      <c r="E281" s="4">
        <v>497</v>
      </c>
      <c r="F281" s="5">
        <v>63</v>
      </c>
    </row>
    <row r="282" spans="2:6" x14ac:dyDescent="0.25">
      <c r="B282" t="s">
        <v>5</v>
      </c>
      <c r="C282" t="s">
        <v>35</v>
      </c>
      <c r="D282" t="s">
        <v>22</v>
      </c>
      <c r="E282" s="4">
        <v>490</v>
      </c>
      <c r="F282" s="5">
        <v>84</v>
      </c>
    </row>
    <row r="283" spans="2:6" x14ac:dyDescent="0.25">
      <c r="B283" t="s">
        <v>6</v>
      </c>
      <c r="C283" t="s">
        <v>38</v>
      </c>
      <c r="D283" t="s">
        <v>25</v>
      </c>
      <c r="E283" s="4">
        <v>469</v>
      </c>
      <c r="F283" s="5">
        <v>75</v>
      </c>
    </row>
    <row r="284" spans="2:6" x14ac:dyDescent="0.25">
      <c r="B284" t="s">
        <v>8</v>
      </c>
      <c r="C284" t="s">
        <v>37</v>
      </c>
      <c r="D284" t="s">
        <v>21</v>
      </c>
      <c r="E284" s="4">
        <v>434</v>
      </c>
      <c r="F284" s="5">
        <v>87</v>
      </c>
    </row>
    <row r="285" spans="2:6" x14ac:dyDescent="0.25">
      <c r="B285" t="s">
        <v>5</v>
      </c>
      <c r="C285" t="s">
        <v>39</v>
      </c>
      <c r="D285" t="s">
        <v>18</v>
      </c>
      <c r="E285" s="4">
        <v>385</v>
      </c>
      <c r="F285" s="5">
        <v>249</v>
      </c>
    </row>
    <row r="286" spans="2:6" x14ac:dyDescent="0.25">
      <c r="B286" t="s">
        <v>8</v>
      </c>
      <c r="C286" t="s">
        <v>35</v>
      </c>
      <c r="D286" t="s">
        <v>33</v>
      </c>
      <c r="E286" s="4">
        <v>357</v>
      </c>
      <c r="F286" s="5">
        <v>126</v>
      </c>
    </row>
    <row r="287" spans="2:6" x14ac:dyDescent="0.25">
      <c r="B287" t="s">
        <v>41</v>
      </c>
      <c r="C287" t="s">
        <v>34</v>
      </c>
      <c r="D287" t="s">
        <v>22</v>
      </c>
      <c r="E287" s="4">
        <v>336</v>
      </c>
      <c r="F287" s="5">
        <v>144</v>
      </c>
    </row>
    <row r="288" spans="2:6" x14ac:dyDescent="0.25">
      <c r="B288" t="s">
        <v>7</v>
      </c>
      <c r="C288" t="s">
        <v>36</v>
      </c>
      <c r="D288" t="s">
        <v>32</v>
      </c>
      <c r="E288" s="4">
        <v>280</v>
      </c>
      <c r="F288" s="5">
        <v>87</v>
      </c>
    </row>
    <row r="289" spans="2:6" x14ac:dyDescent="0.25">
      <c r="B289" t="s">
        <v>9</v>
      </c>
      <c r="C289" t="s">
        <v>37</v>
      </c>
      <c r="D289" t="s">
        <v>4</v>
      </c>
      <c r="E289" s="4">
        <v>259</v>
      </c>
      <c r="F289" s="5">
        <v>207</v>
      </c>
    </row>
    <row r="290" spans="2:6" x14ac:dyDescent="0.25">
      <c r="B290" t="s">
        <v>2</v>
      </c>
      <c r="C290" t="s">
        <v>34</v>
      </c>
      <c r="D290" t="s">
        <v>13</v>
      </c>
      <c r="E290" s="4">
        <v>252</v>
      </c>
      <c r="F290" s="5">
        <v>54</v>
      </c>
    </row>
    <row r="291" spans="2:6" x14ac:dyDescent="0.25">
      <c r="B291" t="s">
        <v>10</v>
      </c>
      <c r="C291" t="s">
        <v>37</v>
      </c>
      <c r="D291" t="s">
        <v>21</v>
      </c>
      <c r="E291" s="4">
        <v>245</v>
      </c>
      <c r="F291" s="5">
        <v>288</v>
      </c>
    </row>
    <row r="292" spans="2:6" x14ac:dyDescent="0.25">
      <c r="B292" t="s">
        <v>2</v>
      </c>
      <c r="C292" t="s">
        <v>37</v>
      </c>
      <c r="D292" t="s">
        <v>19</v>
      </c>
      <c r="E292" s="4">
        <v>238</v>
      </c>
      <c r="F292" s="5">
        <v>18</v>
      </c>
    </row>
    <row r="293" spans="2:6" x14ac:dyDescent="0.25">
      <c r="B293" t="s">
        <v>40</v>
      </c>
      <c r="C293" t="s">
        <v>36</v>
      </c>
      <c r="D293" t="s">
        <v>4</v>
      </c>
      <c r="E293" s="4">
        <v>217</v>
      </c>
      <c r="F293" s="5">
        <v>36</v>
      </c>
    </row>
    <row r="294" spans="2:6" x14ac:dyDescent="0.25">
      <c r="B294" t="s">
        <v>2</v>
      </c>
      <c r="C294" t="s">
        <v>36</v>
      </c>
      <c r="D294" t="s">
        <v>17</v>
      </c>
      <c r="E294" s="4">
        <v>189</v>
      </c>
      <c r="F294" s="5">
        <v>48</v>
      </c>
    </row>
    <row r="295" spans="2:6" x14ac:dyDescent="0.25">
      <c r="B295" t="s">
        <v>5</v>
      </c>
      <c r="C295" t="s">
        <v>37</v>
      </c>
      <c r="D295" t="s">
        <v>31</v>
      </c>
      <c r="E295" s="4">
        <v>182</v>
      </c>
      <c r="F295" s="5">
        <v>48</v>
      </c>
    </row>
    <row r="296" spans="2:6" x14ac:dyDescent="0.25">
      <c r="B296" t="s">
        <v>8</v>
      </c>
      <c r="C296" t="s">
        <v>38</v>
      </c>
      <c r="D296" t="s">
        <v>22</v>
      </c>
      <c r="E296" s="4">
        <v>168</v>
      </c>
      <c r="F296" s="5">
        <v>84</v>
      </c>
    </row>
    <row r="297" spans="2:6" x14ac:dyDescent="0.25">
      <c r="B297" t="s">
        <v>41</v>
      </c>
      <c r="C297" t="s">
        <v>38</v>
      </c>
      <c r="D297" t="s">
        <v>25</v>
      </c>
      <c r="E297" s="4">
        <v>154</v>
      </c>
      <c r="F297" s="5">
        <v>21</v>
      </c>
    </row>
    <row r="298" spans="2:6" x14ac:dyDescent="0.25">
      <c r="B298" t="s">
        <v>9</v>
      </c>
      <c r="C298" t="s">
        <v>35</v>
      </c>
      <c r="D298" t="s">
        <v>26</v>
      </c>
      <c r="E298" s="4">
        <v>98</v>
      </c>
      <c r="F298" s="5">
        <v>159</v>
      </c>
    </row>
    <row r="299" spans="2:6" x14ac:dyDescent="0.25">
      <c r="B299" t="s">
        <v>41</v>
      </c>
      <c r="C299" t="s">
        <v>36</v>
      </c>
      <c r="D299" t="s">
        <v>26</v>
      </c>
      <c r="E299" s="4">
        <v>98</v>
      </c>
      <c r="F299" s="5">
        <v>204</v>
      </c>
    </row>
    <row r="300" spans="2:6" x14ac:dyDescent="0.25">
      <c r="B300" t="s">
        <v>10</v>
      </c>
      <c r="C300" t="s">
        <v>38</v>
      </c>
      <c r="D300" t="s">
        <v>13</v>
      </c>
      <c r="E300" s="4">
        <v>63</v>
      </c>
      <c r="F300" s="5">
        <v>123</v>
      </c>
    </row>
    <row r="301" spans="2:6" x14ac:dyDescent="0.25">
      <c r="B301" t="s">
        <v>2</v>
      </c>
      <c r="C301" t="s">
        <v>38</v>
      </c>
      <c r="D301" t="s">
        <v>13</v>
      </c>
      <c r="E301" s="4">
        <v>56</v>
      </c>
      <c r="F301" s="5">
        <v>51</v>
      </c>
    </row>
    <row r="302" spans="2:6" x14ac:dyDescent="0.25">
      <c r="B302" t="s">
        <v>8</v>
      </c>
      <c r="C302" t="s">
        <v>37</v>
      </c>
      <c r="D302" t="s">
        <v>30</v>
      </c>
      <c r="E302" s="4">
        <v>42</v>
      </c>
      <c r="F302" s="5">
        <v>150</v>
      </c>
    </row>
    <row r="303" spans="2:6" x14ac:dyDescent="0.25">
      <c r="B303" t="s">
        <v>3</v>
      </c>
      <c r="C303" t="s">
        <v>39</v>
      </c>
      <c r="D303" t="s">
        <v>16</v>
      </c>
      <c r="E303" s="4">
        <v>21</v>
      </c>
      <c r="F303" s="5">
        <v>168</v>
      </c>
    </row>
    <row r="304" spans="2:6" x14ac:dyDescent="0.25">
      <c r="B304" t="s">
        <v>40</v>
      </c>
      <c r="C304" t="s">
        <v>39</v>
      </c>
      <c r="D304" t="s">
        <v>29</v>
      </c>
      <c r="E304" s="4">
        <v>0</v>
      </c>
      <c r="F304" s="5">
        <v>135</v>
      </c>
    </row>
  </sheetData>
  <conditionalFormatting sqref="E5:E304">
    <cfRule type="colorScale" priority="4">
      <colorScale>
        <cfvo type="min"/>
        <cfvo type="percentile" val="50"/>
        <cfvo type="max"/>
        <color rgb="FF63BE7B"/>
        <color rgb="FFFFEB84"/>
        <color rgb="FFF8696B"/>
      </colorScale>
    </cfRule>
  </conditionalFormatting>
  <conditionalFormatting sqref="F5:F304">
    <cfRule type="duplicateValues" dxfId="26" priority="1"/>
    <cfRule type="dataBar" priority="2">
      <dataBar>
        <cfvo type="min"/>
        <cfvo type="max"/>
        <color rgb="FF638EC6"/>
      </dataBar>
      <extLst>
        <ext xmlns:x14="http://schemas.microsoft.com/office/spreadsheetml/2009/9/main" uri="{B025F937-C7B1-47D3-B67F-A62EFF666E3E}">
          <x14:id>{479A7601-FBA4-44CF-9890-0E29473AA2E6}</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79A7601-FBA4-44CF-9890-0E29473AA2E6}">
            <x14:dataBar minLength="0" maxLength="100" gradient="0">
              <x14:cfvo type="autoMin"/>
              <x14:cfvo type="autoMax"/>
              <x14:negativeFillColor rgb="FFFF0000"/>
              <x14:axisColor rgb="FF000000"/>
            </x14:dataBar>
          </x14:cfRule>
          <xm:sqref>F5:F304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8C5A0-93BA-4D63-B0A7-E6F18BA7611E}">
  <dimension ref="A1:O20"/>
  <sheetViews>
    <sheetView topLeftCell="A2" workbookViewId="0">
      <selection activeCell="M21" sqref="M21"/>
    </sheetView>
  </sheetViews>
  <sheetFormatPr defaultRowHeight="15" x14ac:dyDescent="0.25"/>
  <cols>
    <col min="2" max="2" width="12.5703125" bestFit="1" customWidth="1"/>
    <col min="3" max="4" width="12.28515625" bestFit="1" customWidth="1"/>
    <col min="13" max="13" width="12.5703125" bestFit="1" customWidth="1"/>
    <col min="14" max="14" width="12.28515625" bestFit="1" customWidth="1"/>
    <col min="15" max="15" width="6.5703125" bestFit="1" customWidth="1"/>
  </cols>
  <sheetData>
    <row r="1" spans="1:15" ht="92.25" x14ac:dyDescent="1.35">
      <c r="A1" s="16" t="s">
        <v>66</v>
      </c>
    </row>
    <row r="5" spans="1:15" x14ac:dyDescent="0.25">
      <c r="B5" s="19" t="s">
        <v>67</v>
      </c>
      <c r="C5" s="19" t="s">
        <v>1</v>
      </c>
      <c r="D5" s="19" t="s">
        <v>68</v>
      </c>
      <c r="E5" s="19" t="s">
        <v>49</v>
      </c>
      <c r="M5" t="s">
        <v>67</v>
      </c>
      <c r="N5" t="s">
        <v>1</v>
      </c>
      <c r="O5" t="s">
        <v>49</v>
      </c>
    </row>
    <row r="6" spans="1:15" x14ac:dyDescent="0.25">
      <c r="B6" s="20" t="s">
        <v>34</v>
      </c>
      <c r="C6" s="21">
        <f>SUMIFS(data[Amount],data[Geography],B6)</f>
        <v>252469</v>
      </c>
      <c r="D6" s="21">
        <f>Table6[[#This Row],[Amount]]</f>
        <v>252469</v>
      </c>
      <c r="E6" s="24">
        <f>SUMIFS(data[Units],data[Geography],B6)</f>
        <v>8760</v>
      </c>
      <c r="M6" s="13" t="s">
        <v>37</v>
      </c>
      <c r="N6" s="17">
        <f>SUMIFS(data[Amount],data[Geography],M6)</f>
        <v>218813</v>
      </c>
      <c r="O6" s="5">
        <f>SUMIFS(data[Units],data[Geography],M6)</f>
        <v>7431</v>
      </c>
    </row>
    <row r="7" spans="1:15" x14ac:dyDescent="0.25">
      <c r="B7" s="20" t="s">
        <v>36</v>
      </c>
      <c r="C7" s="21">
        <f>SUMIFS(data[Amount],data[Geography],B7)</f>
        <v>237944</v>
      </c>
      <c r="D7" s="21">
        <f>Table6[[#This Row],[Amount]]</f>
        <v>237944</v>
      </c>
      <c r="E7" s="25">
        <f>SUMIFS(data[Units],data[Geography],B7)</f>
        <v>7302</v>
      </c>
      <c r="M7" s="14" t="s">
        <v>35</v>
      </c>
      <c r="N7" s="17">
        <f>SUMIFS(data[Amount],data[Geography],M7)</f>
        <v>189434</v>
      </c>
      <c r="O7" s="5">
        <f>SUMIFS(data[Units],data[Geography],M7)</f>
        <v>10158</v>
      </c>
    </row>
    <row r="8" spans="1:15" x14ac:dyDescent="0.25">
      <c r="B8" s="20" t="s">
        <v>37</v>
      </c>
      <c r="C8" s="21">
        <f>SUMIFS(data[Amount],data[Geography],B8)</f>
        <v>218813</v>
      </c>
      <c r="D8" s="21">
        <f>Table6[[#This Row],[Amount]]</f>
        <v>218813</v>
      </c>
      <c r="E8" s="25">
        <f>SUMIFS(data[Units],data[Geography],B8)</f>
        <v>7431</v>
      </c>
      <c r="M8" s="14" t="s">
        <v>36</v>
      </c>
      <c r="N8" s="17">
        <f>SUMIFS(data[Amount],data[Geography],M8)</f>
        <v>237944</v>
      </c>
      <c r="O8" s="5">
        <f>SUMIFS(data[Units],data[Geography],M8)</f>
        <v>7302</v>
      </c>
    </row>
    <row r="9" spans="1:15" x14ac:dyDescent="0.25">
      <c r="B9" s="20" t="s">
        <v>37</v>
      </c>
      <c r="C9" s="21">
        <f>SUMIFS(data[Amount],data[Geography],B9)</f>
        <v>218813</v>
      </c>
      <c r="D9" s="21">
        <f>Table6[[#This Row],[Amount]]</f>
        <v>218813</v>
      </c>
      <c r="E9" s="25">
        <f>SUMIFS(data[Units],data[Geography],B9)</f>
        <v>7431</v>
      </c>
      <c r="M9" s="13" t="s">
        <v>39</v>
      </c>
      <c r="N9" s="17">
        <f>SUMIFS(data[Amount],data[Geography],M9)</f>
        <v>173530</v>
      </c>
      <c r="O9" s="5">
        <f>SUMIFS(data[Units],data[Geography],M9)</f>
        <v>5745</v>
      </c>
    </row>
    <row r="10" spans="1:15" x14ac:dyDescent="0.25">
      <c r="B10" s="20" t="s">
        <v>35</v>
      </c>
      <c r="C10" s="21">
        <f>SUMIFS(data[Amount],data[Geography],B10)</f>
        <v>189434</v>
      </c>
      <c r="D10" s="21">
        <f>Table6[[#This Row],[Amount]]</f>
        <v>189434</v>
      </c>
      <c r="E10" s="25">
        <f>SUMIFS(data[Units],data[Geography],B10)</f>
        <v>10158</v>
      </c>
      <c r="M10" s="13" t="s">
        <v>38</v>
      </c>
      <c r="N10" s="17">
        <f>SUMIFS(data[Amount],data[Geography],M10)</f>
        <v>168679</v>
      </c>
      <c r="O10" s="5">
        <f>SUMIFS(data[Units],data[Geography],M10)</f>
        <v>6264</v>
      </c>
    </row>
    <row r="11" spans="1:15" x14ac:dyDescent="0.25">
      <c r="B11" s="20" t="s">
        <v>39</v>
      </c>
      <c r="C11" s="21">
        <f>SUMIFS(data[Amount],data[Geography],B11)</f>
        <v>173530</v>
      </c>
      <c r="D11" s="21">
        <f>Table6[[#This Row],[Amount]]</f>
        <v>173530</v>
      </c>
      <c r="E11" s="25">
        <f>SUMIFS(data[Units],data[Geography],B11)</f>
        <v>5745</v>
      </c>
      <c r="M11" s="14" t="s">
        <v>37</v>
      </c>
      <c r="N11" s="17">
        <f>SUMIFS(data[Amount],data[Geography],M11)</f>
        <v>218813</v>
      </c>
      <c r="O11" s="5">
        <f>SUMIFS(data[Units],data[Geography],M11)</f>
        <v>7431</v>
      </c>
    </row>
    <row r="12" spans="1:15" x14ac:dyDescent="0.25">
      <c r="B12" s="22" t="s">
        <v>38</v>
      </c>
      <c r="C12" s="23">
        <f>SUMIFS(data[Amount],data[Geography],B12)</f>
        <v>168679</v>
      </c>
      <c r="D12" s="23">
        <f>Table6[[#This Row],[Amount]]</f>
        <v>168679</v>
      </c>
      <c r="E12" s="26">
        <f>SUMIFS(data[Units],data[Geography],B12)</f>
        <v>6264</v>
      </c>
      <c r="M12" s="14" t="s">
        <v>34</v>
      </c>
      <c r="N12" s="17">
        <f>SUMIFS(data[Amount],data[Geography],M12)</f>
        <v>252469</v>
      </c>
      <c r="O12" s="5">
        <f>SUMIFS(data[Units],data[Geography],M12)</f>
        <v>8760</v>
      </c>
    </row>
    <row r="13" spans="1:15" x14ac:dyDescent="0.25">
      <c r="B13" s="18"/>
      <c r="C13" s="18"/>
      <c r="D13" s="18"/>
      <c r="E13" s="18"/>
    </row>
    <row r="20" spans="13:13" x14ac:dyDescent="0.25">
      <c r="M20">
        <v>3</v>
      </c>
    </row>
  </sheetData>
  <conditionalFormatting sqref="D6:D12">
    <cfRule type="dataBar" priority="1">
      <dataBar showValue="0">
        <cfvo type="min"/>
        <cfvo type="max"/>
        <color rgb="FF638EC6"/>
      </dataBar>
      <extLst>
        <ext xmlns:x14="http://schemas.microsoft.com/office/spreadsheetml/2009/9/main" uri="{B025F937-C7B1-47D3-B67F-A62EFF666E3E}">
          <x14:id>{D1D7B532-3C75-4EC0-9126-A115352E709E}</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1D7B532-3C75-4EC0-9126-A115352E709E}">
            <x14:dataBar minLength="0" maxLength="100" gradient="0">
              <x14:cfvo type="autoMin"/>
              <x14:cfvo type="autoMax"/>
              <x14:negativeFillColor rgb="FFFF0000"/>
              <x14:axisColor rgb="FF000000"/>
            </x14:dataBar>
          </x14:cfRule>
          <xm:sqref>D6:D12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98B72-4F31-4E6C-ABCE-E9189D233817}">
  <dimension ref="A1:E9"/>
  <sheetViews>
    <sheetView workbookViewId="0">
      <selection activeCell="B4" sqref="B4"/>
    </sheetView>
  </sheetViews>
  <sheetFormatPr defaultRowHeight="15" x14ac:dyDescent="0.25"/>
  <cols>
    <col min="2" max="2" width="13.140625" bestFit="1" customWidth="1"/>
    <col min="3" max="3" width="14.85546875" bestFit="1" customWidth="1"/>
    <col min="4" max="4" width="2.28515625" bestFit="1" customWidth="1"/>
    <col min="5" max="5" width="12.28515625" bestFit="1" customWidth="1"/>
  </cols>
  <sheetData>
    <row r="1" spans="1:5" ht="46.5" x14ac:dyDescent="0.7">
      <c r="A1" s="15" t="s">
        <v>69</v>
      </c>
    </row>
    <row r="3" spans="1:5" x14ac:dyDescent="0.25">
      <c r="B3" s="27" t="s">
        <v>70</v>
      </c>
      <c r="C3" s="30" t="s">
        <v>72</v>
      </c>
      <c r="D3" t="s">
        <v>74</v>
      </c>
      <c r="E3" s="5" t="s">
        <v>73</v>
      </c>
    </row>
    <row r="4" spans="1:5" x14ac:dyDescent="0.25">
      <c r="B4" s="28" t="s">
        <v>34</v>
      </c>
      <c r="C4" s="30">
        <v>35847</v>
      </c>
      <c r="D4" s="29">
        <v>35847</v>
      </c>
      <c r="E4" s="5">
        <v>1416</v>
      </c>
    </row>
    <row r="5" spans="1:5" x14ac:dyDescent="0.25">
      <c r="B5" s="28" t="s">
        <v>36</v>
      </c>
      <c r="C5" s="30">
        <v>18564</v>
      </c>
      <c r="D5" s="29">
        <v>18564</v>
      </c>
      <c r="E5" s="5">
        <v>420</v>
      </c>
    </row>
    <row r="6" spans="1:5" x14ac:dyDescent="0.25">
      <c r="B6" s="28" t="s">
        <v>37</v>
      </c>
      <c r="C6" s="30">
        <v>16821</v>
      </c>
      <c r="D6" s="29">
        <v>16821</v>
      </c>
      <c r="E6" s="5">
        <v>1161</v>
      </c>
    </row>
    <row r="7" spans="1:5" x14ac:dyDescent="0.25">
      <c r="B7" s="28" t="s">
        <v>35</v>
      </c>
      <c r="C7" s="30">
        <v>16492</v>
      </c>
      <c r="D7" s="29">
        <v>16492</v>
      </c>
      <c r="E7" s="5">
        <v>1215</v>
      </c>
    </row>
    <row r="8" spans="1:5" x14ac:dyDescent="0.25">
      <c r="B8" s="28" t="s">
        <v>39</v>
      </c>
      <c r="C8" s="30">
        <v>10269</v>
      </c>
      <c r="D8" s="29">
        <v>10269</v>
      </c>
      <c r="E8" s="5">
        <v>492</v>
      </c>
    </row>
    <row r="9" spans="1:5" x14ac:dyDescent="0.25">
      <c r="B9" s="28" t="s">
        <v>38</v>
      </c>
      <c r="C9" s="30">
        <v>8841</v>
      </c>
      <c r="D9" s="29">
        <v>8841</v>
      </c>
      <c r="E9" s="5">
        <v>303</v>
      </c>
    </row>
  </sheetData>
  <conditionalFormatting pivot="1" sqref="D4:D9">
    <cfRule type="dataBar" priority="1">
      <dataBar showValue="0">
        <cfvo type="min"/>
        <cfvo type="max"/>
        <color theme="5" tint="-0.249977111117893"/>
      </dataBar>
      <extLst>
        <ext xmlns:x14="http://schemas.microsoft.com/office/spreadsheetml/2009/9/main" uri="{B025F937-C7B1-47D3-B67F-A62EFF666E3E}">
          <x14:id>{4395F1AA-066D-4214-8D9F-7CB436C0B47F}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395F1AA-066D-4214-8D9F-7CB436C0B47F}">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AC028-5762-4F2B-918D-8656BDABA889}">
  <dimension ref="A1:E9"/>
  <sheetViews>
    <sheetView workbookViewId="0">
      <selection activeCell="C8" sqref="C8"/>
    </sheetView>
  </sheetViews>
  <sheetFormatPr defaultRowHeight="15" x14ac:dyDescent="0.25"/>
  <cols>
    <col min="2" max="2" width="21.85546875" bestFit="1" customWidth="1"/>
    <col min="3" max="3" width="14.85546875" bestFit="1" customWidth="1"/>
    <col min="4" max="4" width="12.28515625" bestFit="1" customWidth="1"/>
    <col min="5" max="5" width="13.140625" bestFit="1" customWidth="1"/>
  </cols>
  <sheetData>
    <row r="1" spans="1:5" ht="36" x14ac:dyDescent="0.55000000000000004">
      <c r="A1" s="31" t="s">
        <v>75</v>
      </c>
    </row>
    <row r="3" spans="1:5" x14ac:dyDescent="0.25">
      <c r="B3" s="27" t="s">
        <v>70</v>
      </c>
      <c r="C3" s="30" t="s">
        <v>72</v>
      </c>
      <c r="D3" s="5" t="s">
        <v>73</v>
      </c>
      <c r="E3" s="32" t="s">
        <v>76</v>
      </c>
    </row>
    <row r="4" spans="1:5" x14ac:dyDescent="0.25">
      <c r="B4" s="28" t="s">
        <v>28</v>
      </c>
      <c r="C4" s="30">
        <v>72373</v>
      </c>
      <c r="D4" s="5">
        <v>3207</v>
      </c>
      <c r="E4" s="32">
        <v>22.567196757093857</v>
      </c>
    </row>
    <row r="5" spans="1:5" x14ac:dyDescent="0.25">
      <c r="B5" s="28" t="s">
        <v>32</v>
      </c>
      <c r="C5" s="30">
        <v>71967</v>
      </c>
      <c r="D5" s="5">
        <v>2301</v>
      </c>
      <c r="E5" s="32">
        <v>31.276401564537156</v>
      </c>
    </row>
    <row r="6" spans="1:5" x14ac:dyDescent="0.25">
      <c r="B6" s="28" t="s">
        <v>26</v>
      </c>
      <c r="C6" s="30">
        <v>70273</v>
      </c>
      <c r="D6" s="5">
        <v>2142</v>
      </c>
      <c r="E6" s="32">
        <v>32.807189542483663</v>
      </c>
    </row>
    <row r="7" spans="1:5" x14ac:dyDescent="0.25">
      <c r="B7" s="28" t="s">
        <v>27</v>
      </c>
      <c r="C7" s="30">
        <v>69461</v>
      </c>
      <c r="D7" s="5">
        <v>2982</v>
      </c>
      <c r="E7" s="32">
        <v>23.293427230046948</v>
      </c>
    </row>
    <row r="8" spans="1:5" x14ac:dyDescent="0.25">
      <c r="B8" s="28" t="s">
        <v>33</v>
      </c>
      <c r="C8" s="30">
        <v>69160</v>
      </c>
      <c r="D8" s="5">
        <v>1854</v>
      </c>
      <c r="E8" s="32">
        <v>37.303128371089535</v>
      </c>
    </row>
    <row r="9" spans="1:5" x14ac:dyDescent="0.25">
      <c r="B9" s="28" t="s">
        <v>71</v>
      </c>
      <c r="C9" s="30">
        <v>353234</v>
      </c>
      <c r="D9" s="5">
        <v>12486</v>
      </c>
      <c r="E9" s="32">
        <v>28.290405253884352</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39F3F-4E93-419E-A964-F1AA2CAD1F75}">
  <dimension ref="A1:E303"/>
  <sheetViews>
    <sheetView workbookViewId="0">
      <selection activeCell="D4" sqref="D4:D303"/>
    </sheetView>
  </sheetViews>
  <sheetFormatPr defaultRowHeight="15" x14ac:dyDescent="0.25"/>
  <cols>
    <col min="1" max="1" width="20.28515625" customWidth="1"/>
    <col min="2" max="2" width="16" bestFit="1" customWidth="1"/>
    <col min="3" max="3" width="8.42578125" customWidth="1"/>
    <col min="4" max="4" width="29.42578125" customWidth="1"/>
    <col min="5" max="5" width="8.28515625" bestFit="1" customWidth="1"/>
    <col min="6" max="6" width="5.7109375" bestFit="1" customWidth="1"/>
  </cols>
  <sheetData>
    <row r="1" spans="1:5" ht="36" x14ac:dyDescent="0.55000000000000004">
      <c r="A1" s="31" t="s">
        <v>77</v>
      </c>
    </row>
    <row r="3" spans="1:5" x14ac:dyDescent="0.25">
      <c r="A3" s="6" t="s">
        <v>11</v>
      </c>
      <c r="B3" s="6" t="s">
        <v>12</v>
      </c>
      <c r="C3" s="6" t="s">
        <v>0</v>
      </c>
      <c r="D3" s="10" t="s">
        <v>1</v>
      </c>
      <c r="E3" s="10" t="s">
        <v>49</v>
      </c>
    </row>
    <row r="4" spans="1:5" x14ac:dyDescent="0.25">
      <c r="A4" t="s">
        <v>40</v>
      </c>
      <c r="B4" t="s">
        <v>37</v>
      </c>
      <c r="C4" t="s">
        <v>30</v>
      </c>
      <c r="D4" s="4">
        <v>1624</v>
      </c>
      <c r="E4" s="5">
        <v>114</v>
      </c>
    </row>
    <row r="5" spans="1:5" x14ac:dyDescent="0.25">
      <c r="A5" t="s">
        <v>8</v>
      </c>
      <c r="B5" t="s">
        <v>35</v>
      </c>
      <c r="C5" t="s">
        <v>32</v>
      </c>
      <c r="D5" s="4">
        <v>6706</v>
      </c>
      <c r="E5" s="5">
        <v>459</v>
      </c>
    </row>
    <row r="6" spans="1:5" x14ac:dyDescent="0.25">
      <c r="A6" t="s">
        <v>9</v>
      </c>
      <c r="B6" t="s">
        <v>35</v>
      </c>
      <c r="C6" t="s">
        <v>4</v>
      </c>
      <c r="D6" s="4">
        <v>959</v>
      </c>
      <c r="E6" s="5">
        <v>147</v>
      </c>
    </row>
    <row r="7" spans="1:5" x14ac:dyDescent="0.25">
      <c r="A7" t="s">
        <v>41</v>
      </c>
      <c r="B7" t="s">
        <v>36</v>
      </c>
      <c r="C7" t="s">
        <v>18</v>
      </c>
      <c r="D7" s="4">
        <v>9632</v>
      </c>
      <c r="E7" s="5">
        <v>288</v>
      </c>
    </row>
    <row r="8" spans="1:5" x14ac:dyDescent="0.25">
      <c r="A8" t="s">
        <v>6</v>
      </c>
      <c r="B8" t="s">
        <v>39</v>
      </c>
      <c r="C8" t="s">
        <v>25</v>
      </c>
      <c r="D8" s="4">
        <v>2100</v>
      </c>
      <c r="E8" s="5">
        <v>414</v>
      </c>
    </row>
    <row r="9" spans="1:5" x14ac:dyDescent="0.25">
      <c r="A9" t="s">
        <v>40</v>
      </c>
      <c r="B9" t="s">
        <v>35</v>
      </c>
      <c r="C9" t="s">
        <v>33</v>
      </c>
      <c r="D9" s="4">
        <v>8869</v>
      </c>
      <c r="E9" s="5">
        <v>432</v>
      </c>
    </row>
    <row r="10" spans="1:5" x14ac:dyDescent="0.25">
      <c r="A10" t="s">
        <v>6</v>
      </c>
      <c r="B10" t="s">
        <v>38</v>
      </c>
      <c r="C10" t="s">
        <v>31</v>
      </c>
      <c r="D10" s="4">
        <v>2681</v>
      </c>
      <c r="E10" s="5">
        <v>54</v>
      </c>
    </row>
    <row r="11" spans="1:5" x14ac:dyDescent="0.25">
      <c r="A11" t="s">
        <v>8</v>
      </c>
      <c r="B11" t="s">
        <v>35</v>
      </c>
      <c r="C11" t="s">
        <v>22</v>
      </c>
      <c r="D11" s="4">
        <v>5012</v>
      </c>
      <c r="E11" s="5">
        <v>210</v>
      </c>
    </row>
    <row r="12" spans="1:5" x14ac:dyDescent="0.25">
      <c r="A12" t="s">
        <v>7</v>
      </c>
      <c r="B12" t="s">
        <v>38</v>
      </c>
      <c r="C12" t="s">
        <v>14</v>
      </c>
      <c r="D12" s="4">
        <v>1281</v>
      </c>
      <c r="E12" s="5">
        <v>75</v>
      </c>
    </row>
    <row r="13" spans="1:5" x14ac:dyDescent="0.25">
      <c r="A13" t="s">
        <v>5</v>
      </c>
      <c r="B13" t="s">
        <v>37</v>
      </c>
      <c r="C13" t="s">
        <v>14</v>
      </c>
      <c r="D13" s="4">
        <v>4991</v>
      </c>
      <c r="E13" s="5">
        <v>12</v>
      </c>
    </row>
    <row r="14" spans="1:5" x14ac:dyDescent="0.25">
      <c r="A14" t="s">
        <v>2</v>
      </c>
      <c r="B14" t="s">
        <v>39</v>
      </c>
      <c r="C14" t="s">
        <v>25</v>
      </c>
      <c r="D14" s="4">
        <v>1785</v>
      </c>
      <c r="E14" s="5">
        <v>462</v>
      </c>
    </row>
    <row r="15" spans="1:5" x14ac:dyDescent="0.25">
      <c r="A15" t="s">
        <v>3</v>
      </c>
      <c r="B15" t="s">
        <v>37</v>
      </c>
      <c r="C15" t="s">
        <v>17</v>
      </c>
      <c r="D15" s="4">
        <v>3983</v>
      </c>
      <c r="E15" s="5">
        <v>144</v>
      </c>
    </row>
    <row r="16" spans="1:5" x14ac:dyDescent="0.25">
      <c r="A16" t="s">
        <v>9</v>
      </c>
      <c r="B16" t="s">
        <v>38</v>
      </c>
      <c r="C16" t="s">
        <v>16</v>
      </c>
      <c r="D16" s="4">
        <v>2646</v>
      </c>
      <c r="E16" s="5">
        <v>120</v>
      </c>
    </row>
    <row r="17" spans="1:5" x14ac:dyDescent="0.25">
      <c r="A17" t="s">
        <v>2</v>
      </c>
      <c r="B17" t="s">
        <v>34</v>
      </c>
      <c r="C17" t="s">
        <v>13</v>
      </c>
      <c r="D17" s="4">
        <v>252</v>
      </c>
      <c r="E17" s="5">
        <v>54</v>
      </c>
    </row>
    <row r="18" spans="1:5" x14ac:dyDescent="0.25">
      <c r="A18" t="s">
        <v>3</v>
      </c>
      <c r="B18" t="s">
        <v>35</v>
      </c>
      <c r="C18" t="s">
        <v>25</v>
      </c>
      <c r="D18" s="4">
        <v>2464</v>
      </c>
      <c r="E18" s="5">
        <v>234</v>
      </c>
    </row>
    <row r="19" spans="1:5" x14ac:dyDescent="0.25">
      <c r="A19" t="s">
        <v>3</v>
      </c>
      <c r="B19" t="s">
        <v>35</v>
      </c>
      <c r="C19" t="s">
        <v>29</v>
      </c>
      <c r="D19" s="4">
        <v>2114</v>
      </c>
      <c r="E19" s="5">
        <v>66</v>
      </c>
    </row>
    <row r="20" spans="1:5" x14ac:dyDescent="0.25">
      <c r="A20" t="s">
        <v>6</v>
      </c>
      <c r="B20" t="s">
        <v>37</v>
      </c>
      <c r="C20" t="s">
        <v>31</v>
      </c>
      <c r="D20" s="4">
        <v>7693</v>
      </c>
      <c r="E20" s="5">
        <v>87</v>
      </c>
    </row>
    <row r="21" spans="1:5" x14ac:dyDescent="0.25">
      <c r="A21" t="s">
        <v>5</v>
      </c>
      <c r="B21" t="s">
        <v>34</v>
      </c>
      <c r="C21" t="s">
        <v>20</v>
      </c>
      <c r="D21" s="4">
        <v>15610</v>
      </c>
      <c r="E21" s="5">
        <v>339</v>
      </c>
    </row>
    <row r="22" spans="1:5" x14ac:dyDescent="0.25">
      <c r="A22" t="s">
        <v>41</v>
      </c>
      <c r="B22" t="s">
        <v>34</v>
      </c>
      <c r="C22" t="s">
        <v>22</v>
      </c>
      <c r="D22" s="4">
        <v>336</v>
      </c>
      <c r="E22" s="5">
        <v>144</v>
      </c>
    </row>
    <row r="23" spans="1:5" x14ac:dyDescent="0.25">
      <c r="A23" t="s">
        <v>2</v>
      </c>
      <c r="B23" t="s">
        <v>39</v>
      </c>
      <c r="C23" t="s">
        <v>20</v>
      </c>
      <c r="D23" s="4">
        <v>9443</v>
      </c>
      <c r="E23" s="5">
        <v>162</v>
      </c>
    </row>
    <row r="24" spans="1:5" x14ac:dyDescent="0.25">
      <c r="A24" t="s">
        <v>9</v>
      </c>
      <c r="B24" t="s">
        <v>34</v>
      </c>
      <c r="C24" t="s">
        <v>23</v>
      </c>
      <c r="D24" s="4">
        <v>8155</v>
      </c>
      <c r="E24" s="5">
        <v>90</v>
      </c>
    </row>
    <row r="25" spans="1:5" x14ac:dyDescent="0.25">
      <c r="A25" t="s">
        <v>8</v>
      </c>
      <c r="B25" t="s">
        <v>38</v>
      </c>
      <c r="C25" t="s">
        <v>23</v>
      </c>
      <c r="D25" s="4">
        <v>1701</v>
      </c>
      <c r="E25" s="5">
        <v>234</v>
      </c>
    </row>
    <row r="26" spans="1:5" x14ac:dyDescent="0.25">
      <c r="A26" t="s">
        <v>10</v>
      </c>
      <c r="B26" t="s">
        <v>38</v>
      </c>
      <c r="C26" t="s">
        <v>22</v>
      </c>
      <c r="D26" s="4">
        <v>2205</v>
      </c>
      <c r="E26" s="5">
        <v>141</v>
      </c>
    </row>
    <row r="27" spans="1:5" x14ac:dyDescent="0.25">
      <c r="A27" t="s">
        <v>8</v>
      </c>
      <c r="B27" t="s">
        <v>37</v>
      </c>
      <c r="C27" t="s">
        <v>19</v>
      </c>
      <c r="D27" s="4">
        <v>1771</v>
      </c>
      <c r="E27" s="5">
        <v>204</v>
      </c>
    </row>
    <row r="28" spans="1:5" x14ac:dyDescent="0.25">
      <c r="A28" t="s">
        <v>41</v>
      </c>
      <c r="B28" t="s">
        <v>35</v>
      </c>
      <c r="C28" t="s">
        <v>15</v>
      </c>
      <c r="D28" s="4">
        <v>2114</v>
      </c>
      <c r="E28" s="5">
        <v>186</v>
      </c>
    </row>
    <row r="29" spans="1:5" x14ac:dyDescent="0.25">
      <c r="A29" t="s">
        <v>41</v>
      </c>
      <c r="B29" t="s">
        <v>36</v>
      </c>
      <c r="C29" t="s">
        <v>13</v>
      </c>
      <c r="D29" s="4">
        <v>10311</v>
      </c>
      <c r="E29" s="5">
        <v>231</v>
      </c>
    </row>
    <row r="30" spans="1:5" x14ac:dyDescent="0.25">
      <c r="A30" t="s">
        <v>3</v>
      </c>
      <c r="B30" t="s">
        <v>39</v>
      </c>
      <c r="C30" t="s">
        <v>16</v>
      </c>
      <c r="D30" s="4">
        <v>21</v>
      </c>
      <c r="E30" s="5">
        <v>168</v>
      </c>
    </row>
    <row r="31" spans="1:5" x14ac:dyDescent="0.25">
      <c r="A31" t="s">
        <v>10</v>
      </c>
      <c r="B31" t="s">
        <v>35</v>
      </c>
      <c r="C31" t="s">
        <v>20</v>
      </c>
      <c r="D31" s="4">
        <v>1974</v>
      </c>
      <c r="E31" s="5">
        <v>195</v>
      </c>
    </row>
    <row r="32" spans="1:5" x14ac:dyDescent="0.25">
      <c r="A32" t="s">
        <v>5</v>
      </c>
      <c r="B32" t="s">
        <v>36</v>
      </c>
      <c r="C32" t="s">
        <v>23</v>
      </c>
      <c r="D32" s="4">
        <v>6314</v>
      </c>
      <c r="E32" s="5">
        <v>15</v>
      </c>
    </row>
    <row r="33" spans="1:5" x14ac:dyDescent="0.25">
      <c r="A33" t="s">
        <v>10</v>
      </c>
      <c r="B33" t="s">
        <v>37</v>
      </c>
      <c r="C33" t="s">
        <v>23</v>
      </c>
      <c r="D33" s="4">
        <v>4683</v>
      </c>
      <c r="E33" s="5">
        <v>30</v>
      </c>
    </row>
    <row r="34" spans="1:5" x14ac:dyDescent="0.25">
      <c r="A34" t="s">
        <v>41</v>
      </c>
      <c r="B34" t="s">
        <v>37</v>
      </c>
      <c r="C34" t="s">
        <v>24</v>
      </c>
      <c r="D34" s="4">
        <v>6398</v>
      </c>
      <c r="E34" s="5">
        <v>102</v>
      </c>
    </row>
    <row r="35" spans="1:5" x14ac:dyDescent="0.25">
      <c r="A35" t="s">
        <v>2</v>
      </c>
      <c r="B35" t="s">
        <v>35</v>
      </c>
      <c r="C35" t="s">
        <v>19</v>
      </c>
      <c r="D35" s="4">
        <v>553</v>
      </c>
      <c r="E35" s="5">
        <v>15</v>
      </c>
    </row>
    <row r="36" spans="1:5" x14ac:dyDescent="0.25">
      <c r="A36" t="s">
        <v>8</v>
      </c>
      <c r="B36" t="s">
        <v>39</v>
      </c>
      <c r="C36" t="s">
        <v>30</v>
      </c>
      <c r="D36" s="4">
        <v>7021</v>
      </c>
      <c r="E36" s="5">
        <v>183</v>
      </c>
    </row>
    <row r="37" spans="1:5" x14ac:dyDescent="0.25">
      <c r="A37" t="s">
        <v>40</v>
      </c>
      <c r="B37" t="s">
        <v>39</v>
      </c>
      <c r="C37" t="s">
        <v>22</v>
      </c>
      <c r="D37" s="4">
        <v>5817</v>
      </c>
      <c r="E37" s="5">
        <v>12</v>
      </c>
    </row>
    <row r="38" spans="1:5" x14ac:dyDescent="0.25">
      <c r="A38" t="s">
        <v>41</v>
      </c>
      <c r="B38" t="s">
        <v>39</v>
      </c>
      <c r="C38" t="s">
        <v>14</v>
      </c>
      <c r="D38" s="4">
        <v>3976</v>
      </c>
      <c r="E38" s="5">
        <v>72</v>
      </c>
    </row>
    <row r="39" spans="1:5" x14ac:dyDescent="0.25">
      <c r="A39" t="s">
        <v>6</v>
      </c>
      <c r="B39" t="s">
        <v>38</v>
      </c>
      <c r="C39" t="s">
        <v>27</v>
      </c>
      <c r="D39" s="4">
        <v>1134</v>
      </c>
      <c r="E39" s="5">
        <v>282</v>
      </c>
    </row>
    <row r="40" spans="1:5" x14ac:dyDescent="0.25">
      <c r="A40" t="s">
        <v>2</v>
      </c>
      <c r="B40" t="s">
        <v>39</v>
      </c>
      <c r="C40" t="s">
        <v>28</v>
      </c>
      <c r="D40" s="4">
        <v>6027</v>
      </c>
      <c r="E40" s="5">
        <v>144</v>
      </c>
    </row>
    <row r="41" spans="1:5" x14ac:dyDescent="0.25">
      <c r="A41" t="s">
        <v>6</v>
      </c>
      <c r="B41" t="s">
        <v>37</v>
      </c>
      <c r="C41" t="s">
        <v>16</v>
      </c>
      <c r="D41" s="4">
        <v>1904</v>
      </c>
      <c r="E41" s="5">
        <v>405</v>
      </c>
    </row>
    <row r="42" spans="1:5" x14ac:dyDescent="0.25">
      <c r="A42" t="s">
        <v>7</v>
      </c>
      <c r="B42" t="s">
        <v>34</v>
      </c>
      <c r="C42" t="s">
        <v>32</v>
      </c>
      <c r="D42" s="4">
        <v>3262</v>
      </c>
      <c r="E42" s="5">
        <v>75</v>
      </c>
    </row>
    <row r="43" spans="1:5" x14ac:dyDescent="0.25">
      <c r="A43" t="s">
        <v>40</v>
      </c>
      <c r="B43" t="s">
        <v>34</v>
      </c>
      <c r="C43" t="s">
        <v>27</v>
      </c>
      <c r="D43" s="4">
        <v>2289</v>
      </c>
      <c r="E43" s="5">
        <v>135</v>
      </c>
    </row>
    <row r="44" spans="1:5" x14ac:dyDescent="0.25">
      <c r="A44" t="s">
        <v>5</v>
      </c>
      <c r="B44" t="s">
        <v>34</v>
      </c>
      <c r="C44" t="s">
        <v>27</v>
      </c>
      <c r="D44" s="4">
        <v>6986</v>
      </c>
      <c r="E44" s="5">
        <v>21</v>
      </c>
    </row>
    <row r="45" spans="1:5" x14ac:dyDescent="0.25">
      <c r="A45" t="s">
        <v>2</v>
      </c>
      <c r="B45" t="s">
        <v>38</v>
      </c>
      <c r="C45" t="s">
        <v>23</v>
      </c>
      <c r="D45" s="4">
        <v>4417</v>
      </c>
      <c r="E45" s="5">
        <v>153</v>
      </c>
    </row>
    <row r="46" spans="1:5" x14ac:dyDescent="0.25">
      <c r="A46" t="s">
        <v>6</v>
      </c>
      <c r="B46" t="s">
        <v>34</v>
      </c>
      <c r="C46" t="s">
        <v>15</v>
      </c>
      <c r="D46" s="4">
        <v>1442</v>
      </c>
      <c r="E46" s="5">
        <v>15</v>
      </c>
    </row>
    <row r="47" spans="1:5" x14ac:dyDescent="0.25">
      <c r="A47" t="s">
        <v>3</v>
      </c>
      <c r="B47" t="s">
        <v>35</v>
      </c>
      <c r="C47" t="s">
        <v>14</v>
      </c>
      <c r="D47" s="4">
        <v>2415</v>
      </c>
      <c r="E47" s="5">
        <v>255</v>
      </c>
    </row>
    <row r="48" spans="1:5" x14ac:dyDescent="0.25">
      <c r="A48" t="s">
        <v>2</v>
      </c>
      <c r="B48" t="s">
        <v>37</v>
      </c>
      <c r="C48" t="s">
        <v>19</v>
      </c>
      <c r="D48" s="4">
        <v>238</v>
      </c>
      <c r="E48" s="5">
        <v>18</v>
      </c>
    </row>
    <row r="49" spans="1:5" x14ac:dyDescent="0.25">
      <c r="A49" t="s">
        <v>6</v>
      </c>
      <c r="B49" t="s">
        <v>37</v>
      </c>
      <c r="C49" t="s">
        <v>23</v>
      </c>
      <c r="D49" s="4">
        <v>4949</v>
      </c>
      <c r="E49" s="5">
        <v>189</v>
      </c>
    </row>
    <row r="50" spans="1:5" x14ac:dyDescent="0.25">
      <c r="A50" t="s">
        <v>5</v>
      </c>
      <c r="B50" t="s">
        <v>38</v>
      </c>
      <c r="C50" t="s">
        <v>32</v>
      </c>
      <c r="D50" s="4">
        <v>5075</v>
      </c>
      <c r="E50" s="5">
        <v>21</v>
      </c>
    </row>
    <row r="51" spans="1:5" x14ac:dyDescent="0.25">
      <c r="A51" t="s">
        <v>3</v>
      </c>
      <c r="B51" t="s">
        <v>36</v>
      </c>
      <c r="C51" t="s">
        <v>16</v>
      </c>
      <c r="D51" s="4">
        <v>9198</v>
      </c>
      <c r="E51" s="5">
        <v>36</v>
      </c>
    </row>
    <row r="52" spans="1:5" x14ac:dyDescent="0.25">
      <c r="A52" t="s">
        <v>6</v>
      </c>
      <c r="B52" t="s">
        <v>34</v>
      </c>
      <c r="C52" t="s">
        <v>29</v>
      </c>
      <c r="D52" s="4">
        <v>3339</v>
      </c>
      <c r="E52" s="5">
        <v>75</v>
      </c>
    </row>
    <row r="53" spans="1:5" x14ac:dyDescent="0.25">
      <c r="A53" t="s">
        <v>40</v>
      </c>
      <c r="B53" t="s">
        <v>34</v>
      </c>
      <c r="C53" t="s">
        <v>17</v>
      </c>
      <c r="D53" s="4">
        <v>5019</v>
      </c>
      <c r="E53" s="5">
        <v>156</v>
      </c>
    </row>
    <row r="54" spans="1:5" x14ac:dyDescent="0.25">
      <c r="A54" t="s">
        <v>5</v>
      </c>
      <c r="B54" t="s">
        <v>36</v>
      </c>
      <c r="C54" t="s">
        <v>16</v>
      </c>
      <c r="D54" s="4">
        <v>16184</v>
      </c>
      <c r="E54" s="5">
        <v>39</v>
      </c>
    </row>
    <row r="55" spans="1:5" x14ac:dyDescent="0.25">
      <c r="A55" t="s">
        <v>6</v>
      </c>
      <c r="B55" t="s">
        <v>36</v>
      </c>
      <c r="C55" t="s">
        <v>21</v>
      </c>
      <c r="D55" s="4">
        <v>497</v>
      </c>
      <c r="E55" s="5">
        <v>63</v>
      </c>
    </row>
    <row r="56" spans="1:5" x14ac:dyDescent="0.25">
      <c r="A56" t="s">
        <v>2</v>
      </c>
      <c r="B56" t="s">
        <v>36</v>
      </c>
      <c r="C56" t="s">
        <v>29</v>
      </c>
      <c r="D56" s="4">
        <v>8211</v>
      </c>
      <c r="E56" s="5">
        <v>75</v>
      </c>
    </row>
    <row r="57" spans="1:5" x14ac:dyDescent="0.25">
      <c r="A57" t="s">
        <v>2</v>
      </c>
      <c r="B57" t="s">
        <v>38</v>
      </c>
      <c r="C57" t="s">
        <v>28</v>
      </c>
      <c r="D57" s="4">
        <v>6580</v>
      </c>
      <c r="E57" s="5">
        <v>183</v>
      </c>
    </row>
    <row r="58" spans="1:5" x14ac:dyDescent="0.25">
      <c r="A58" t="s">
        <v>41</v>
      </c>
      <c r="B58" t="s">
        <v>35</v>
      </c>
      <c r="C58" t="s">
        <v>13</v>
      </c>
      <c r="D58" s="4">
        <v>4760</v>
      </c>
      <c r="E58" s="5">
        <v>69</v>
      </c>
    </row>
    <row r="59" spans="1:5" x14ac:dyDescent="0.25">
      <c r="A59" t="s">
        <v>40</v>
      </c>
      <c r="B59" t="s">
        <v>36</v>
      </c>
      <c r="C59" t="s">
        <v>25</v>
      </c>
      <c r="D59" s="4">
        <v>5439</v>
      </c>
      <c r="E59" s="5">
        <v>30</v>
      </c>
    </row>
    <row r="60" spans="1:5" x14ac:dyDescent="0.25">
      <c r="A60" t="s">
        <v>41</v>
      </c>
      <c r="B60" t="s">
        <v>34</v>
      </c>
      <c r="C60" t="s">
        <v>17</v>
      </c>
      <c r="D60" s="4">
        <v>1463</v>
      </c>
      <c r="E60" s="5">
        <v>39</v>
      </c>
    </row>
    <row r="61" spans="1:5" x14ac:dyDescent="0.25">
      <c r="A61" t="s">
        <v>3</v>
      </c>
      <c r="B61" t="s">
        <v>34</v>
      </c>
      <c r="C61" t="s">
        <v>32</v>
      </c>
      <c r="D61" s="4">
        <v>7777</v>
      </c>
      <c r="E61" s="5">
        <v>504</v>
      </c>
    </row>
    <row r="62" spans="1:5" x14ac:dyDescent="0.25">
      <c r="A62" t="s">
        <v>9</v>
      </c>
      <c r="B62" t="s">
        <v>37</v>
      </c>
      <c r="C62" t="s">
        <v>29</v>
      </c>
      <c r="D62" s="4">
        <v>1085</v>
      </c>
      <c r="E62" s="5">
        <v>273</v>
      </c>
    </row>
    <row r="63" spans="1:5" x14ac:dyDescent="0.25">
      <c r="A63" t="s">
        <v>5</v>
      </c>
      <c r="B63" t="s">
        <v>37</v>
      </c>
      <c r="C63" t="s">
        <v>31</v>
      </c>
      <c r="D63" s="4">
        <v>182</v>
      </c>
      <c r="E63" s="5">
        <v>48</v>
      </c>
    </row>
    <row r="64" spans="1:5" x14ac:dyDescent="0.25">
      <c r="A64" t="s">
        <v>6</v>
      </c>
      <c r="B64" t="s">
        <v>34</v>
      </c>
      <c r="C64" t="s">
        <v>27</v>
      </c>
      <c r="D64" s="4">
        <v>4242</v>
      </c>
      <c r="E64" s="5">
        <v>207</v>
      </c>
    </row>
    <row r="65" spans="1:5" x14ac:dyDescent="0.25">
      <c r="A65" t="s">
        <v>6</v>
      </c>
      <c r="B65" t="s">
        <v>36</v>
      </c>
      <c r="C65" t="s">
        <v>32</v>
      </c>
      <c r="D65" s="4">
        <v>6118</v>
      </c>
      <c r="E65" s="5">
        <v>9</v>
      </c>
    </row>
    <row r="66" spans="1:5" x14ac:dyDescent="0.25">
      <c r="A66" t="s">
        <v>10</v>
      </c>
      <c r="B66" t="s">
        <v>36</v>
      </c>
      <c r="C66" t="s">
        <v>23</v>
      </c>
      <c r="D66" s="4">
        <v>2317</v>
      </c>
      <c r="E66" s="5">
        <v>261</v>
      </c>
    </row>
    <row r="67" spans="1:5" x14ac:dyDescent="0.25">
      <c r="A67" t="s">
        <v>6</v>
      </c>
      <c r="B67" t="s">
        <v>38</v>
      </c>
      <c r="C67" t="s">
        <v>16</v>
      </c>
      <c r="D67" s="4">
        <v>938</v>
      </c>
      <c r="E67" s="5">
        <v>6</v>
      </c>
    </row>
    <row r="68" spans="1:5" x14ac:dyDescent="0.25">
      <c r="A68" t="s">
        <v>8</v>
      </c>
      <c r="B68" t="s">
        <v>37</v>
      </c>
      <c r="C68" t="s">
        <v>15</v>
      </c>
      <c r="D68" s="4">
        <v>9709</v>
      </c>
      <c r="E68" s="5">
        <v>30</v>
      </c>
    </row>
    <row r="69" spans="1:5" x14ac:dyDescent="0.25">
      <c r="A69" t="s">
        <v>7</v>
      </c>
      <c r="B69" t="s">
        <v>34</v>
      </c>
      <c r="C69" t="s">
        <v>20</v>
      </c>
      <c r="D69" s="4">
        <v>2205</v>
      </c>
      <c r="E69" s="5">
        <v>138</v>
      </c>
    </row>
    <row r="70" spans="1:5" x14ac:dyDescent="0.25">
      <c r="A70" t="s">
        <v>7</v>
      </c>
      <c r="B70" t="s">
        <v>37</v>
      </c>
      <c r="C70" t="s">
        <v>17</v>
      </c>
      <c r="D70" s="4">
        <v>4487</v>
      </c>
      <c r="E70" s="5">
        <v>111</v>
      </c>
    </row>
    <row r="71" spans="1:5" x14ac:dyDescent="0.25">
      <c r="A71" t="s">
        <v>5</v>
      </c>
      <c r="B71" t="s">
        <v>35</v>
      </c>
      <c r="C71" t="s">
        <v>18</v>
      </c>
      <c r="D71" s="4">
        <v>2415</v>
      </c>
      <c r="E71" s="5">
        <v>15</v>
      </c>
    </row>
    <row r="72" spans="1:5" x14ac:dyDescent="0.25">
      <c r="A72" t="s">
        <v>40</v>
      </c>
      <c r="B72" t="s">
        <v>34</v>
      </c>
      <c r="C72" t="s">
        <v>19</v>
      </c>
      <c r="D72" s="4">
        <v>4018</v>
      </c>
      <c r="E72" s="5">
        <v>162</v>
      </c>
    </row>
    <row r="73" spans="1:5" x14ac:dyDescent="0.25">
      <c r="A73" t="s">
        <v>5</v>
      </c>
      <c r="B73" t="s">
        <v>34</v>
      </c>
      <c r="C73" t="s">
        <v>19</v>
      </c>
      <c r="D73" s="4">
        <v>861</v>
      </c>
      <c r="E73" s="5">
        <v>195</v>
      </c>
    </row>
    <row r="74" spans="1:5" x14ac:dyDescent="0.25">
      <c r="A74" t="s">
        <v>10</v>
      </c>
      <c r="B74" t="s">
        <v>38</v>
      </c>
      <c r="C74" t="s">
        <v>14</v>
      </c>
      <c r="D74" s="4">
        <v>5586</v>
      </c>
      <c r="E74" s="5">
        <v>525</v>
      </c>
    </row>
    <row r="75" spans="1:5" x14ac:dyDescent="0.25">
      <c r="A75" t="s">
        <v>7</v>
      </c>
      <c r="B75" t="s">
        <v>34</v>
      </c>
      <c r="C75" t="s">
        <v>33</v>
      </c>
      <c r="D75" s="4">
        <v>2226</v>
      </c>
      <c r="E75" s="5">
        <v>48</v>
      </c>
    </row>
    <row r="76" spans="1:5" x14ac:dyDescent="0.25">
      <c r="A76" t="s">
        <v>9</v>
      </c>
      <c r="B76" t="s">
        <v>34</v>
      </c>
      <c r="C76" t="s">
        <v>28</v>
      </c>
      <c r="D76" s="4">
        <v>14329</v>
      </c>
      <c r="E76" s="5">
        <v>150</v>
      </c>
    </row>
    <row r="77" spans="1:5" x14ac:dyDescent="0.25">
      <c r="A77" t="s">
        <v>9</v>
      </c>
      <c r="B77" t="s">
        <v>34</v>
      </c>
      <c r="C77" t="s">
        <v>20</v>
      </c>
      <c r="D77" s="4">
        <v>8463</v>
      </c>
      <c r="E77" s="5">
        <v>492</v>
      </c>
    </row>
    <row r="78" spans="1:5" x14ac:dyDescent="0.25">
      <c r="A78" t="s">
        <v>5</v>
      </c>
      <c r="B78" t="s">
        <v>34</v>
      </c>
      <c r="C78" t="s">
        <v>29</v>
      </c>
      <c r="D78" s="4">
        <v>2891</v>
      </c>
      <c r="E78" s="5">
        <v>102</v>
      </c>
    </row>
    <row r="79" spans="1:5" x14ac:dyDescent="0.25">
      <c r="A79" t="s">
        <v>3</v>
      </c>
      <c r="B79" t="s">
        <v>36</v>
      </c>
      <c r="C79" t="s">
        <v>23</v>
      </c>
      <c r="D79" s="4">
        <v>3773</v>
      </c>
      <c r="E79" s="5">
        <v>165</v>
      </c>
    </row>
    <row r="80" spans="1:5" x14ac:dyDescent="0.25">
      <c r="A80" t="s">
        <v>41</v>
      </c>
      <c r="B80" t="s">
        <v>36</v>
      </c>
      <c r="C80" t="s">
        <v>28</v>
      </c>
      <c r="D80" s="4">
        <v>854</v>
      </c>
      <c r="E80" s="5">
        <v>309</v>
      </c>
    </row>
    <row r="81" spans="1:5" x14ac:dyDescent="0.25">
      <c r="A81" t="s">
        <v>6</v>
      </c>
      <c r="B81" t="s">
        <v>36</v>
      </c>
      <c r="C81" t="s">
        <v>17</v>
      </c>
      <c r="D81" s="4">
        <v>4970</v>
      </c>
      <c r="E81" s="5">
        <v>156</v>
      </c>
    </row>
    <row r="82" spans="1:5" x14ac:dyDescent="0.25">
      <c r="A82" t="s">
        <v>9</v>
      </c>
      <c r="B82" t="s">
        <v>35</v>
      </c>
      <c r="C82" t="s">
        <v>26</v>
      </c>
      <c r="D82" s="4">
        <v>98</v>
      </c>
      <c r="E82" s="5">
        <v>159</v>
      </c>
    </row>
    <row r="83" spans="1:5" x14ac:dyDescent="0.25">
      <c r="A83" t="s">
        <v>5</v>
      </c>
      <c r="B83" t="s">
        <v>35</v>
      </c>
      <c r="C83" t="s">
        <v>15</v>
      </c>
      <c r="D83" s="4">
        <v>13391</v>
      </c>
      <c r="E83" s="5">
        <v>201</v>
      </c>
    </row>
    <row r="84" spans="1:5" x14ac:dyDescent="0.25">
      <c r="A84" t="s">
        <v>8</v>
      </c>
      <c r="B84" t="s">
        <v>39</v>
      </c>
      <c r="C84" t="s">
        <v>31</v>
      </c>
      <c r="D84" s="4">
        <v>8890</v>
      </c>
      <c r="E84" s="5">
        <v>210</v>
      </c>
    </row>
    <row r="85" spans="1:5" x14ac:dyDescent="0.25">
      <c r="A85" t="s">
        <v>2</v>
      </c>
      <c r="B85" t="s">
        <v>38</v>
      </c>
      <c r="C85" t="s">
        <v>13</v>
      </c>
      <c r="D85" s="4">
        <v>56</v>
      </c>
      <c r="E85" s="5">
        <v>51</v>
      </c>
    </row>
    <row r="86" spans="1:5" x14ac:dyDescent="0.25">
      <c r="A86" t="s">
        <v>3</v>
      </c>
      <c r="B86" t="s">
        <v>36</v>
      </c>
      <c r="C86" t="s">
        <v>25</v>
      </c>
      <c r="D86" s="4">
        <v>3339</v>
      </c>
      <c r="E86" s="5">
        <v>39</v>
      </c>
    </row>
    <row r="87" spans="1:5" x14ac:dyDescent="0.25">
      <c r="A87" t="s">
        <v>10</v>
      </c>
      <c r="B87" t="s">
        <v>35</v>
      </c>
      <c r="C87" t="s">
        <v>18</v>
      </c>
      <c r="D87" s="4">
        <v>3808</v>
      </c>
      <c r="E87" s="5">
        <v>279</v>
      </c>
    </row>
    <row r="88" spans="1:5" x14ac:dyDescent="0.25">
      <c r="A88" t="s">
        <v>10</v>
      </c>
      <c r="B88" t="s">
        <v>38</v>
      </c>
      <c r="C88" t="s">
        <v>13</v>
      </c>
      <c r="D88" s="4">
        <v>63</v>
      </c>
      <c r="E88" s="5">
        <v>123</v>
      </c>
    </row>
    <row r="89" spans="1:5" x14ac:dyDescent="0.25">
      <c r="A89" t="s">
        <v>2</v>
      </c>
      <c r="B89" t="s">
        <v>39</v>
      </c>
      <c r="C89" t="s">
        <v>27</v>
      </c>
      <c r="D89" s="4">
        <v>7812</v>
      </c>
      <c r="E89" s="5">
        <v>81</v>
      </c>
    </row>
    <row r="90" spans="1:5" x14ac:dyDescent="0.25">
      <c r="A90" t="s">
        <v>40</v>
      </c>
      <c r="B90" t="s">
        <v>37</v>
      </c>
      <c r="C90" t="s">
        <v>19</v>
      </c>
      <c r="D90" s="4">
        <v>7693</v>
      </c>
      <c r="E90" s="5">
        <v>21</v>
      </c>
    </row>
    <row r="91" spans="1:5" x14ac:dyDescent="0.25">
      <c r="A91" t="s">
        <v>3</v>
      </c>
      <c r="B91" t="s">
        <v>36</v>
      </c>
      <c r="C91" t="s">
        <v>28</v>
      </c>
      <c r="D91" s="4">
        <v>973</v>
      </c>
      <c r="E91" s="5">
        <v>162</v>
      </c>
    </row>
    <row r="92" spans="1:5" x14ac:dyDescent="0.25">
      <c r="A92" t="s">
        <v>10</v>
      </c>
      <c r="B92" t="s">
        <v>35</v>
      </c>
      <c r="C92" t="s">
        <v>21</v>
      </c>
      <c r="D92" s="4">
        <v>567</v>
      </c>
      <c r="E92" s="5">
        <v>228</v>
      </c>
    </row>
    <row r="93" spans="1:5" x14ac:dyDescent="0.25">
      <c r="A93" t="s">
        <v>10</v>
      </c>
      <c r="B93" t="s">
        <v>36</v>
      </c>
      <c r="C93" t="s">
        <v>29</v>
      </c>
      <c r="D93" s="4">
        <v>2471</v>
      </c>
      <c r="E93" s="5">
        <v>342</v>
      </c>
    </row>
    <row r="94" spans="1:5" x14ac:dyDescent="0.25">
      <c r="A94" t="s">
        <v>5</v>
      </c>
      <c r="B94" t="s">
        <v>38</v>
      </c>
      <c r="C94" t="s">
        <v>13</v>
      </c>
      <c r="D94" s="4">
        <v>7189</v>
      </c>
      <c r="E94" s="5">
        <v>54</v>
      </c>
    </row>
    <row r="95" spans="1:5" x14ac:dyDescent="0.25">
      <c r="A95" t="s">
        <v>41</v>
      </c>
      <c r="B95" t="s">
        <v>35</v>
      </c>
      <c r="C95" t="s">
        <v>28</v>
      </c>
      <c r="D95" s="4">
        <v>7455</v>
      </c>
      <c r="E95" s="5">
        <v>216</v>
      </c>
    </row>
    <row r="96" spans="1:5" x14ac:dyDescent="0.25">
      <c r="A96" t="s">
        <v>3</v>
      </c>
      <c r="B96" t="s">
        <v>34</v>
      </c>
      <c r="C96" t="s">
        <v>26</v>
      </c>
      <c r="D96" s="4">
        <v>3108</v>
      </c>
      <c r="E96" s="5">
        <v>54</v>
      </c>
    </row>
    <row r="97" spans="1:5" x14ac:dyDescent="0.25">
      <c r="A97" t="s">
        <v>6</v>
      </c>
      <c r="B97" t="s">
        <v>38</v>
      </c>
      <c r="C97" t="s">
        <v>25</v>
      </c>
      <c r="D97" s="4">
        <v>469</v>
      </c>
      <c r="E97" s="5">
        <v>75</v>
      </c>
    </row>
    <row r="98" spans="1:5" x14ac:dyDescent="0.25">
      <c r="A98" t="s">
        <v>9</v>
      </c>
      <c r="B98" t="s">
        <v>37</v>
      </c>
      <c r="C98" t="s">
        <v>23</v>
      </c>
      <c r="D98" s="4">
        <v>2737</v>
      </c>
      <c r="E98" s="5">
        <v>93</v>
      </c>
    </row>
    <row r="99" spans="1:5" x14ac:dyDescent="0.25">
      <c r="A99" t="s">
        <v>9</v>
      </c>
      <c r="B99" t="s">
        <v>37</v>
      </c>
      <c r="C99" t="s">
        <v>25</v>
      </c>
      <c r="D99" s="4">
        <v>4305</v>
      </c>
      <c r="E99" s="5">
        <v>156</v>
      </c>
    </row>
    <row r="100" spans="1:5" x14ac:dyDescent="0.25">
      <c r="A100" t="s">
        <v>9</v>
      </c>
      <c r="B100" t="s">
        <v>38</v>
      </c>
      <c r="C100" t="s">
        <v>17</v>
      </c>
      <c r="D100" s="4">
        <v>2408</v>
      </c>
      <c r="E100" s="5">
        <v>9</v>
      </c>
    </row>
    <row r="101" spans="1:5" x14ac:dyDescent="0.25">
      <c r="A101" t="s">
        <v>3</v>
      </c>
      <c r="B101" t="s">
        <v>36</v>
      </c>
      <c r="C101" t="s">
        <v>19</v>
      </c>
      <c r="D101" s="4">
        <v>1281</v>
      </c>
      <c r="E101" s="5">
        <v>18</v>
      </c>
    </row>
    <row r="102" spans="1:5" x14ac:dyDescent="0.25">
      <c r="A102" t="s">
        <v>40</v>
      </c>
      <c r="B102" t="s">
        <v>35</v>
      </c>
      <c r="C102" t="s">
        <v>32</v>
      </c>
      <c r="D102" s="4">
        <v>12348</v>
      </c>
      <c r="E102" s="5">
        <v>234</v>
      </c>
    </row>
    <row r="103" spans="1:5" x14ac:dyDescent="0.25">
      <c r="A103" t="s">
        <v>3</v>
      </c>
      <c r="B103" t="s">
        <v>34</v>
      </c>
      <c r="C103" t="s">
        <v>28</v>
      </c>
      <c r="D103" s="4">
        <v>3689</v>
      </c>
      <c r="E103" s="5">
        <v>312</v>
      </c>
    </row>
    <row r="104" spans="1:5" x14ac:dyDescent="0.25">
      <c r="A104" t="s">
        <v>7</v>
      </c>
      <c r="B104" t="s">
        <v>36</v>
      </c>
      <c r="C104" t="s">
        <v>19</v>
      </c>
      <c r="D104" s="4">
        <v>2870</v>
      </c>
      <c r="E104" s="5">
        <v>300</v>
      </c>
    </row>
    <row r="105" spans="1:5" x14ac:dyDescent="0.25">
      <c r="A105" t="s">
        <v>2</v>
      </c>
      <c r="B105" t="s">
        <v>36</v>
      </c>
      <c r="C105" t="s">
        <v>27</v>
      </c>
      <c r="D105" s="4">
        <v>798</v>
      </c>
      <c r="E105" s="5">
        <v>519</v>
      </c>
    </row>
    <row r="106" spans="1:5" x14ac:dyDescent="0.25">
      <c r="A106" t="s">
        <v>41</v>
      </c>
      <c r="B106" t="s">
        <v>37</v>
      </c>
      <c r="C106" t="s">
        <v>21</v>
      </c>
      <c r="D106" s="4">
        <v>2933</v>
      </c>
      <c r="E106" s="5">
        <v>9</v>
      </c>
    </row>
    <row r="107" spans="1:5" x14ac:dyDescent="0.25">
      <c r="A107" t="s">
        <v>5</v>
      </c>
      <c r="B107" t="s">
        <v>35</v>
      </c>
      <c r="C107" t="s">
        <v>4</v>
      </c>
      <c r="D107" s="4">
        <v>2744</v>
      </c>
      <c r="E107" s="5">
        <v>9</v>
      </c>
    </row>
    <row r="108" spans="1:5" x14ac:dyDescent="0.25">
      <c r="A108" t="s">
        <v>40</v>
      </c>
      <c r="B108" t="s">
        <v>36</v>
      </c>
      <c r="C108" t="s">
        <v>33</v>
      </c>
      <c r="D108" s="4">
        <v>9772</v>
      </c>
      <c r="E108" s="5">
        <v>90</v>
      </c>
    </row>
    <row r="109" spans="1:5" x14ac:dyDescent="0.25">
      <c r="A109" t="s">
        <v>7</v>
      </c>
      <c r="B109" t="s">
        <v>34</v>
      </c>
      <c r="C109" t="s">
        <v>25</v>
      </c>
      <c r="D109" s="4">
        <v>1568</v>
      </c>
      <c r="E109" s="5">
        <v>96</v>
      </c>
    </row>
    <row r="110" spans="1:5" x14ac:dyDescent="0.25">
      <c r="A110" t="s">
        <v>2</v>
      </c>
      <c r="B110" t="s">
        <v>36</v>
      </c>
      <c r="C110" t="s">
        <v>16</v>
      </c>
      <c r="D110" s="4">
        <v>11417</v>
      </c>
      <c r="E110" s="5">
        <v>21</v>
      </c>
    </row>
    <row r="111" spans="1:5" x14ac:dyDescent="0.25">
      <c r="A111" t="s">
        <v>40</v>
      </c>
      <c r="B111" t="s">
        <v>34</v>
      </c>
      <c r="C111" t="s">
        <v>26</v>
      </c>
      <c r="D111" s="4">
        <v>6748</v>
      </c>
      <c r="E111" s="5">
        <v>48</v>
      </c>
    </row>
    <row r="112" spans="1:5" x14ac:dyDescent="0.25">
      <c r="A112" t="s">
        <v>10</v>
      </c>
      <c r="B112" t="s">
        <v>36</v>
      </c>
      <c r="C112" t="s">
        <v>27</v>
      </c>
      <c r="D112" s="4">
        <v>1407</v>
      </c>
      <c r="E112" s="5">
        <v>72</v>
      </c>
    </row>
    <row r="113" spans="1:5" x14ac:dyDescent="0.25">
      <c r="A113" t="s">
        <v>8</v>
      </c>
      <c r="B113" t="s">
        <v>35</v>
      </c>
      <c r="C113" t="s">
        <v>29</v>
      </c>
      <c r="D113" s="4">
        <v>2023</v>
      </c>
      <c r="E113" s="5">
        <v>168</v>
      </c>
    </row>
    <row r="114" spans="1:5" x14ac:dyDescent="0.25">
      <c r="A114" t="s">
        <v>5</v>
      </c>
      <c r="B114" t="s">
        <v>39</v>
      </c>
      <c r="C114" t="s">
        <v>26</v>
      </c>
      <c r="D114" s="4">
        <v>5236</v>
      </c>
      <c r="E114" s="5">
        <v>51</v>
      </c>
    </row>
    <row r="115" spans="1:5" x14ac:dyDescent="0.25">
      <c r="A115" t="s">
        <v>41</v>
      </c>
      <c r="B115" t="s">
        <v>36</v>
      </c>
      <c r="C115" t="s">
        <v>19</v>
      </c>
      <c r="D115" s="4">
        <v>1925</v>
      </c>
      <c r="E115" s="5">
        <v>192</v>
      </c>
    </row>
    <row r="116" spans="1:5" x14ac:dyDescent="0.25">
      <c r="A116" t="s">
        <v>7</v>
      </c>
      <c r="B116" t="s">
        <v>37</v>
      </c>
      <c r="C116" t="s">
        <v>14</v>
      </c>
      <c r="D116" s="4">
        <v>6608</v>
      </c>
      <c r="E116" s="5">
        <v>225</v>
      </c>
    </row>
    <row r="117" spans="1:5" x14ac:dyDescent="0.25">
      <c r="A117" t="s">
        <v>6</v>
      </c>
      <c r="B117" t="s">
        <v>34</v>
      </c>
      <c r="C117" t="s">
        <v>26</v>
      </c>
      <c r="D117" s="4">
        <v>8008</v>
      </c>
      <c r="E117" s="5">
        <v>456</v>
      </c>
    </row>
    <row r="118" spans="1:5" x14ac:dyDescent="0.25">
      <c r="A118" t="s">
        <v>10</v>
      </c>
      <c r="B118" t="s">
        <v>34</v>
      </c>
      <c r="C118" t="s">
        <v>25</v>
      </c>
      <c r="D118" s="4">
        <v>1428</v>
      </c>
      <c r="E118" s="5">
        <v>93</v>
      </c>
    </row>
    <row r="119" spans="1:5" x14ac:dyDescent="0.25">
      <c r="A119" t="s">
        <v>6</v>
      </c>
      <c r="B119" t="s">
        <v>34</v>
      </c>
      <c r="C119" t="s">
        <v>4</v>
      </c>
      <c r="D119" s="4">
        <v>525</v>
      </c>
      <c r="E119" s="5">
        <v>48</v>
      </c>
    </row>
    <row r="120" spans="1:5" x14ac:dyDescent="0.25">
      <c r="A120" t="s">
        <v>6</v>
      </c>
      <c r="B120" t="s">
        <v>37</v>
      </c>
      <c r="C120" t="s">
        <v>18</v>
      </c>
      <c r="D120" s="4">
        <v>1505</v>
      </c>
      <c r="E120" s="5">
        <v>102</v>
      </c>
    </row>
    <row r="121" spans="1:5" x14ac:dyDescent="0.25">
      <c r="A121" t="s">
        <v>7</v>
      </c>
      <c r="B121" t="s">
        <v>35</v>
      </c>
      <c r="C121" t="s">
        <v>30</v>
      </c>
      <c r="D121" s="4">
        <v>6755</v>
      </c>
      <c r="E121" s="5">
        <v>252</v>
      </c>
    </row>
    <row r="122" spans="1:5" x14ac:dyDescent="0.25">
      <c r="A122" t="s">
        <v>2</v>
      </c>
      <c r="B122" t="s">
        <v>37</v>
      </c>
      <c r="C122" t="s">
        <v>18</v>
      </c>
      <c r="D122" s="4">
        <v>11571</v>
      </c>
      <c r="E122" s="5">
        <v>138</v>
      </c>
    </row>
    <row r="123" spans="1:5" x14ac:dyDescent="0.25">
      <c r="A123" t="s">
        <v>40</v>
      </c>
      <c r="B123" t="s">
        <v>38</v>
      </c>
      <c r="C123" t="s">
        <v>25</v>
      </c>
      <c r="D123" s="4">
        <v>2541</v>
      </c>
      <c r="E123" s="5">
        <v>90</v>
      </c>
    </row>
    <row r="124" spans="1:5" x14ac:dyDescent="0.25">
      <c r="A124" t="s">
        <v>41</v>
      </c>
      <c r="B124" t="s">
        <v>37</v>
      </c>
      <c r="C124" t="s">
        <v>30</v>
      </c>
      <c r="D124" s="4">
        <v>1526</v>
      </c>
      <c r="E124" s="5">
        <v>240</v>
      </c>
    </row>
    <row r="125" spans="1:5" x14ac:dyDescent="0.25">
      <c r="A125" t="s">
        <v>40</v>
      </c>
      <c r="B125" t="s">
        <v>38</v>
      </c>
      <c r="C125" t="s">
        <v>4</v>
      </c>
      <c r="D125" s="4">
        <v>6125</v>
      </c>
      <c r="E125" s="5">
        <v>102</v>
      </c>
    </row>
    <row r="126" spans="1:5" x14ac:dyDescent="0.25">
      <c r="A126" t="s">
        <v>41</v>
      </c>
      <c r="B126" t="s">
        <v>35</v>
      </c>
      <c r="C126" t="s">
        <v>27</v>
      </c>
      <c r="D126" s="4">
        <v>847</v>
      </c>
      <c r="E126" s="5">
        <v>129</v>
      </c>
    </row>
    <row r="127" spans="1:5" x14ac:dyDescent="0.25">
      <c r="A127" t="s">
        <v>8</v>
      </c>
      <c r="B127" t="s">
        <v>35</v>
      </c>
      <c r="C127" t="s">
        <v>27</v>
      </c>
      <c r="D127" s="4">
        <v>4753</v>
      </c>
      <c r="E127" s="5">
        <v>300</v>
      </c>
    </row>
    <row r="128" spans="1:5" x14ac:dyDescent="0.25">
      <c r="A128" t="s">
        <v>6</v>
      </c>
      <c r="B128" t="s">
        <v>38</v>
      </c>
      <c r="C128" t="s">
        <v>33</v>
      </c>
      <c r="D128" s="4">
        <v>959</v>
      </c>
      <c r="E128" s="5">
        <v>135</v>
      </c>
    </row>
    <row r="129" spans="1:5" x14ac:dyDescent="0.25">
      <c r="A129" t="s">
        <v>7</v>
      </c>
      <c r="B129" t="s">
        <v>35</v>
      </c>
      <c r="C129" t="s">
        <v>24</v>
      </c>
      <c r="D129" s="4">
        <v>2793</v>
      </c>
      <c r="E129" s="5">
        <v>114</v>
      </c>
    </row>
    <row r="130" spans="1:5" x14ac:dyDescent="0.25">
      <c r="A130" t="s">
        <v>7</v>
      </c>
      <c r="B130" t="s">
        <v>35</v>
      </c>
      <c r="C130" t="s">
        <v>14</v>
      </c>
      <c r="D130" s="4">
        <v>4606</v>
      </c>
      <c r="E130" s="5">
        <v>63</v>
      </c>
    </row>
    <row r="131" spans="1:5" x14ac:dyDescent="0.25">
      <c r="A131" t="s">
        <v>7</v>
      </c>
      <c r="B131" t="s">
        <v>36</v>
      </c>
      <c r="C131" t="s">
        <v>29</v>
      </c>
      <c r="D131" s="4">
        <v>5551</v>
      </c>
      <c r="E131" s="5">
        <v>252</v>
      </c>
    </row>
    <row r="132" spans="1:5" x14ac:dyDescent="0.25">
      <c r="A132" t="s">
        <v>10</v>
      </c>
      <c r="B132" t="s">
        <v>36</v>
      </c>
      <c r="C132" t="s">
        <v>32</v>
      </c>
      <c r="D132" s="4">
        <v>6657</v>
      </c>
      <c r="E132" s="5">
        <v>303</v>
      </c>
    </row>
    <row r="133" spans="1:5" x14ac:dyDescent="0.25">
      <c r="A133" t="s">
        <v>7</v>
      </c>
      <c r="B133" t="s">
        <v>39</v>
      </c>
      <c r="C133" t="s">
        <v>17</v>
      </c>
      <c r="D133" s="4">
        <v>4438</v>
      </c>
      <c r="E133" s="5">
        <v>246</v>
      </c>
    </row>
    <row r="134" spans="1:5" x14ac:dyDescent="0.25">
      <c r="A134" t="s">
        <v>8</v>
      </c>
      <c r="B134" t="s">
        <v>38</v>
      </c>
      <c r="C134" t="s">
        <v>22</v>
      </c>
      <c r="D134" s="4">
        <v>168</v>
      </c>
      <c r="E134" s="5">
        <v>84</v>
      </c>
    </row>
    <row r="135" spans="1:5" x14ac:dyDescent="0.25">
      <c r="A135" t="s">
        <v>7</v>
      </c>
      <c r="B135" t="s">
        <v>34</v>
      </c>
      <c r="C135" t="s">
        <v>17</v>
      </c>
      <c r="D135" s="4">
        <v>7777</v>
      </c>
      <c r="E135" s="5">
        <v>39</v>
      </c>
    </row>
    <row r="136" spans="1:5" x14ac:dyDescent="0.25">
      <c r="A136" t="s">
        <v>5</v>
      </c>
      <c r="B136" t="s">
        <v>36</v>
      </c>
      <c r="C136" t="s">
        <v>17</v>
      </c>
      <c r="D136" s="4">
        <v>3339</v>
      </c>
      <c r="E136" s="5">
        <v>348</v>
      </c>
    </row>
    <row r="137" spans="1:5" x14ac:dyDescent="0.25">
      <c r="A137" t="s">
        <v>7</v>
      </c>
      <c r="B137" t="s">
        <v>37</v>
      </c>
      <c r="C137" t="s">
        <v>33</v>
      </c>
      <c r="D137" s="4">
        <v>6391</v>
      </c>
      <c r="E137" s="5">
        <v>48</v>
      </c>
    </row>
    <row r="138" spans="1:5" x14ac:dyDescent="0.25">
      <c r="A138" t="s">
        <v>5</v>
      </c>
      <c r="B138" t="s">
        <v>37</v>
      </c>
      <c r="C138" t="s">
        <v>22</v>
      </c>
      <c r="D138" s="4">
        <v>518</v>
      </c>
      <c r="E138" s="5">
        <v>75</v>
      </c>
    </row>
    <row r="139" spans="1:5" x14ac:dyDescent="0.25">
      <c r="A139" t="s">
        <v>7</v>
      </c>
      <c r="B139" t="s">
        <v>38</v>
      </c>
      <c r="C139" t="s">
        <v>28</v>
      </c>
      <c r="D139" s="4">
        <v>5677</v>
      </c>
      <c r="E139" s="5">
        <v>258</v>
      </c>
    </row>
    <row r="140" spans="1:5" x14ac:dyDescent="0.25">
      <c r="A140" t="s">
        <v>6</v>
      </c>
      <c r="B140" t="s">
        <v>39</v>
      </c>
      <c r="C140" t="s">
        <v>17</v>
      </c>
      <c r="D140" s="4">
        <v>6048</v>
      </c>
      <c r="E140" s="5">
        <v>27</v>
      </c>
    </row>
    <row r="141" spans="1:5" x14ac:dyDescent="0.25">
      <c r="A141" t="s">
        <v>8</v>
      </c>
      <c r="B141" t="s">
        <v>38</v>
      </c>
      <c r="C141" t="s">
        <v>32</v>
      </c>
      <c r="D141" s="4">
        <v>3752</v>
      </c>
      <c r="E141" s="5">
        <v>213</v>
      </c>
    </row>
    <row r="142" spans="1:5" x14ac:dyDescent="0.25">
      <c r="A142" t="s">
        <v>5</v>
      </c>
      <c r="B142" t="s">
        <v>35</v>
      </c>
      <c r="C142" t="s">
        <v>29</v>
      </c>
      <c r="D142" s="4">
        <v>4480</v>
      </c>
      <c r="E142" s="5">
        <v>357</v>
      </c>
    </row>
    <row r="143" spans="1:5" x14ac:dyDescent="0.25">
      <c r="A143" t="s">
        <v>9</v>
      </c>
      <c r="B143" t="s">
        <v>37</v>
      </c>
      <c r="C143" t="s">
        <v>4</v>
      </c>
      <c r="D143" s="4">
        <v>259</v>
      </c>
      <c r="E143" s="5">
        <v>207</v>
      </c>
    </row>
    <row r="144" spans="1:5" x14ac:dyDescent="0.25">
      <c r="A144" t="s">
        <v>8</v>
      </c>
      <c r="B144" t="s">
        <v>37</v>
      </c>
      <c r="C144" t="s">
        <v>30</v>
      </c>
      <c r="D144" s="4">
        <v>42</v>
      </c>
      <c r="E144" s="5">
        <v>150</v>
      </c>
    </row>
    <row r="145" spans="1:5" x14ac:dyDescent="0.25">
      <c r="A145" t="s">
        <v>41</v>
      </c>
      <c r="B145" t="s">
        <v>36</v>
      </c>
      <c r="C145" t="s">
        <v>26</v>
      </c>
      <c r="D145" s="4">
        <v>98</v>
      </c>
      <c r="E145" s="5">
        <v>204</v>
      </c>
    </row>
    <row r="146" spans="1:5" x14ac:dyDescent="0.25">
      <c r="A146" t="s">
        <v>7</v>
      </c>
      <c r="B146" t="s">
        <v>35</v>
      </c>
      <c r="C146" t="s">
        <v>27</v>
      </c>
      <c r="D146" s="4">
        <v>2478</v>
      </c>
      <c r="E146" s="5">
        <v>21</v>
      </c>
    </row>
    <row r="147" spans="1:5" x14ac:dyDescent="0.25">
      <c r="A147" t="s">
        <v>41</v>
      </c>
      <c r="B147" t="s">
        <v>34</v>
      </c>
      <c r="C147" t="s">
        <v>33</v>
      </c>
      <c r="D147" s="4">
        <v>7847</v>
      </c>
      <c r="E147" s="5">
        <v>174</v>
      </c>
    </row>
    <row r="148" spans="1:5" x14ac:dyDescent="0.25">
      <c r="A148" t="s">
        <v>2</v>
      </c>
      <c r="B148" t="s">
        <v>37</v>
      </c>
      <c r="C148" t="s">
        <v>17</v>
      </c>
      <c r="D148" s="4">
        <v>9926</v>
      </c>
      <c r="E148" s="5">
        <v>201</v>
      </c>
    </row>
    <row r="149" spans="1:5" x14ac:dyDescent="0.25">
      <c r="A149" t="s">
        <v>8</v>
      </c>
      <c r="B149" t="s">
        <v>38</v>
      </c>
      <c r="C149" t="s">
        <v>13</v>
      </c>
      <c r="D149" s="4">
        <v>819</v>
      </c>
      <c r="E149" s="5">
        <v>510</v>
      </c>
    </row>
    <row r="150" spans="1:5" x14ac:dyDescent="0.25">
      <c r="A150" t="s">
        <v>6</v>
      </c>
      <c r="B150" t="s">
        <v>39</v>
      </c>
      <c r="C150" t="s">
        <v>29</v>
      </c>
      <c r="D150" s="4">
        <v>3052</v>
      </c>
      <c r="E150" s="5">
        <v>378</v>
      </c>
    </row>
    <row r="151" spans="1:5" x14ac:dyDescent="0.25">
      <c r="A151" t="s">
        <v>9</v>
      </c>
      <c r="B151" t="s">
        <v>34</v>
      </c>
      <c r="C151" t="s">
        <v>21</v>
      </c>
      <c r="D151" s="4">
        <v>6832</v>
      </c>
      <c r="E151" s="5">
        <v>27</v>
      </c>
    </row>
    <row r="152" spans="1:5" x14ac:dyDescent="0.25">
      <c r="A152" t="s">
        <v>2</v>
      </c>
      <c r="B152" t="s">
        <v>39</v>
      </c>
      <c r="C152" t="s">
        <v>16</v>
      </c>
      <c r="D152" s="4">
        <v>2016</v>
      </c>
      <c r="E152" s="5">
        <v>117</v>
      </c>
    </row>
    <row r="153" spans="1:5" x14ac:dyDescent="0.25">
      <c r="A153" t="s">
        <v>6</v>
      </c>
      <c r="B153" t="s">
        <v>38</v>
      </c>
      <c r="C153" t="s">
        <v>21</v>
      </c>
      <c r="D153" s="4">
        <v>7322</v>
      </c>
      <c r="E153" s="5">
        <v>36</v>
      </c>
    </row>
    <row r="154" spans="1:5" x14ac:dyDescent="0.25">
      <c r="A154" t="s">
        <v>8</v>
      </c>
      <c r="B154" t="s">
        <v>35</v>
      </c>
      <c r="C154" t="s">
        <v>33</v>
      </c>
      <c r="D154" s="4">
        <v>357</v>
      </c>
      <c r="E154" s="5">
        <v>126</v>
      </c>
    </row>
    <row r="155" spans="1:5" x14ac:dyDescent="0.25">
      <c r="A155" t="s">
        <v>9</v>
      </c>
      <c r="B155" t="s">
        <v>39</v>
      </c>
      <c r="C155" t="s">
        <v>25</v>
      </c>
      <c r="D155" s="4">
        <v>3192</v>
      </c>
      <c r="E155" s="5">
        <v>72</v>
      </c>
    </row>
    <row r="156" spans="1:5" x14ac:dyDescent="0.25">
      <c r="A156" t="s">
        <v>7</v>
      </c>
      <c r="B156" t="s">
        <v>36</v>
      </c>
      <c r="C156" t="s">
        <v>22</v>
      </c>
      <c r="D156" s="4">
        <v>8435</v>
      </c>
      <c r="E156" s="5">
        <v>42</v>
      </c>
    </row>
    <row r="157" spans="1:5" x14ac:dyDescent="0.25">
      <c r="A157" t="s">
        <v>40</v>
      </c>
      <c r="B157" t="s">
        <v>39</v>
      </c>
      <c r="C157" t="s">
        <v>29</v>
      </c>
      <c r="D157" s="4">
        <v>0</v>
      </c>
      <c r="E157" s="5">
        <v>135</v>
      </c>
    </row>
    <row r="158" spans="1:5" x14ac:dyDescent="0.25">
      <c r="A158" t="s">
        <v>7</v>
      </c>
      <c r="B158" t="s">
        <v>34</v>
      </c>
      <c r="C158" t="s">
        <v>24</v>
      </c>
      <c r="D158" s="4">
        <v>8862</v>
      </c>
      <c r="E158" s="5">
        <v>189</v>
      </c>
    </row>
    <row r="159" spans="1:5" x14ac:dyDescent="0.25">
      <c r="A159" t="s">
        <v>6</v>
      </c>
      <c r="B159" t="s">
        <v>37</v>
      </c>
      <c r="C159" t="s">
        <v>28</v>
      </c>
      <c r="D159" s="4">
        <v>3556</v>
      </c>
      <c r="E159" s="5">
        <v>459</v>
      </c>
    </row>
    <row r="160" spans="1:5" x14ac:dyDescent="0.25">
      <c r="A160" t="s">
        <v>5</v>
      </c>
      <c r="B160" t="s">
        <v>34</v>
      </c>
      <c r="C160" t="s">
        <v>15</v>
      </c>
      <c r="D160" s="4">
        <v>7280</v>
      </c>
      <c r="E160" s="5">
        <v>201</v>
      </c>
    </row>
    <row r="161" spans="1:5" x14ac:dyDescent="0.25">
      <c r="A161" t="s">
        <v>6</v>
      </c>
      <c r="B161" t="s">
        <v>34</v>
      </c>
      <c r="C161" t="s">
        <v>30</v>
      </c>
      <c r="D161" s="4">
        <v>3402</v>
      </c>
      <c r="E161" s="5">
        <v>366</v>
      </c>
    </row>
    <row r="162" spans="1:5" x14ac:dyDescent="0.25">
      <c r="A162" t="s">
        <v>3</v>
      </c>
      <c r="B162" t="s">
        <v>37</v>
      </c>
      <c r="C162" t="s">
        <v>29</v>
      </c>
      <c r="D162" s="4">
        <v>4592</v>
      </c>
      <c r="E162" s="5">
        <v>324</v>
      </c>
    </row>
    <row r="163" spans="1:5" x14ac:dyDescent="0.25">
      <c r="A163" t="s">
        <v>9</v>
      </c>
      <c r="B163" t="s">
        <v>35</v>
      </c>
      <c r="C163" t="s">
        <v>15</v>
      </c>
      <c r="D163" s="4">
        <v>7833</v>
      </c>
      <c r="E163" s="5">
        <v>243</v>
      </c>
    </row>
    <row r="164" spans="1:5" x14ac:dyDescent="0.25">
      <c r="A164" t="s">
        <v>2</v>
      </c>
      <c r="B164" t="s">
        <v>39</v>
      </c>
      <c r="C164" t="s">
        <v>21</v>
      </c>
      <c r="D164" s="4">
        <v>7651</v>
      </c>
      <c r="E164" s="5">
        <v>213</v>
      </c>
    </row>
    <row r="165" spans="1:5" x14ac:dyDescent="0.25">
      <c r="A165" t="s">
        <v>40</v>
      </c>
      <c r="B165" t="s">
        <v>35</v>
      </c>
      <c r="C165" t="s">
        <v>30</v>
      </c>
      <c r="D165" s="4">
        <v>2275</v>
      </c>
      <c r="E165" s="5">
        <v>447</v>
      </c>
    </row>
    <row r="166" spans="1:5" x14ac:dyDescent="0.25">
      <c r="A166" t="s">
        <v>40</v>
      </c>
      <c r="B166" t="s">
        <v>38</v>
      </c>
      <c r="C166" t="s">
        <v>13</v>
      </c>
      <c r="D166" s="4">
        <v>5670</v>
      </c>
      <c r="E166" s="5">
        <v>297</v>
      </c>
    </row>
    <row r="167" spans="1:5" x14ac:dyDescent="0.25">
      <c r="A167" t="s">
        <v>7</v>
      </c>
      <c r="B167" t="s">
        <v>35</v>
      </c>
      <c r="C167" t="s">
        <v>16</v>
      </c>
      <c r="D167" s="4">
        <v>2135</v>
      </c>
      <c r="E167" s="5">
        <v>27</v>
      </c>
    </row>
    <row r="168" spans="1:5" x14ac:dyDescent="0.25">
      <c r="A168" t="s">
        <v>40</v>
      </c>
      <c r="B168" t="s">
        <v>34</v>
      </c>
      <c r="C168" t="s">
        <v>23</v>
      </c>
      <c r="D168" s="4">
        <v>2779</v>
      </c>
      <c r="E168" s="5">
        <v>75</v>
      </c>
    </row>
    <row r="169" spans="1:5" x14ac:dyDescent="0.25">
      <c r="A169" t="s">
        <v>10</v>
      </c>
      <c r="B169" t="s">
        <v>39</v>
      </c>
      <c r="C169" t="s">
        <v>33</v>
      </c>
      <c r="D169" s="4">
        <v>12950</v>
      </c>
      <c r="E169" s="5">
        <v>30</v>
      </c>
    </row>
    <row r="170" spans="1:5" x14ac:dyDescent="0.25">
      <c r="A170" t="s">
        <v>7</v>
      </c>
      <c r="B170" t="s">
        <v>36</v>
      </c>
      <c r="C170" t="s">
        <v>18</v>
      </c>
      <c r="D170" s="4">
        <v>2646</v>
      </c>
      <c r="E170" s="5">
        <v>177</v>
      </c>
    </row>
    <row r="171" spans="1:5" x14ac:dyDescent="0.25">
      <c r="A171" t="s">
        <v>40</v>
      </c>
      <c r="B171" t="s">
        <v>34</v>
      </c>
      <c r="C171" t="s">
        <v>33</v>
      </c>
      <c r="D171" s="4">
        <v>3794</v>
      </c>
      <c r="E171" s="5">
        <v>159</v>
      </c>
    </row>
    <row r="172" spans="1:5" x14ac:dyDescent="0.25">
      <c r="A172" t="s">
        <v>3</v>
      </c>
      <c r="B172" t="s">
        <v>35</v>
      </c>
      <c r="C172" t="s">
        <v>33</v>
      </c>
      <c r="D172" s="4">
        <v>819</v>
      </c>
      <c r="E172" s="5">
        <v>306</v>
      </c>
    </row>
    <row r="173" spans="1:5" x14ac:dyDescent="0.25">
      <c r="A173" t="s">
        <v>3</v>
      </c>
      <c r="B173" t="s">
        <v>34</v>
      </c>
      <c r="C173" t="s">
        <v>20</v>
      </c>
      <c r="D173" s="4">
        <v>2583</v>
      </c>
      <c r="E173" s="5">
        <v>18</v>
      </c>
    </row>
    <row r="174" spans="1:5" x14ac:dyDescent="0.25">
      <c r="A174" t="s">
        <v>7</v>
      </c>
      <c r="B174" t="s">
        <v>35</v>
      </c>
      <c r="C174" t="s">
        <v>19</v>
      </c>
      <c r="D174" s="4">
        <v>4585</v>
      </c>
      <c r="E174" s="5">
        <v>240</v>
      </c>
    </row>
    <row r="175" spans="1:5" x14ac:dyDescent="0.25">
      <c r="A175" t="s">
        <v>5</v>
      </c>
      <c r="B175" t="s">
        <v>34</v>
      </c>
      <c r="C175" t="s">
        <v>33</v>
      </c>
      <c r="D175" s="4">
        <v>1652</v>
      </c>
      <c r="E175" s="5">
        <v>93</v>
      </c>
    </row>
    <row r="176" spans="1:5" x14ac:dyDescent="0.25">
      <c r="A176" t="s">
        <v>10</v>
      </c>
      <c r="B176" t="s">
        <v>34</v>
      </c>
      <c r="C176" t="s">
        <v>26</v>
      </c>
      <c r="D176" s="4">
        <v>4991</v>
      </c>
      <c r="E176" s="5">
        <v>9</v>
      </c>
    </row>
    <row r="177" spans="1:5" x14ac:dyDescent="0.25">
      <c r="A177" t="s">
        <v>8</v>
      </c>
      <c r="B177" t="s">
        <v>34</v>
      </c>
      <c r="C177" t="s">
        <v>16</v>
      </c>
      <c r="D177" s="4">
        <v>2009</v>
      </c>
      <c r="E177" s="5">
        <v>219</v>
      </c>
    </row>
    <row r="178" spans="1:5" x14ac:dyDescent="0.25">
      <c r="A178" t="s">
        <v>2</v>
      </c>
      <c r="B178" t="s">
        <v>39</v>
      </c>
      <c r="C178" t="s">
        <v>22</v>
      </c>
      <c r="D178" s="4">
        <v>1568</v>
      </c>
      <c r="E178" s="5">
        <v>141</v>
      </c>
    </row>
    <row r="179" spans="1:5" x14ac:dyDescent="0.25">
      <c r="A179" t="s">
        <v>41</v>
      </c>
      <c r="B179" t="s">
        <v>37</v>
      </c>
      <c r="C179" t="s">
        <v>20</v>
      </c>
      <c r="D179" s="4">
        <v>3388</v>
      </c>
      <c r="E179" s="5">
        <v>123</v>
      </c>
    </row>
    <row r="180" spans="1:5" x14ac:dyDescent="0.25">
      <c r="A180" t="s">
        <v>40</v>
      </c>
      <c r="B180" t="s">
        <v>38</v>
      </c>
      <c r="C180" t="s">
        <v>24</v>
      </c>
      <c r="D180" s="4">
        <v>623</v>
      </c>
      <c r="E180" s="5">
        <v>51</v>
      </c>
    </row>
    <row r="181" spans="1:5" x14ac:dyDescent="0.25">
      <c r="A181" t="s">
        <v>6</v>
      </c>
      <c r="B181" t="s">
        <v>36</v>
      </c>
      <c r="C181" t="s">
        <v>4</v>
      </c>
      <c r="D181" s="4">
        <v>10073</v>
      </c>
      <c r="E181" s="5">
        <v>120</v>
      </c>
    </row>
    <row r="182" spans="1:5" x14ac:dyDescent="0.25">
      <c r="A182" t="s">
        <v>8</v>
      </c>
      <c r="B182" t="s">
        <v>39</v>
      </c>
      <c r="C182" t="s">
        <v>26</v>
      </c>
      <c r="D182" s="4">
        <v>1561</v>
      </c>
      <c r="E182" s="5">
        <v>27</v>
      </c>
    </row>
    <row r="183" spans="1:5" x14ac:dyDescent="0.25">
      <c r="A183" t="s">
        <v>9</v>
      </c>
      <c r="B183" t="s">
        <v>36</v>
      </c>
      <c r="C183" t="s">
        <v>27</v>
      </c>
      <c r="D183" s="4">
        <v>11522</v>
      </c>
      <c r="E183" s="5">
        <v>204</v>
      </c>
    </row>
    <row r="184" spans="1:5" x14ac:dyDescent="0.25">
      <c r="A184" t="s">
        <v>6</v>
      </c>
      <c r="B184" t="s">
        <v>38</v>
      </c>
      <c r="C184" t="s">
        <v>13</v>
      </c>
      <c r="D184" s="4">
        <v>2317</v>
      </c>
      <c r="E184" s="5">
        <v>123</v>
      </c>
    </row>
    <row r="185" spans="1:5" x14ac:dyDescent="0.25">
      <c r="A185" t="s">
        <v>10</v>
      </c>
      <c r="B185" t="s">
        <v>37</v>
      </c>
      <c r="C185" t="s">
        <v>28</v>
      </c>
      <c r="D185" s="4">
        <v>3059</v>
      </c>
      <c r="E185" s="5">
        <v>27</v>
      </c>
    </row>
    <row r="186" spans="1:5" x14ac:dyDescent="0.25">
      <c r="A186" t="s">
        <v>41</v>
      </c>
      <c r="B186" t="s">
        <v>37</v>
      </c>
      <c r="C186" t="s">
        <v>26</v>
      </c>
      <c r="D186" s="4">
        <v>2324</v>
      </c>
      <c r="E186" s="5">
        <v>177</v>
      </c>
    </row>
    <row r="187" spans="1:5" x14ac:dyDescent="0.25">
      <c r="A187" t="s">
        <v>3</v>
      </c>
      <c r="B187" t="s">
        <v>39</v>
      </c>
      <c r="C187" t="s">
        <v>26</v>
      </c>
      <c r="D187" s="4">
        <v>4956</v>
      </c>
      <c r="E187" s="5">
        <v>171</v>
      </c>
    </row>
    <row r="188" spans="1:5" x14ac:dyDescent="0.25">
      <c r="A188" t="s">
        <v>10</v>
      </c>
      <c r="B188" t="s">
        <v>34</v>
      </c>
      <c r="C188" t="s">
        <v>19</v>
      </c>
      <c r="D188" s="4">
        <v>5355</v>
      </c>
      <c r="E188" s="5">
        <v>204</v>
      </c>
    </row>
    <row r="189" spans="1:5" x14ac:dyDescent="0.25">
      <c r="A189" t="s">
        <v>3</v>
      </c>
      <c r="B189" t="s">
        <v>34</v>
      </c>
      <c r="C189" t="s">
        <v>14</v>
      </c>
      <c r="D189" s="4">
        <v>7259</v>
      </c>
      <c r="E189" s="5">
        <v>276</v>
      </c>
    </row>
    <row r="190" spans="1:5" x14ac:dyDescent="0.25">
      <c r="A190" t="s">
        <v>8</v>
      </c>
      <c r="B190" t="s">
        <v>37</v>
      </c>
      <c r="C190" t="s">
        <v>26</v>
      </c>
      <c r="D190" s="4">
        <v>6279</v>
      </c>
      <c r="E190" s="5">
        <v>45</v>
      </c>
    </row>
    <row r="191" spans="1:5" x14ac:dyDescent="0.25">
      <c r="A191" t="s">
        <v>40</v>
      </c>
      <c r="B191" t="s">
        <v>38</v>
      </c>
      <c r="C191" t="s">
        <v>29</v>
      </c>
      <c r="D191" s="4">
        <v>2541</v>
      </c>
      <c r="E191" s="5">
        <v>45</v>
      </c>
    </row>
    <row r="192" spans="1:5" x14ac:dyDescent="0.25">
      <c r="A192" t="s">
        <v>6</v>
      </c>
      <c r="B192" t="s">
        <v>35</v>
      </c>
      <c r="C192" t="s">
        <v>27</v>
      </c>
      <c r="D192" s="4">
        <v>3864</v>
      </c>
      <c r="E192" s="5">
        <v>177</v>
      </c>
    </row>
    <row r="193" spans="1:5" x14ac:dyDescent="0.25">
      <c r="A193" t="s">
        <v>5</v>
      </c>
      <c r="B193" t="s">
        <v>36</v>
      </c>
      <c r="C193" t="s">
        <v>13</v>
      </c>
      <c r="D193" s="4">
        <v>6146</v>
      </c>
      <c r="E193" s="5">
        <v>63</v>
      </c>
    </row>
    <row r="194" spans="1:5" x14ac:dyDescent="0.25">
      <c r="A194" t="s">
        <v>9</v>
      </c>
      <c r="B194" t="s">
        <v>39</v>
      </c>
      <c r="C194" t="s">
        <v>18</v>
      </c>
      <c r="D194" s="4">
        <v>2639</v>
      </c>
      <c r="E194" s="5">
        <v>204</v>
      </c>
    </row>
    <row r="195" spans="1:5" x14ac:dyDescent="0.25">
      <c r="A195" t="s">
        <v>8</v>
      </c>
      <c r="B195" t="s">
        <v>37</v>
      </c>
      <c r="C195" t="s">
        <v>22</v>
      </c>
      <c r="D195" s="4">
        <v>1890</v>
      </c>
      <c r="E195" s="5">
        <v>195</v>
      </c>
    </row>
    <row r="196" spans="1:5" x14ac:dyDescent="0.25">
      <c r="A196" t="s">
        <v>7</v>
      </c>
      <c r="B196" t="s">
        <v>34</v>
      </c>
      <c r="C196" t="s">
        <v>14</v>
      </c>
      <c r="D196" s="4">
        <v>1932</v>
      </c>
      <c r="E196" s="5">
        <v>369</v>
      </c>
    </row>
    <row r="197" spans="1:5" x14ac:dyDescent="0.25">
      <c r="A197" t="s">
        <v>3</v>
      </c>
      <c r="B197" t="s">
        <v>34</v>
      </c>
      <c r="C197" t="s">
        <v>25</v>
      </c>
      <c r="D197" s="4">
        <v>6300</v>
      </c>
      <c r="E197" s="5">
        <v>42</v>
      </c>
    </row>
    <row r="198" spans="1:5" x14ac:dyDescent="0.25">
      <c r="A198" t="s">
        <v>6</v>
      </c>
      <c r="B198" t="s">
        <v>37</v>
      </c>
      <c r="C198" t="s">
        <v>30</v>
      </c>
      <c r="D198" s="4">
        <v>560</v>
      </c>
      <c r="E198" s="5">
        <v>81</v>
      </c>
    </row>
    <row r="199" spans="1:5" x14ac:dyDescent="0.25">
      <c r="A199" t="s">
        <v>9</v>
      </c>
      <c r="B199" t="s">
        <v>37</v>
      </c>
      <c r="C199" t="s">
        <v>26</v>
      </c>
      <c r="D199" s="4">
        <v>2856</v>
      </c>
      <c r="E199" s="5">
        <v>246</v>
      </c>
    </row>
    <row r="200" spans="1:5" x14ac:dyDescent="0.25">
      <c r="A200" t="s">
        <v>9</v>
      </c>
      <c r="B200" t="s">
        <v>34</v>
      </c>
      <c r="C200" t="s">
        <v>17</v>
      </c>
      <c r="D200" s="4">
        <v>707</v>
      </c>
      <c r="E200" s="5">
        <v>174</v>
      </c>
    </row>
    <row r="201" spans="1:5" x14ac:dyDescent="0.25">
      <c r="A201" t="s">
        <v>8</v>
      </c>
      <c r="B201" t="s">
        <v>35</v>
      </c>
      <c r="C201" t="s">
        <v>30</v>
      </c>
      <c r="D201" s="4">
        <v>3598</v>
      </c>
      <c r="E201" s="5">
        <v>81</v>
      </c>
    </row>
    <row r="202" spans="1:5" x14ac:dyDescent="0.25">
      <c r="A202" t="s">
        <v>40</v>
      </c>
      <c r="B202" t="s">
        <v>35</v>
      </c>
      <c r="C202" t="s">
        <v>22</v>
      </c>
      <c r="D202" s="4">
        <v>6853</v>
      </c>
      <c r="E202" s="5">
        <v>372</v>
      </c>
    </row>
    <row r="203" spans="1:5" x14ac:dyDescent="0.25">
      <c r="A203" t="s">
        <v>40</v>
      </c>
      <c r="B203" t="s">
        <v>35</v>
      </c>
      <c r="C203" t="s">
        <v>16</v>
      </c>
      <c r="D203" s="4">
        <v>4725</v>
      </c>
      <c r="E203" s="5">
        <v>174</v>
      </c>
    </row>
    <row r="204" spans="1:5" x14ac:dyDescent="0.25">
      <c r="A204" t="s">
        <v>41</v>
      </c>
      <c r="B204" t="s">
        <v>36</v>
      </c>
      <c r="C204" t="s">
        <v>32</v>
      </c>
      <c r="D204" s="4">
        <v>10304</v>
      </c>
      <c r="E204" s="5">
        <v>84</v>
      </c>
    </row>
    <row r="205" spans="1:5" x14ac:dyDescent="0.25">
      <c r="A205" t="s">
        <v>41</v>
      </c>
      <c r="B205" t="s">
        <v>34</v>
      </c>
      <c r="C205" t="s">
        <v>16</v>
      </c>
      <c r="D205" s="4">
        <v>1274</v>
      </c>
      <c r="E205" s="5">
        <v>225</v>
      </c>
    </row>
    <row r="206" spans="1:5" x14ac:dyDescent="0.25">
      <c r="A206" t="s">
        <v>5</v>
      </c>
      <c r="B206" t="s">
        <v>36</v>
      </c>
      <c r="C206" t="s">
        <v>30</v>
      </c>
      <c r="D206" s="4">
        <v>1526</v>
      </c>
      <c r="E206" s="5">
        <v>105</v>
      </c>
    </row>
    <row r="207" spans="1:5" x14ac:dyDescent="0.25">
      <c r="A207" t="s">
        <v>40</v>
      </c>
      <c r="B207" t="s">
        <v>39</v>
      </c>
      <c r="C207" t="s">
        <v>28</v>
      </c>
      <c r="D207" s="4">
        <v>3101</v>
      </c>
      <c r="E207" s="5">
        <v>225</v>
      </c>
    </row>
    <row r="208" spans="1:5" x14ac:dyDescent="0.25">
      <c r="A208" t="s">
        <v>2</v>
      </c>
      <c r="B208" t="s">
        <v>37</v>
      </c>
      <c r="C208" t="s">
        <v>14</v>
      </c>
      <c r="D208" s="4">
        <v>1057</v>
      </c>
      <c r="E208" s="5">
        <v>54</v>
      </c>
    </row>
    <row r="209" spans="1:5" x14ac:dyDescent="0.25">
      <c r="A209" t="s">
        <v>7</v>
      </c>
      <c r="B209" t="s">
        <v>37</v>
      </c>
      <c r="C209" t="s">
        <v>26</v>
      </c>
      <c r="D209" s="4">
        <v>5306</v>
      </c>
      <c r="E209" s="5">
        <v>0</v>
      </c>
    </row>
    <row r="210" spans="1:5" x14ac:dyDescent="0.25">
      <c r="A210" t="s">
        <v>5</v>
      </c>
      <c r="B210" t="s">
        <v>39</v>
      </c>
      <c r="C210" t="s">
        <v>24</v>
      </c>
      <c r="D210" s="4">
        <v>4018</v>
      </c>
      <c r="E210" s="5">
        <v>171</v>
      </c>
    </row>
    <row r="211" spans="1:5" x14ac:dyDescent="0.25">
      <c r="A211" t="s">
        <v>9</v>
      </c>
      <c r="B211" t="s">
        <v>34</v>
      </c>
      <c r="C211" t="s">
        <v>16</v>
      </c>
      <c r="D211" s="4">
        <v>938</v>
      </c>
      <c r="E211" s="5">
        <v>189</v>
      </c>
    </row>
    <row r="212" spans="1:5" x14ac:dyDescent="0.25">
      <c r="A212" t="s">
        <v>7</v>
      </c>
      <c r="B212" t="s">
        <v>38</v>
      </c>
      <c r="C212" t="s">
        <v>18</v>
      </c>
      <c r="D212" s="4">
        <v>1778</v>
      </c>
      <c r="E212" s="5">
        <v>270</v>
      </c>
    </row>
    <row r="213" spans="1:5" x14ac:dyDescent="0.25">
      <c r="A213" t="s">
        <v>6</v>
      </c>
      <c r="B213" t="s">
        <v>39</v>
      </c>
      <c r="C213" t="s">
        <v>30</v>
      </c>
      <c r="D213" s="4">
        <v>1638</v>
      </c>
      <c r="E213" s="5">
        <v>63</v>
      </c>
    </row>
    <row r="214" spans="1:5" x14ac:dyDescent="0.25">
      <c r="A214" t="s">
        <v>41</v>
      </c>
      <c r="B214" t="s">
        <v>38</v>
      </c>
      <c r="C214" t="s">
        <v>25</v>
      </c>
      <c r="D214" s="4">
        <v>154</v>
      </c>
      <c r="E214" s="5">
        <v>21</v>
      </c>
    </row>
    <row r="215" spans="1:5" x14ac:dyDescent="0.25">
      <c r="A215" t="s">
        <v>7</v>
      </c>
      <c r="B215" t="s">
        <v>37</v>
      </c>
      <c r="C215" t="s">
        <v>22</v>
      </c>
      <c r="D215" s="4">
        <v>9835</v>
      </c>
      <c r="E215" s="5">
        <v>207</v>
      </c>
    </row>
    <row r="216" spans="1:5" x14ac:dyDescent="0.25">
      <c r="A216" t="s">
        <v>9</v>
      </c>
      <c r="B216" t="s">
        <v>37</v>
      </c>
      <c r="C216" t="s">
        <v>20</v>
      </c>
      <c r="D216" s="4">
        <v>7273</v>
      </c>
      <c r="E216" s="5">
        <v>96</v>
      </c>
    </row>
    <row r="217" spans="1:5" x14ac:dyDescent="0.25">
      <c r="A217" t="s">
        <v>5</v>
      </c>
      <c r="B217" t="s">
        <v>39</v>
      </c>
      <c r="C217" t="s">
        <v>22</v>
      </c>
      <c r="D217" s="4">
        <v>6909</v>
      </c>
      <c r="E217" s="5">
        <v>81</v>
      </c>
    </row>
    <row r="218" spans="1:5" x14ac:dyDescent="0.25">
      <c r="A218" t="s">
        <v>9</v>
      </c>
      <c r="B218" t="s">
        <v>39</v>
      </c>
      <c r="C218" t="s">
        <v>24</v>
      </c>
      <c r="D218" s="4">
        <v>3920</v>
      </c>
      <c r="E218" s="5">
        <v>306</v>
      </c>
    </row>
    <row r="219" spans="1:5" x14ac:dyDescent="0.25">
      <c r="A219" t="s">
        <v>10</v>
      </c>
      <c r="B219" t="s">
        <v>39</v>
      </c>
      <c r="C219" t="s">
        <v>21</v>
      </c>
      <c r="D219" s="4">
        <v>4858</v>
      </c>
      <c r="E219" s="5">
        <v>279</v>
      </c>
    </row>
    <row r="220" spans="1:5" x14ac:dyDescent="0.25">
      <c r="A220" t="s">
        <v>2</v>
      </c>
      <c r="B220" t="s">
        <v>38</v>
      </c>
      <c r="C220" t="s">
        <v>4</v>
      </c>
      <c r="D220" s="4">
        <v>3549</v>
      </c>
      <c r="E220" s="5">
        <v>3</v>
      </c>
    </row>
    <row r="221" spans="1:5" x14ac:dyDescent="0.25">
      <c r="A221" t="s">
        <v>7</v>
      </c>
      <c r="B221" t="s">
        <v>39</v>
      </c>
      <c r="C221" t="s">
        <v>27</v>
      </c>
      <c r="D221" s="4">
        <v>966</v>
      </c>
      <c r="E221" s="5">
        <v>198</v>
      </c>
    </row>
    <row r="222" spans="1:5" x14ac:dyDescent="0.25">
      <c r="A222" t="s">
        <v>5</v>
      </c>
      <c r="B222" t="s">
        <v>39</v>
      </c>
      <c r="C222" t="s">
        <v>18</v>
      </c>
      <c r="D222" s="4">
        <v>385</v>
      </c>
      <c r="E222" s="5">
        <v>249</v>
      </c>
    </row>
    <row r="223" spans="1:5" x14ac:dyDescent="0.25">
      <c r="A223" t="s">
        <v>6</v>
      </c>
      <c r="B223" t="s">
        <v>34</v>
      </c>
      <c r="C223" t="s">
        <v>16</v>
      </c>
      <c r="D223" s="4">
        <v>2219</v>
      </c>
      <c r="E223" s="5">
        <v>75</v>
      </c>
    </row>
    <row r="224" spans="1:5" x14ac:dyDescent="0.25">
      <c r="A224" t="s">
        <v>9</v>
      </c>
      <c r="B224" t="s">
        <v>36</v>
      </c>
      <c r="C224" t="s">
        <v>32</v>
      </c>
      <c r="D224" s="4">
        <v>2954</v>
      </c>
      <c r="E224" s="5">
        <v>189</v>
      </c>
    </row>
    <row r="225" spans="1:5" x14ac:dyDescent="0.25">
      <c r="A225" t="s">
        <v>7</v>
      </c>
      <c r="B225" t="s">
        <v>36</v>
      </c>
      <c r="C225" t="s">
        <v>32</v>
      </c>
      <c r="D225" s="4">
        <v>280</v>
      </c>
      <c r="E225" s="5">
        <v>87</v>
      </c>
    </row>
    <row r="226" spans="1:5" x14ac:dyDescent="0.25">
      <c r="A226" t="s">
        <v>41</v>
      </c>
      <c r="B226" t="s">
        <v>36</v>
      </c>
      <c r="C226" t="s">
        <v>30</v>
      </c>
      <c r="D226" s="4">
        <v>6118</v>
      </c>
      <c r="E226" s="5">
        <v>174</v>
      </c>
    </row>
    <row r="227" spans="1:5" x14ac:dyDescent="0.25">
      <c r="A227" t="s">
        <v>2</v>
      </c>
      <c r="B227" t="s">
        <v>39</v>
      </c>
      <c r="C227" t="s">
        <v>15</v>
      </c>
      <c r="D227" s="4">
        <v>4802</v>
      </c>
      <c r="E227" s="5">
        <v>36</v>
      </c>
    </row>
    <row r="228" spans="1:5" x14ac:dyDescent="0.25">
      <c r="A228" t="s">
        <v>9</v>
      </c>
      <c r="B228" t="s">
        <v>38</v>
      </c>
      <c r="C228" t="s">
        <v>24</v>
      </c>
      <c r="D228" s="4">
        <v>4137</v>
      </c>
      <c r="E228" s="5">
        <v>60</v>
      </c>
    </row>
    <row r="229" spans="1:5" x14ac:dyDescent="0.25">
      <c r="A229" t="s">
        <v>3</v>
      </c>
      <c r="B229" t="s">
        <v>35</v>
      </c>
      <c r="C229" t="s">
        <v>23</v>
      </c>
      <c r="D229" s="4">
        <v>2023</v>
      </c>
      <c r="E229" s="5">
        <v>78</v>
      </c>
    </row>
    <row r="230" spans="1:5" x14ac:dyDescent="0.25">
      <c r="A230" t="s">
        <v>9</v>
      </c>
      <c r="B230" t="s">
        <v>36</v>
      </c>
      <c r="C230" t="s">
        <v>30</v>
      </c>
      <c r="D230" s="4">
        <v>9051</v>
      </c>
      <c r="E230" s="5">
        <v>57</v>
      </c>
    </row>
    <row r="231" spans="1:5" x14ac:dyDescent="0.25">
      <c r="A231" t="s">
        <v>9</v>
      </c>
      <c r="B231" t="s">
        <v>37</v>
      </c>
      <c r="C231" t="s">
        <v>28</v>
      </c>
      <c r="D231" s="4">
        <v>2919</v>
      </c>
      <c r="E231" s="5">
        <v>45</v>
      </c>
    </row>
    <row r="232" spans="1:5" x14ac:dyDescent="0.25">
      <c r="A232" t="s">
        <v>41</v>
      </c>
      <c r="B232" t="s">
        <v>38</v>
      </c>
      <c r="C232" t="s">
        <v>22</v>
      </c>
      <c r="D232" s="4">
        <v>5915</v>
      </c>
      <c r="E232" s="5">
        <v>3</v>
      </c>
    </row>
    <row r="233" spans="1:5" x14ac:dyDescent="0.25">
      <c r="A233" t="s">
        <v>10</v>
      </c>
      <c r="B233" t="s">
        <v>35</v>
      </c>
      <c r="C233" t="s">
        <v>15</v>
      </c>
      <c r="D233" s="4">
        <v>2562</v>
      </c>
      <c r="E233" s="5">
        <v>6</v>
      </c>
    </row>
    <row r="234" spans="1:5" x14ac:dyDescent="0.25">
      <c r="A234" t="s">
        <v>5</v>
      </c>
      <c r="B234" t="s">
        <v>37</v>
      </c>
      <c r="C234" t="s">
        <v>25</v>
      </c>
      <c r="D234" s="4">
        <v>8813</v>
      </c>
      <c r="E234" s="5">
        <v>21</v>
      </c>
    </row>
    <row r="235" spans="1:5" x14ac:dyDescent="0.25">
      <c r="A235" t="s">
        <v>5</v>
      </c>
      <c r="B235" t="s">
        <v>36</v>
      </c>
      <c r="C235" t="s">
        <v>18</v>
      </c>
      <c r="D235" s="4">
        <v>6111</v>
      </c>
      <c r="E235" s="5">
        <v>3</v>
      </c>
    </row>
    <row r="236" spans="1:5" x14ac:dyDescent="0.25">
      <c r="A236" t="s">
        <v>8</v>
      </c>
      <c r="B236" t="s">
        <v>34</v>
      </c>
      <c r="C236" t="s">
        <v>31</v>
      </c>
      <c r="D236" s="4">
        <v>3507</v>
      </c>
      <c r="E236" s="5">
        <v>288</v>
      </c>
    </row>
    <row r="237" spans="1:5" x14ac:dyDescent="0.25">
      <c r="A237" t="s">
        <v>6</v>
      </c>
      <c r="B237" t="s">
        <v>36</v>
      </c>
      <c r="C237" t="s">
        <v>13</v>
      </c>
      <c r="D237" s="4">
        <v>4319</v>
      </c>
      <c r="E237" s="5">
        <v>30</v>
      </c>
    </row>
    <row r="238" spans="1:5" x14ac:dyDescent="0.25">
      <c r="A238" t="s">
        <v>40</v>
      </c>
      <c r="B238" t="s">
        <v>38</v>
      </c>
      <c r="C238" t="s">
        <v>26</v>
      </c>
      <c r="D238" s="4">
        <v>609</v>
      </c>
      <c r="E238" s="5">
        <v>87</v>
      </c>
    </row>
    <row r="239" spans="1:5" x14ac:dyDescent="0.25">
      <c r="A239" t="s">
        <v>40</v>
      </c>
      <c r="B239" t="s">
        <v>39</v>
      </c>
      <c r="C239" t="s">
        <v>27</v>
      </c>
      <c r="D239" s="4">
        <v>6370</v>
      </c>
      <c r="E239" s="5">
        <v>30</v>
      </c>
    </row>
    <row r="240" spans="1:5" x14ac:dyDescent="0.25">
      <c r="A240" t="s">
        <v>5</v>
      </c>
      <c r="B240" t="s">
        <v>38</v>
      </c>
      <c r="C240" t="s">
        <v>19</v>
      </c>
      <c r="D240" s="4">
        <v>5474</v>
      </c>
      <c r="E240" s="5">
        <v>168</v>
      </c>
    </row>
    <row r="241" spans="1:5" x14ac:dyDescent="0.25">
      <c r="A241" t="s">
        <v>40</v>
      </c>
      <c r="B241" t="s">
        <v>36</v>
      </c>
      <c r="C241" t="s">
        <v>27</v>
      </c>
      <c r="D241" s="4">
        <v>3164</v>
      </c>
      <c r="E241" s="5">
        <v>306</v>
      </c>
    </row>
    <row r="242" spans="1:5" x14ac:dyDescent="0.25">
      <c r="A242" t="s">
        <v>6</v>
      </c>
      <c r="B242" t="s">
        <v>35</v>
      </c>
      <c r="C242" t="s">
        <v>4</v>
      </c>
      <c r="D242" s="4">
        <v>1302</v>
      </c>
      <c r="E242" s="5">
        <v>402</v>
      </c>
    </row>
    <row r="243" spans="1:5" x14ac:dyDescent="0.25">
      <c r="A243" t="s">
        <v>3</v>
      </c>
      <c r="B243" t="s">
        <v>37</v>
      </c>
      <c r="C243" t="s">
        <v>28</v>
      </c>
      <c r="D243" s="4">
        <v>7308</v>
      </c>
      <c r="E243" s="5">
        <v>327</v>
      </c>
    </row>
    <row r="244" spans="1:5" x14ac:dyDescent="0.25">
      <c r="A244" t="s">
        <v>40</v>
      </c>
      <c r="B244" t="s">
        <v>37</v>
      </c>
      <c r="C244" t="s">
        <v>27</v>
      </c>
      <c r="D244" s="4">
        <v>6132</v>
      </c>
      <c r="E244" s="5">
        <v>93</v>
      </c>
    </row>
    <row r="245" spans="1:5" x14ac:dyDescent="0.25">
      <c r="A245" t="s">
        <v>10</v>
      </c>
      <c r="B245" t="s">
        <v>35</v>
      </c>
      <c r="C245" t="s">
        <v>14</v>
      </c>
      <c r="D245" s="4">
        <v>3472</v>
      </c>
      <c r="E245" s="5">
        <v>96</v>
      </c>
    </row>
    <row r="246" spans="1:5" x14ac:dyDescent="0.25">
      <c r="A246" t="s">
        <v>8</v>
      </c>
      <c r="B246" t="s">
        <v>39</v>
      </c>
      <c r="C246" t="s">
        <v>18</v>
      </c>
      <c r="D246" s="4">
        <v>9660</v>
      </c>
      <c r="E246" s="5">
        <v>27</v>
      </c>
    </row>
    <row r="247" spans="1:5" x14ac:dyDescent="0.25">
      <c r="A247" t="s">
        <v>9</v>
      </c>
      <c r="B247" t="s">
        <v>38</v>
      </c>
      <c r="C247" t="s">
        <v>26</v>
      </c>
      <c r="D247" s="4">
        <v>2436</v>
      </c>
      <c r="E247" s="5">
        <v>99</v>
      </c>
    </row>
    <row r="248" spans="1:5" x14ac:dyDescent="0.25">
      <c r="A248" t="s">
        <v>9</v>
      </c>
      <c r="B248" t="s">
        <v>38</v>
      </c>
      <c r="C248" t="s">
        <v>33</v>
      </c>
      <c r="D248" s="4">
        <v>9506</v>
      </c>
      <c r="E248" s="5">
        <v>87</v>
      </c>
    </row>
    <row r="249" spans="1:5" x14ac:dyDescent="0.25">
      <c r="A249" t="s">
        <v>10</v>
      </c>
      <c r="B249" t="s">
        <v>37</v>
      </c>
      <c r="C249" t="s">
        <v>21</v>
      </c>
      <c r="D249" s="4">
        <v>245</v>
      </c>
      <c r="E249" s="5">
        <v>288</v>
      </c>
    </row>
    <row r="250" spans="1:5" x14ac:dyDescent="0.25">
      <c r="A250" t="s">
        <v>8</v>
      </c>
      <c r="B250" t="s">
        <v>35</v>
      </c>
      <c r="C250" t="s">
        <v>20</v>
      </c>
      <c r="D250" s="4">
        <v>2702</v>
      </c>
      <c r="E250" s="5">
        <v>363</v>
      </c>
    </row>
    <row r="251" spans="1:5" x14ac:dyDescent="0.25">
      <c r="A251" t="s">
        <v>10</v>
      </c>
      <c r="B251" t="s">
        <v>34</v>
      </c>
      <c r="C251" t="s">
        <v>17</v>
      </c>
      <c r="D251" s="4">
        <v>700</v>
      </c>
      <c r="E251" s="5">
        <v>87</v>
      </c>
    </row>
    <row r="252" spans="1:5" x14ac:dyDescent="0.25">
      <c r="A252" t="s">
        <v>6</v>
      </c>
      <c r="B252" t="s">
        <v>34</v>
      </c>
      <c r="C252" t="s">
        <v>17</v>
      </c>
      <c r="D252" s="4">
        <v>3759</v>
      </c>
      <c r="E252" s="5">
        <v>150</v>
      </c>
    </row>
    <row r="253" spans="1:5" x14ac:dyDescent="0.25">
      <c r="A253" t="s">
        <v>2</v>
      </c>
      <c r="B253" t="s">
        <v>35</v>
      </c>
      <c r="C253" t="s">
        <v>17</v>
      </c>
      <c r="D253" s="4">
        <v>1589</v>
      </c>
      <c r="E253" s="5">
        <v>303</v>
      </c>
    </row>
    <row r="254" spans="1:5" x14ac:dyDescent="0.25">
      <c r="A254" t="s">
        <v>7</v>
      </c>
      <c r="B254" t="s">
        <v>35</v>
      </c>
      <c r="C254" t="s">
        <v>28</v>
      </c>
      <c r="D254" s="4">
        <v>5194</v>
      </c>
      <c r="E254" s="5">
        <v>288</v>
      </c>
    </row>
    <row r="255" spans="1:5" x14ac:dyDescent="0.25">
      <c r="A255" t="s">
        <v>10</v>
      </c>
      <c r="B255" t="s">
        <v>36</v>
      </c>
      <c r="C255" t="s">
        <v>13</v>
      </c>
      <c r="D255" s="4">
        <v>945</v>
      </c>
      <c r="E255" s="5">
        <v>75</v>
      </c>
    </row>
    <row r="256" spans="1:5" x14ac:dyDescent="0.25">
      <c r="A256" t="s">
        <v>40</v>
      </c>
      <c r="B256" t="s">
        <v>38</v>
      </c>
      <c r="C256" t="s">
        <v>31</v>
      </c>
      <c r="D256" s="4">
        <v>1988</v>
      </c>
      <c r="E256" s="5">
        <v>39</v>
      </c>
    </row>
    <row r="257" spans="1:5" x14ac:dyDescent="0.25">
      <c r="A257" t="s">
        <v>6</v>
      </c>
      <c r="B257" t="s">
        <v>34</v>
      </c>
      <c r="C257" t="s">
        <v>32</v>
      </c>
      <c r="D257" s="4">
        <v>6734</v>
      </c>
      <c r="E257" s="5">
        <v>123</v>
      </c>
    </row>
    <row r="258" spans="1:5" x14ac:dyDescent="0.25">
      <c r="A258" t="s">
        <v>40</v>
      </c>
      <c r="B258" t="s">
        <v>36</v>
      </c>
      <c r="C258" t="s">
        <v>4</v>
      </c>
      <c r="D258" s="4">
        <v>217</v>
      </c>
      <c r="E258" s="5">
        <v>36</v>
      </c>
    </row>
    <row r="259" spans="1:5" x14ac:dyDescent="0.25">
      <c r="A259" t="s">
        <v>5</v>
      </c>
      <c r="B259" t="s">
        <v>34</v>
      </c>
      <c r="C259" t="s">
        <v>22</v>
      </c>
      <c r="D259" s="4">
        <v>6279</v>
      </c>
      <c r="E259" s="5">
        <v>237</v>
      </c>
    </row>
    <row r="260" spans="1:5" x14ac:dyDescent="0.25">
      <c r="A260" t="s">
        <v>40</v>
      </c>
      <c r="B260" t="s">
        <v>36</v>
      </c>
      <c r="C260" t="s">
        <v>13</v>
      </c>
      <c r="D260" s="4">
        <v>4424</v>
      </c>
      <c r="E260" s="5">
        <v>201</v>
      </c>
    </row>
    <row r="261" spans="1:5" x14ac:dyDescent="0.25">
      <c r="A261" t="s">
        <v>2</v>
      </c>
      <c r="B261" t="s">
        <v>36</v>
      </c>
      <c r="C261" t="s">
        <v>17</v>
      </c>
      <c r="D261" s="4">
        <v>189</v>
      </c>
      <c r="E261" s="5">
        <v>48</v>
      </c>
    </row>
    <row r="262" spans="1:5" x14ac:dyDescent="0.25">
      <c r="A262" t="s">
        <v>5</v>
      </c>
      <c r="B262" t="s">
        <v>35</v>
      </c>
      <c r="C262" t="s">
        <v>22</v>
      </c>
      <c r="D262" s="4">
        <v>490</v>
      </c>
      <c r="E262" s="5">
        <v>84</v>
      </c>
    </row>
    <row r="263" spans="1:5" x14ac:dyDescent="0.25">
      <c r="A263" t="s">
        <v>8</v>
      </c>
      <c r="B263" t="s">
        <v>37</v>
      </c>
      <c r="C263" t="s">
        <v>21</v>
      </c>
      <c r="D263" s="4">
        <v>434</v>
      </c>
      <c r="E263" s="5">
        <v>87</v>
      </c>
    </row>
    <row r="264" spans="1:5" x14ac:dyDescent="0.25">
      <c r="A264" t="s">
        <v>7</v>
      </c>
      <c r="B264" t="s">
        <v>38</v>
      </c>
      <c r="C264" t="s">
        <v>30</v>
      </c>
      <c r="D264" s="4">
        <v>10129</v>
      </c>
      <c r="E264" s="5">
        <v>312</v>
      </c>
    </row>
    <row r="265" spans="1:5" x14ac:dyDescent="0.25">
      <c r="A265" t="s">
        <v>3</v>
      </c>
      <c r="B265" t="s">
        <v>39</v>
      </c>
      <c r="C265" t="s">
        <v>28</v>
      </c>
      <c r="D265" s="4">
        <v>1652</v>
      </c>
      <c r="E265" s="5">
        <v>102</v>
      </c>
    </row>
    <row r="266" spans="1:5" x14ac:dyDescent="0.25">
      <c r="A266" t="s">
        <v>8</v>
      </c>
      <c r="B266" t="s">
        <v>38</v>
      </c>
      <c r="C266" t="s">
        <v>21</v>
      </c>
      <c r="D266" s="4">
        <v>6433</v>
      </c>
      <c r="E266" s="5">
        <v>78</v>
      </c>
    </row>
    <row r="267" spans="1:5" x14ac:dyDescent="0.25">
      <c r="A267" t="s">
        <v>3</v>
      </c>
      <c r="B267" t="s">
        <v>34</v>
      </c>
      <c r="C267" t="s">
        <v>23</v>
      </c>
      <c r="D267" s="4">
        <v>2212</v>
      </c>
      <c r="E267" s="5">
        <v>117</v>
      </c>
    </row>
    <row r="268" spans="1:5" x14ac:dyDescent="0.25">
      <c r="A268" t="s">
        <v>41</v>
      </c>
      <c r="B268" t="s">
        <v>35</v>
      </c>
      <c r="C268" t="s">
        <v>19</v>
      </c>
      <c r="D268" s="4">
        <v>609</v>
      </c>
      <c r="E268" s="5">
        <v>99</v>
      </c>
    </row>
    <row r="269" spans="1:5" x14ac:dyDescent="0.25">
      <c r="A269" t="s">
        <v>40</v>
      </c>
      <c r="B269" t="s">
        <v>35</v>
      </c>
      <c r="C269" t="s">
        <v>24</v>
      </c>
      <c r="D269" s="4">
        <v>1638</v>
      </c>
      <c r="E269" s="5">
        <v>48</v>
      </c>
    </row>
    <row r="270" spans="1:5" x14ac:dyDescent="0.25">
      <c r="A270" t="s">
        <v>7</v>
      </c>
      <c r="B270" t="s">
        <v>34</v>
      </c>
      <c r="C270" t="s">
        <v>15</v>
      </c>
      <c r="D270" s="4">
        <v>3829</v>
      </c>
      <c r="E270" s="5">
        <v>24</v>
      </c>
    </row>
    <row r="271" spans="1:5" x14ac:dyDescent="0.25">
      <c r="A271" t="s">
        <v>40</v>
      </c>
      <c r="B271" t="s">
        <v>39</v>
      </c>
      <c r="C271" t="s">
        <v>15</v>
      </c>
      <c r="D271" s="4">
        <v>5775</v>
      </c>
      <c r="E271" s="5">
        <v>42</v>
      </c>
    </row>
    <row r="272" spans="1:5" x14ac:dyDescent="0.25">
      <c r="A272" t="s">
        <v>6</v>
      </c>
      <c r="B272" t="s">
        <v>35</v>
      </c>
      <c r="C272" t="s">
        <v>20</v>
      </c>
      <c r="D272" s="4">
        <v>1071</v>
      </c>
      <c r="E272" s="5">
        <v>270</v>
      </c>
    </row>
    <row r="273" spans="1:5" x14ac:dyDescent="0.25">
      <c r="A273" t="s">
        <v>8</v>
      </c>
      <c r="B273" t="s">
        <v>36</v>
      </c>
      <c r="C273" t="s">
        <v>23</v>
      </c>
      <c r="D273" s="4">
        <v>5019</v>
      </c>
      <c r="E273" s="5">
        <v>150</v>
      </c>
    </row>
    <row r="274" spans="1:5" x14ac:dyDescent="0.25">
      <c r="A274" t="s">
        <v>2</v>
      </c>
      <c r="B274" t="s">
        <v>37</v>
      </c>
      <c r="C274" t="s">
        <v>15</v>
      </c>
      <c r="D274" s="4">
        <v>2863</v>
      </c>
      <c r="E274" s="5">
        <v>42</v>
      </c>
    </row>
    <row r="275" spans="1:5" x14ac:dyDescent="0.25">
      <c r="A275" t="s">
        <v>40</v>
      </c>
      <c r="B275" t="s">
        <v>35</v>
      </c>
      <c r="C275" t="s">
        <v>29</v>
      </c>
      <c r="D275" s="4">
        <v>1617</v>
      </c>
      <c r="E275" s="5">
        <v>126</v>
      </c>
    </row>
    <row r="276" spans="1:5" x14ac:dyDescent="0.25">
      <c r="A276" t="s">
        <v>6</v>
      </c>
      <c r="B276" t="s">
        <v>37</v>
      </c>
      <c r="C276" t="s">
        <v>26</v>
      </c>
      <c r="D276" s="4">
        <v>6818</v>
      </c>
      <c r="E276" s="5">
        <v>6</v>
      </c>
    </row>
    <row r="277" spans="1:5" x14ac:dyDescent="0.25">
      <c r="A277" t="s">
        <v>3</v>
      </c>
      <c r="B277" t="s">
        <v>35</v>
      </c>
      <c r="C277" t="s">
        <v>15</v>
      </c>
      <c r="D277" s="4">
        <v>6657</v>
      </c>
      <c r="E277" s="5">
        <v>276</v>
      </c>
    </row>
    <row r="278" spans="1:5" x14ac:dyDescent="0.25">
      <c r="A278" t="s">
        <v>3</v>
      </c>
      <c r="B278" t="s">
        <v>34</v>
      </c>
      <c r="C278" t="s">
        <v>17</v>
      </c>
      <c r="D278" s="4">
        <v>2919</v>
      </c>
      <c r="E278" s="5">
        <v>93</v>
      </c>
    </row>
    <row r="279" spans="1:5" x14ac:dyDescent="0.25">
      <c r="A279" t="s">
        <v>2</v>
      </c>
      <c r="B279" t="s">
        <v>36</v>
      </c>
      <c r="C279" t="s">
        <v>31</v>
      </c>
      <c r="D279" s="4">
        <v>3094</v>
      </c>
      <c r="E279" s="5">
        <v>246</v>
      </c>
    </row>
    <row r="280" spans="1:5" x14ac:dyDescent="0.25">
      <c r="A280" t="s">
        <v>6</v>
      </c>
      <c r="B280" t="s">
        <v>39</v>
      </c>
      <c r="C280" t="s">
        <v>24</v>
      </c>
      <c r="D280" s="4">
        <v>2989</v>
      </c>
      <c r="E280" s="5">
        <v>3</v>
      </c>
    </row>
    <row r="281" spans="1:5" x14ac:dyDescent="0.25">
      <c r="A281" t="s">
        <v>8</v>
      </c>
      <c r="B281" t="s">
        <v>38</v>
      </c>
      <c r="C281" t="s">
        <v>27</v>
      </c>
      <c r="D281" s="4">
        <v>2268</v>
      </c>
      <c r="E281" s="5">
        <v>63</v>
      </c>
    </row>
    <row r="282" spans="1:5" x14ac:dyDescent="0.25">
      <c r="A282" t="s">
        <v>5</v>
      </c>
      <c r="B282" t="s">
        <v>35</v>
      </c>
      <c r="C282" t="s">
        <v>31</v>
      </c>
      <c r="D282" s="4">
        <v>4753</v>
      </c>
      <c r="E282" s="5">
        <v>246</v>
      </c>
    </row>
    <row r="283" spans="1:5" x14ac:dyDescent="0.25">
      <c r="A283" t="s">
        <v>2</v>
      </c>
      <c r="B283" t="s">
        <v>34</v>
      </c>
      <c r="C283" t="s">
        <v>19</v>
      </c>
      <c r="D283" s="4">
        <v>7511</v>
      </c>
      <c r="E283" s="5">
        <v>120</v>
      </c>
    </row>
    <row r="284" spans="1:5" x14ac:dyDescent="0.25">
      <c r="A284" t="s">
        <v>2</v>
      </c>
      <c r="B284" t="s">
        <v>38</v>
      </c>
      <c r="C284" t="s">
        <v>31</v>
      </c>
      <c r="D284" s="4">
        <v>4326</v>
      </c>
      <c r="E284" s="5">
        <v>348</v>
      </c>
    </row>
    <row r="285" spans="1:5" x14ac:dyDescent="0.25">
      <c r="A285" t="s">
        <v>41</v>
      </c>
      <c r="B285" t="s">
        <v>34</v>
      </c>
      <c r="C285" t="s">
        <v>23</v>
      </c>
      <c r="D285" s="4">
        <v>4935</v>
      </c>
      <c r="E285" s="5">
        <v>126</v>
      </c>
    </row>
    <row r="286" spans="1:5" x14ac:dyDescent="0.25">
      <c r="A286" t="s">
        <v>6</v>
      </c>
      <c r="B286" t="s">
        <v>35</v>
      </c>
      <c r="C286" t="s">
        <v>30</v>
      </c>
      <c r="D286" s="4">
        <v>4781</v>
      </c>
      <c r="E286" s="5">
        <v>123</v>
      </c>
    </row>
    <row r="287" spans="1:5" x14ac:dyDescent="0.25">
      <c r="A287" t="s">
        <v>5</v>
      </c>
      <c r="B287" t="s">
        <v>38</v>
      </c>
      <c r="C287" t="s">
        <v>25</v>
      </c>
      <c r="D287" s="4">
        <v>7483</v>
      </c>
      <c r="E287" s="5">
        <v>45</v>
      </c>
    </row>
    <row r="288" spans="1:5" x14ac:dyDescent="0.25">
      <c r="A288" t="s">
        <v>10</v>
      </c>
      <c r="B288" t="s">
        <v>38</v>
      </c>
      <c r="C288" t="s">
        <v>4</v>
      </c>
      <c r="D288" s="4">
        <v>6860</v>
      </c>
      <c r="E288" s="5">
        <v>126</v>
      </c>
    </row>
    <row r="289" spans="1:5" x14ac:dyDescent="0.25">
      <c r="A289" t="s">
        <v>40</v>
      </c>
      <c r="B289" t="s">
        <v>37</v>
      </c>
      <c r="C289" t="s">
        <v>29</v>
      </c>
      <c r="D289" s="4">
        <v>9002</v>
      </c>
      <c r="E289" s="5">
        <v>72</v>
      </c>
    </row>
    <row r="290" spans="1:5" x14ac:dyDescent="0.25">
      <c r="A290" t="s">
        <v>6</v>
      </c>
      <c r="B290" t="s">
        <v>36</v>
      </c>
      <c r="C290" t="s">
        <v>29</v>
      </c>
      <c r="D290" s="4">
        <v>1400</v>
      </c>
      <c r="E290" s="5">
        <v>135</v>
      </c>
    </row>
    <row r="291" spans="1:5" x14ac:dyDescent="0.25">
      <c r="A291" t="s">
        <v>10</v>
      </c>
      <c r="B291" t="s">
        <v>34</v>
      </c>
      <c r="C291" t="s">
        <v>22</v>
      </c>
      <c r="D291" s="4">
        <v>4053</v>
      </c>
      <c r="E291" s="5">
        <v>24</v>
      </c>
    </row>
    <row r="292" spans="1:5" x14ac:dyDescent="0.25">
      <c r="A292" t="s">
        <v>7</v>
      </c>
      <c r="B292" t="s">
        <v>36</v>
      </c>
      <c r="C292" t="s">
        <v>31</v>
      </c>
      <c r="D292" s="4">
        <v>2149</v>
      </c>
      <c r="E292" s="5">
        <v>117</v>
      </c>
    </row>
    <row r="293" spans="1:5" x14ac:dyDescent="0.25">
      <c r="A293" t="s">
        <v>3</v>
      </c>
      <c r="B293" t="s">
        <v>39</v>
      </c>
      <c r="C293" t="s">
        <v>29</v>
      </c>
      <c r="D293" s="4">
        <v>3640</v>
      </c>
      <c r="E293" s="5">
        <v>51</v>
      </c>
    </row>
    <row r="294" spans="1:5" x14ac:dyDescent="0.25">
      <c r="A294" t="s">
        <v>2</v>
      </c>
      <c r="B294" t="s">
        <v>39</v>
      </c>
      <c r="C294" t="s">
        <v>23</v>
      </c>
      <c r="D294" s="4">
        <v>630</v>
      </c>
      <c r="E294" s="5">
        <v>36</v>
      </c>
    </row>
    <row r="295" spans="1:5" x14ac:dyDescent="0.25">
      <c r="A295" t="s">
        <v>9</v>
      </c>
      <c r="B295" t="s">
        <v>35</v>
      </c>
      <c r="C295" t="s">
        <v>27</v>
      </c>
      <c r="D295" s="4">
        <v>2429</v>
      </c>
      <c r="E295" s="5">
        <v>144</v>
      </c>
    </row>
    <row r="296" spans="1:5" x14ac:dyDescent="0.25">
      <c r="A296" t="s">
        <v>9</v>
      </c>
      <c r="B296" t="s">
        <v>36</v>
      </c>
      <c r="C296" t="s">
        <v>25</v>
      </c>
      <c r="D296" s="4">
        <v>2142</v>
      </c>
      <c r="E296" s="5">
        <v>114</v>
      </c>
    </row>
    <row r="297" spans="1:5" x14ac:dyDescent="0.25">
      <c r="A297" t="s">
        <v>7</v>
      </c>
      <c r="B297" t="s">
        <v>37</v>
      </c>
      <c r="C297" t="s">
        <v>30</v>
      </c>
      <c r="D297" s="4">
        <v>6454</v>
      </c>
      <c r="E297" s="5">
        <v>54</v>
      </c>
    </row>
    <row r="298" spans="1:5" x14ac:dyDescent="0.25">
      <c r="A298" t="s">
        <v>7</v>
      </c>
      <c r="B298" t="s">
        <v>37</v>
      </c>
      <c r="C298" t="s">
        <v>16</v>
      </c>
      <c r="D298" s="4">
        <v>4487</v>
      </c>
      <c r="E298" s="5">
        <v>333</v>
      </c>
    </row>
    <row r="299" spans="1:5" x14ac:dyDescent="0.25">
      <c r="A299" t="s">
        <v>3</v>
      </c>
      <c r="B299" t="s">
        <v>37</v>
      </c>
      <c r="C299" t="s">
        <v>4</v>
      </c>
      <c r="D299" s="4">
        <v>938</v>
      </c>
      <c r="E299" s="5">
        <v>366</v>
      </c>
    </row>
    <row r="300" spans="1:5" x14ac:dyDescent="0.25">
      <c r="A300" t="s">
        <v>3</v>
      </c>
      <c r="B300" t="s">
        <v>38</v>
      </c>
      <c r="C300" t="s">
        <v>26</v>
      </c>
      <c r="D300" s="4">
        <v>8841</v>
      </c>
      <c r="E300" s="5">
        <v>303</v>
      </c>
    </row>
    <row r="301" spans="1:5" x14ac:dyDescent="0.25">
      <c r="A301" t="s">
        <v>2</v>
      </c>
      <c r="B301" t="s">
        <v>39</v>
      </c>
      <c r="C301" t="s">
        <v>33</v>
      </c>
      <c r="D301" s="4">
        <v>4018</v>
      </c>
      <c r="E301" s="5">
        <v>126</v>
      </c>
    </row>
    <row r="302" spans="1:5" x14ac:dyDescent="0.25">
      <c r="A302" t="s">
        <v>41</v>
      </c>
      <c r="B302" t="s">
        <v>37</v>
      </c>
      <c r="C302" t="s">
        <v>15</v>
      </c>
      <c r="D302" s="4">
        <v>714</v>
      </c>
      <c r="E302" s="5">
        <v>231</v>
      </c>
    </row>
    <row r="303" spans="1:5" x14ac:dyDescent="0.25">
      <c r="A303" t="s">
        <v>9</v>
      </c>
      <c r="B303" t="s">
        <v>38</v>
      </c>
      <c r="C303" t="s">
        <v>25</v>
      </c>
      <c r="D303" s="4">
        <v>3850</v>
      </c>
      <c r="E303" s="5">
        <v>102</v>
      </c>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BECF-D4BA-4305-991A-20A8CF9419DE}">
  <dimension ref="A1:H16"/>
  <sheetViews>
    <sheetView workbookViewId="0">
      <selection activeCell="G5" sqref="G5"/>
    </sheetView>
  </sheetViews>
  <sheetFormatPr defaultRowHeight="15" x14ac:dyDescent="0.25"/>
  <cols>
    <col min="2" max="2" width="16.42578125" bestFit="1" customWidth="1"/>
    <col min="3" max="3" width="14.85546875" bestFit="1" customWidth="1"/>
    <col min="7" max="7" width="16.28515625" bestFit="1" customWidth="1"/>
    <col min="8" max="8" width="14.85546875" bestFit="1" customWidth="1"/>
  </cols>
  <sheetData>
    <row r="1" spans="1:8" ht="92.25" x14ac:dyDescent="1.35">
      <c r="A1" s="16" t="s">
        <v>78</v>
      </c>
    </row>
    <row r="3" spans="1:8" x14ac:dyDescent="0.25">
      <c r="B3" s="27" t="s">
        <v>70</v>
      </c>
      <c r="C3" t="s">
        <v>72</v>
      </c>
      <c r="G3" s="27" t="s">
        <v>70</v>
      </c>
      <c r="H3" t="s">
        <v>72</v>
      </c>
    </row>
    <row r="4" spans="1:8" x14ac:dyDescent="0.25">
      <c r="B4" s="28" t="s">
        <v>38</v>
      </c>
      <c r="C4" s="29"/>
      <c r="G4" s="28" t="s">
        <v>38</v>
      </c>
      <c r="H4" s="29"/>
    </row>
    <row r="5" spans="1:8" x14ac:dyDescent="0.25">
      <c r="B5" s="33" t="s">
        <v>5</v>
      </c>
      <c r="C5" s="29">
        <v>25221</v>
      </c>
      <c r="G5" s="33" t="s">
        <v>41</v>
      </c>
      <c r="H5" s="29">
        <v>6069</v>
      </c>
    </row>
    <row r="6" spans="1:8" x14ac:dyDescent="0.25">
      <c r="B6" s="28" t="s">
        <v>36</v>
      </c>
      <c r="C6" s="29"/>
      <c r="G6" s="28" t="s">
        <v>36</v>
      </c>
      <c r="H6" s="29"/>
    </row>
    <row r="7" spans="1:8" x14ac:dyDescent="0.25">
      <c r="B7" s="33" t="s">
        <v>5</v>
      </c>
      <c r="C7" s="29">
        <v>39620</v>
      </c>
      <c r="G7" s="33" t="s">
        <v>8</v>
      </c>
      <c r="H7" s="29">
        <v>5019</v>
      </c>
    </row>
    <row r="8" spans="1:8" x14ac:dyDescent="0.25">
      <c r="B8" s="28" t="s">
        <v>34</v>
      </c>
      <c r="C8" s="29"/>
      <c r="G8" s="28" t="s">
        <v>34</v>
      </c>
      <c r="H8" s="29"/>
    </row>
    <row r="9" spans="1:8" x14ac:dyDescent="0.25">
      <c r="B9" s="33" t="s">
        <v>5</v>
      </c>
      <c r="C9" s="29">
        <v>41559</v>
      </c>
      <c r="G9" s="33" t="s">
        <v>8</v>
      </c>
      <c r="H9" s="29">
        <v>5516</v>
      </c>
    </row>
    <row r="10" spans="1:8" x14ac:dyDescent="0.25">
      <c r="B10" s="28" t="s">
        <v>37</v>
      </c>
      <c r="C10" s="29"/>
      <c r="G10" s="28" t="s">
        <v>37</v>
      </c>
      <c r="H10" s="29"/>
    </row>
    <row r="11" spans="1:8" x14ac:dyDescent="0.25">
      <c r="B11" s="33" t="s">
        <v>7</v>
      </c>
      <c r="C11" s="29">
        <v>43568</v>
      </c>
      <c r="G11" s="33" t="s">
        <v>10</v>
      </c>
      <c r="H11" s="29">
        <v>7987</v>
      </c>
    </row>
    <row r="12" spans="1:8" x14ac:dyDescent="0.25">
      <c r="B12" s="28" t="s">
        <v>39</v>
      </c>
      <c r="C12" s="29"/>
      <c r="G12" s="28" t="s">
        <v>39</v>
      </c>
      <c r="H12" s="29"/>
    </row>
    <row r="13" spans="1:8" x14ac:dyDescent="0.25">
      <c r="B13" s="33" t="s">
        <v>2</v>
      </c>
      <c r="C13" s="29">
        <v>45752</v>
      </c>
      <c r="G13" s="33" t="s">
        <v>41</v>
      </c>
      <c r="H13" s="29">
        <v>3976</v>
      </c>
    </row>
    <row r="14" spans="1:8" x14ac:dyDescent="0.25">
      <c r="B14" s="28" t="s">
        <v>35</v>
      </c>
      <c r="C14" s="29"/>
      <c r="G14" s="28" t="s">
        <v>35</v>
      </c>
      <c r="H14" s="29"/>
    </row>
    <row r="15" spans="1:8" x14ac:dyDescent="0.25">
      <c r="B15" s="33" t="s">
        <v>40</v>
      </c>
      <c r="C15" s="29">
        <v>38325</v>
      </c>
      <c r="G15" s="33" t="s">
        <v>2</v>
      </c>
      <c r="H15" s="29">
        <v>2142</v>
      </c>
    </row>
    <row r="16" spans="1:8" x14ac:dyDescent="0.25">
      <c r="B16" s="28" t="s">
        <v>71</v>
      </c>
      <c r="C16" s="29">
        <v>234045</v>
      </c>
      <c r="G16" s="28" t="s">
        <v>71</v>
      </c>
      <c r="H16" s="29">
        <v>30709</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F2F81-CB2B-48F8-8398-AE18C1F5A5E1}">
  <dimension ref="A1:I303"/>
  <sheetViews>
    <sheetView workbookViewId="0">
      <selection activeCell="H4" sqref="H4"/>
    </sheetView>
  </sheetViews>
  <sheetFormatPr defaultRowHeight="15" x14ac:dyDescent="0.25"/>
  <cols>
    <col min="3" max="3" width="16" bestFit="1" customWidth="1"/>
    <col min="4" max="4" width="13" bestFit="1" customWidth="1"/>
    <col min="5" max="5" width="21.85546875" bestFit="1" customWidth="1"/>
    <col min="6" max="6" width="10.7109375" bestFit="1" customWidth="1"/>
    <col min="7" max="7" width="5.7109375" bestFit="1" customWidth="1"/>
    <col min="8" max="8" width="13.85546875" customWidth="1"/>
    <col min="9" max="9" width="10.5703125" bestFit="1" customWidth="1"/>
  </cols>
  <sheetData>
    <row r="1" spans="1:9" ht="61.5" x14ac:dyDescent="0.9">
      <c r="A1" s="12" t="s">
        <v>79</v>
      </c>
    </row>
    <row r="3" spans="1:9" x14ac:dyDescent="0.25">
      <c r="C3" s="6" t="s">
        <v>11</v>
      </c>
      <c r="D3" s="6" t="s">
        <v>12</v>
      </c>
      <c r="E3" s="6" t="s">
        <v>0</v>
      </c>
      <c r="F3" s="10" t="s">
        <v>1</v>
      </c>
      <c r="G3" s="10" t="s">
        <v>49</v>
      </c>
      <c r="H3" s="6" t="s">
        <v>83</v>
      </c>
      <c r="I3" s="6" t="s">
        <v>84</v>
      </c>
    </row>
    <row r="4" spans="1:9" x14ac:dyDescent="0.25">
      <c r="C4" t="s">
        <v>40</v>
      </c>
      <c r="D4" t="s">
        <v>37</v>
      </c>
      <c r="E4" t="s">
        <v>30</v>
      </c>
      <c r="F4" s="32">
        <v>1624</v>
      </c>
      <c r="G4" s="5">
        <v>114</v>
      </c>
      <c r="H4" s="32">
        <f>VLOOKUP(data5[[#This Row],[Product]],products[#All],2,0)</f>
        <v>14.49</v>
      </c>
      <c r="I4" s="34">
        <f>data5[[#This Row],[cost per unit]]*data5[[#This Row],[Units]]</f>
        <v>1651.8600000000001</v>
      </c>
    </row>
    <row r="5" spans="1:9" x14ac:dyDescent="0.25">
      <c r="C5" t="s">
        <v>8</v>
      </c>
      <c r="D5" t="s">
        <v>35</v>
      </c>
      <c r="E5" t="s">
        <v>32</v>
      </c>
      <c r="F5" s="32">
        <v>6706</v>
      </c>
      <c r="G5" s="5">
        <v>459</v>
      </c>
      <c r="H5" s="30">
        <f>VLOOKUP(data5[[#This Row],[Product]],products[#All],2,0)</f>
        <v>8.65</v>
      </c>
      <c r="I5" s="34">
        <f>data5[[#This Row],[cost per unit]]*data5[[#This Row],[Units]]</f>
        <v>3970.3500000000004</v>
      </c>
    </row>
    <row r="6" spans="1:9" x14ac:dyDescent="0.25">
      <c r="C6" t="s">
        <v>9</v>
      </c>
      <c r="D6" t="s">
        <v>35</v>
      </c>
      <c r="E6" t="s">
        <v>4</v>
      </c>
      <c r="F6" s="32">
        <v>959</v>
      </c>
      <c r="G6" s="5">
        <v>147</v>
      </c>
      <c r="H6" s="30">
        <f>VLOOKUP(data5[[#This Row],[Product]],products[#All],2,0)</f>
        <v>11.88</v>
      </c>
      <c r="I6" s="34">
        <f>data5[[#This Row],[cost per unit]]*data5[[#This Row],[Units]]</f>
        <v>1746.3600000000001</v>
      </c>
    </row>
    <row r="7" spans="1:9" x14ac:dyDescent="0.25">
      <c r="C7" t="s">
        <v>41</v>
      </c>
      <c r="D7" t="s">
        <v>36</v>
      </c>
      <c r="E7" t="s">
        <v>18</v>
      </c>
      <c r="F7" s="32">
        <v>9632</v>
      </c>
      <c r="G7" s="5">
        <v>288</v>
      </c>
      <c r="H7" s="30">
        <f>VLOOKUP(data5[[#This Row],[Product]],products[#All],2,0)</f>
        <v>6.47</v>
      </c>
      <c r="I7" s="34">
        <f>data5[[#This Row],[cost per unit]]*data5[[#This Row],[Units]]</f>
        <v>1863.36</v>
      </c>
    </row>
    <row r="8" spans="1:9" x14ac:dyDescent="0.25">
      <c r="C8" t="s">
        <v>6</v>
      </c>
      <c r="D8" t="s">
        <v>39</v>
      </c>
      <c r="E8" t="s">
        <v>25</v>
      </c>
      <c r="F8" s="32">
        <v>2100</v>
      </c>
      <c r="G8" s="5">
        <v>414</v>
      </c>
      <c r="H8" s="30">
        <f>VLOOKUP(data5[[#This Row],[Product]],products[#All],2,0)</f>
        <v>13.15</v>
      </c>
      <c r="I8" s="34">
        <f>data5[[#This Row],[cost per unit]]*data5[[#This Row],[Units]]</f>
        <v>5444.1</v>
      </c>
    </row>
    <row r="9" spans="1:9" x14ac:dyDescent="0.25">
      <c r="C9" t="s">
        <v>40</v>
      </c>
      <c r="D9" t="s">
        <v>35</v>
      </c>
      <c r="E9" t="s">
        <v>33</v>
      </c>
      <c r="F9" s="32">
        <v>8869</v>
      </c>
      <c r="G9" s="5">
        <v>432</v>
      </c>
      <c r="H9" s="30">
        <f>VLOOKUP(data5[[#This Row],[Product]],products[#All],2,0)</f>
        <v>12.37</v>
      </c>
      <c r="I9" s="34">
        <f>data5[[#This Row],[cost per unit]]*data5[[#This Row],[Units]]</f>
        <v>5343.8399999999992</v>
      </c>
    </row>
    <row r="10" spans="1:9" x14ac:dyDescent="0.25">
      <c r="C10" t="s">
        <v>6</v>
      </c>
      <c r="D10" t="s">
        <v>38</v>
      </c>
      <c r="E10" t="s">
        <v>31</v>
      </c>
      <c r="F10" s="32">
        <v>2681</v>
      </c>
      <c r="G10" s="5">
        <v>54</v>
      </c>
      <c r="H10" s="30">
        <f>VLOOKUP(data5[[#This Row],[Product]],products[#All],2,0)</f>
        <v>5.79</v>
      </c>
      <c r="I10" s="34">
        <f>data5[[#This Row],[cost per unit]]*data5[[#This Row],[Units]]</f>
        <v>312.66000000000003</v>
      </c>
    </row>
    <row r="11" spans="1:9" x14ac:dyDescent="0.25">
      <c r="C11" t="s">
        <v>8</v>
      </c>
      <c r="D11" t="s">
        <v>35</v>
      </c>
      <c r="E11" t="s">
        <v>22</v>
      </c>
      <c r="F11" s="32">
        <v>5012</v>
      </c>
      <c r="G11" s="5">
        <v>210</v>
      </c>
      <c r="H11" s="30">
        <f>VLOOKUP(data5[[#This Row],[Product]],products[#All],2,0)</f>
        <v>9.77</v>
      </c>
      <c r="I11" s="34">
        <f>data5[[#This Row],[cost per unit]]*data5[[#This Row],[Units]]</f>
        <v>2051.6999999999998</v>
      </c>
    </row>
    <row r="12" spans="1:9" x14ac:dyDescent="0.25">
      <c r="C12" t="s">
        <v>7</v>
      </c>
      <c r="D12" t="s">
        <v>38</v>
      </c>
      <c r="E12" t="s">
        <v>14</v>
      </c>
      <c r="F12" s="32">
        <v>1281</v>
      </c>
      <c r="G12" s="5">
        <v>75</v>
      </c>
      <c r="H12" s="30">
        <f>VLOOKUP(data5[[#This Row],[Product]],products[#All],2,0)</f>
        <v>11.7</v>
      </c>
      <c r="I12" s="34">
        <f>data5[[#This Row],[cost per unit]]*data5[[#This Row],[Units]]</f>
        <v>877.5</v>
      </c>
    </row>
    <row r="13" spans="1:9" x14ac:dyDescent="0.25">
      <c r="C13" t="s">
        <v>5</v>
      </c>
      <c r="D13" t="s">
        <v>37</v>
      </c>
      <c r="E13" t="s">
        <v>14</v>
      </c>
      <c r="F13" s="32">
        <v>4991</v>
      </c>
      <c r="G13" s="5">
        <v>12</v>
      </c>
      <c r="H13" s="30">
        <f>VLOOKUP(data5[[#This Row],[Product]],products[#All],2,0)</f>
        <v>11.7</v>
      </c>
      <c r="I13" s="34">
        <f>data5[[#This Row],[cost per unit]]*data5[[#This Row],[Units]]</f>
        <v>140.39999999999998</v>
      </c>
    </row>
    <row r="14" spans="1:9" x14ac:dyDescent="0.25">
      <c r="C14" t="s">
        <v>2</v>
      </c>
      <c r="D14" t="s">
        <v>39</v>
      </c>
      <c r="E14" t="s">
        <v>25</v>
      </c>
      <c r="F14" s="32">
        <v>1785</v>
      </c>
      <c r="G14" s="5">
        <v>462</v>
      </c>
      <c r="H14" s="30">
        <f>VLOOKUP(data5[[#This Row],[Product]],products[#All],2,0)</f>
        <v>13.15</v>
      </c>
      <c r="I14" s="34">
        <f>data5[[#This Row],[cost per unit]]*data5[[#This Row],[Units]]</f>
        <v>6075.3</v>
      </c>
    </row>
    <row r="15" spans="1:9" x14ac:dyDescent="0.25">
      <c r="C15" t="s">
        <v>3</v>
      </c>
      <c r="D15" t="s">
        <v>37</v>
      </c>
      <c r="E15" t="s">
        <v>17</v>
      </c>
      <c r="F15" s="32">
        <v>3983</v>
      </c>
      <c r="G15" s="5">
        <v>144</v>
      </c>
      <c r="H15" s="30">
        <f>VLOOKUP(data5[[#This Row],[Product]],products[#All],2,0)</f>
        <v>3.11</v>
      </c>
      <c r="I15" s="34">
        <f>data5[[#This Row],[cost per unit]]*data5[[#This Row],[Units]]</f>
        <v>447.84</v>
      </c>
    </row>
    <row r="16" spans="1:9" x14ac:dyDescent="0.25">
      <c r="C16" t="s">
        <v>9</v>
      </c>
      <c r="D16" t="s">
        <v>38</v>
      </c>
      <c r="E16" t="s">
        <v>16</v>
      </c>
      <c r="F16" s="32">
        <v>2646</v>
      </c>
      <c r="G16" s="5">
        <v>120</v>
      </c>
      <c r="H16" s="30">
        <f>VLOOKUP(data5[[#This Row],[Product]],products[#All],2,0)</f>
        <v>8.7899999999999991</v>
      </c>
      <c r="I16" s="34">
        <f>data5[[#This Row],[cost per unit]]*data5[[#This Row],[Units]]</f>
        <v>1054.8</v>
      </c>
    </row>
    <row r="17" spans="3:9" x14ac:dyDescent="0.25">
      <c r="C17" t="s">
        <v>2</v>
      </c>
      <c r="D17" t="s">
        <v>34</v>
      </c>
      <c r="E17" t="s">
        <v>13</v>
      </c>
      <c r="F17" s="32">
        <v>252</v>
      </c>
      <c r="G17" s="5">
        <v>54</v>
      </c>
      <c r="H17" s="30">
        <f>VLOOKUP(data5[[#This Row],[Product]],products[#All],2,0)</f>
        <v>9.33</v>
      </c>
      <c r="I17" s="34">
        <f>data5[[#This Row],[cost per unit]]*data5[[#This Row],[Units]]</f>
        <v>503.82</v>
      </c>
    </row>
    <row r="18" spans="3:9" x14ac:dyDescent="0.25">
      <c r="C18" t="s">
        <v>3</v>
      </c>
      <c r="D18" t="s">
        <v>35</v>
      </c>
      <c r="E18" t="s">
        <v>25</v>
      </c>
      <c r="F18" s="32">
        <v>2464</v>
      </c>
      <c r="G18" s="5">
        <v>234</v>
      </c>
      <c r="H18" s="30">
        <f>VLOOKUP(data5[[#This Row],[Product]],products[#All],2,0)</f>
        <v>13.15</v>
      </c>
      <c r="I18" s="34">
        <f>data5[[#This Row],[cost per unit]]*data5[[#This Row],[Units]]</f>
        <v>3077.1</v>
      </c>
    </row>
    <row r="19" spans="3:9" x14ac:dyDescent="0.25">
      <c r="C19" t="s">
        <v>3</v>
      </c>
      <c r="D19" t="s">
        <v>35</v>
      </c>
      <c r="E19" t="s">
        <v>29</v>
      </c>
      <c r="F19" s="32">
        <v>2114</v>
      </c>
      <c r="G19" s="5">
        <v>66</v>
      </c>
      <c r="H19" s="30">
        <f>VLOOKUP(data5[[#This Row],[Product]],products[#All],2,0)</f>
        <v>7.16</v>
      </c>
      <c r="I19" s="34">
        <f>data5[[#This Row],[cost per unit]]*data5[[#This Row],[Units]]</f>
        <v>472.56</v>
      </c>
    </row>
    <row r="20" spans="3:9" x14ac:dyDescent="0.25">
      <c r="C20" t="s">
        <v>6</v>
      </c>
      <c r="D20" t="s">
        <v>37</v>
      </c>
      <c r="E20" t="s">
        <v>31</v>
      </c>
      <c r="F20" s="32">
        <v>7693</v>
      </c>
      <c r="G20" s="5">
        <v>87</v>
      </c>
      <c r="H20" s="30">
        <f>VLOOKUP(data5[[#This Row],[Product]],products[#All],2,0)</f>
        <v>5.79</v>
      </c>
      <c r="I20" s="34">
        <f>data5[[#This Row],[cost per unit]]*data5[[#This Row],[Units]]</f>
        <v>503.73</v>
      </c>
    </row>
    <row r="21" spans="3:9" x14ac:dyDescent="0.25">
      <c r="C21" t="s">
        <v>5</v>
      </c>
      <c r="D21" t="s">
        <v>34</v>
      </c>
      <c r="E21" t="s">
        <v>20</v>
      </c>
      <c r="F21" s="32">
        <v>15610</v>
      </c>
      <c r="G21" s="5">
        <v>339</v>
      </c>
      <c r="H21" s="30">
        <f>VLOOKUP(data5[[#This Row],[Product]],products[#All],2,0)</f>
        <v>10.62</v>
      </c>
      <c r="I21" s="34">
        <f>data5[[#This Row],[cost per unit]]*data5[[#This Row],[Units]]</f>
        <v>3600.18</v>
      </c>
    </row>
    <row r="22" spans="3:9" x14ac:dyDescent="0.25">
      <c r="C22" t="s">
        <v>41</v>
      </c>
      <c r="D22" t="s">
        <v>34</v>
      </c>
      <c r="E22" t="s">
        <v>22</v>
      </c>
      <c r="F22" s="32">
        <v>336</v>
      </c>
      <c r="G22" s="5">
        <v>144</v>
      </c>
      <c r="H22" s="30">
        <f>VLOOKUP(data5[[#This Row],[Product]],products[#All],2,0)</f>
        <v>9.77</v>
      </c>
      <c r="I22" s="34">
        <f>data5[[#This Row],[cost per unit]]*data5[[#This Row],[Units]]</f>
        <v>1406.8799999999999</v>
      </c>
    </row>
    <row r="23" spans="3:9" x14ac:dyDescent="0.25">
      <c r="C23" t="s">
        <v>2</v>
      </c>
      <c r="D23" t="s">
        <v>39</v>
      </c>
      <c r="E23" t="s">
        <v>20</v>
      </c>
      <c r="F23" s="32">
        <v>9443</v>
      </c>
      <c r="G23" s="5">
        <v>162</v>
      </c>
      <c r="H23" s="30">
        <f>VLOOKUP(data5[[#This Row],[Product]],products[#All],2,0)</f>
        <v>10.62</v>
      </c>
      <c r="I23" s="34">
        <f>data5[[#This Row],[cost per unit]]*data5[[#This Row],[Units]]</f>
        <v>1720.4399999999998</v>
      </c>
    </row>
    <row r="24" spans="3:9" x14ac:dyDescent="0.25">
      <c r="C24" t="s">
        <v>9</v>
      </c>
      <c r="D24" t="s">
        <v>34</v>
      </c>
      <c r="E24" t="s">
        <v>23</v>
      </c>
      <c r="F24" s="32">
        <v>8155</v>
      </c>
      <c r="G24" s="5">
        <v>90</v>
      </c>
      <c r="H24" s="30">
        <f>VLOOKUP(data5[[#This Row],[Product]],products[#All],2,0)</f>
        <v>6.49</v>
      </c>
      <c r="I24" s="34">
        <f>data5[[#This Row],[cost per unit]]*data5[[#This Row],[Units]]</f>
        <v>584.1</v>
      </c>
    </row>
    <row r="25" spans="3:9" x14ac:dyDescent="0.25">
      <c r="C25" t="s">
        <v>8</v>
      </c>
      <c r="D25" t="s">
        <v>38</v>
      </c>
      <c r="E25" t="s">
        <v>23</v>
      </c>
      <c r="F25" s="32">
        <v>1701</v>
      </c>
      <c r="G25" s="5">
        <v>234</v>
      </c>
      <c r="H25" s="30">
        <f>VLOOKUP(data5[[#This Row],[Product]],products[#All],2,0)</f>
        <v>6.49</v>
      </c>
      <c r="I25" s="34">
        <f>data5[[#This Row],[cost per unit]]*data5[[#This Row],[Units]]</f>
        <v>1518.66</v>
      </c>
    </row>
    <row r="26" spans="3:9" x14ac:dyDescent="0.25">
      <c r="C26" t="s">
        <v>10</v>
      </c>
      <c r="D26" t="s">
        <v>38</v>
      </c>
      <c r="E26" t="s">
        <v>22</v>
      </c>
      <c r="F26" s="32">
        <v>2205</v>
      </c>
      <c r="G26" s="5">
        <v>141</v>
      </c>
      <c r="H26" s="30">
        <f>VLOOKUP(data5[[#This Row],[Product]],products[#All],2,0)</f>
        <v>9.77</v>
      </c>
      <c r="I26" s="34">
        <f>data5[[#This Row],[cost per unit]]*data5[[#This Row],[Units]]</f>
        <v>1377.57</v>
      </c>
    </row>
    <row r="27" spans="3:9" x14ac:dyDescent="0.25">
      <c r="C27" t="s">
        <v>8</v>
      </c>
      <c r="D27" t="s">
        <v>37</v>
      </c>
      <c r="E27" t="s">
        <v>19</v>
      </c>
      <c r="F27" s="32">
        <v>1771</v>
      </c>
      <c r="G27" s="5">
        <v>204</v>
      </c>
      <c r="H27" s="30">
        <f>VLOOKUP(data5[[#This Row],[Product]],products[#All],2,0)</f>
        <v>7.64</v>
      </c>
      <c r="I27" s="34">
        <f>data5[[#This Row],[cost per unit]]*data5[[#This Row],[Units]]</f>
        <v>1558.56</v>
      </c>
    </row>
    <row r="28" spans="3:9" x14ac:dyDescent="0.25">
      <c r="C28" t="s">
        <v>41</v>
      </c>
      <c r="D28" t="s">
        <v>35</v>
      </c>
      <c r="E28" t="s">
        <v>15</v>
      </c>
      <c r="F28" s="32">
        <v>2114</v>
      </c>
      <c r="G28" s="5">
        <v>186</v>
      </c>
      <c r="H28" s="30">
        <f>VLOOKUP(data5[[#This Row],[Product]],products[#All],2,0)</f>
        <v>11.73</v>
      </c>
      <c r="I28" s="34">
        <f>data5[[#This Row],[cost per unit]]*data5[[#This Row],[Units]]</f>
        <v>2181.7800000000002</v>
      </c>
    </row>
    <row r="29" spans="3:9" x14ac:dyDescent="0.25">
      <c r="C29" t="s">
        <v>41</v>
      </c>
      <c r="D29" t="s">
        <v>36</v>
      </c>
      <c r="E29" t="s">
        <v>13</v>
      </c>
      <c r="F29" s="32">
        <v>10311</v>
      </c>
      <c r="G29" s="5">
        <v>231</v>
      </c>
      <c r="H29" s="30">
        <f>VLOOKUP(data5[[#This Row],[Product]],products[#All],2,0)</f>
        <v>9.33</v>
      </c>
      <c r="I29" s="34">
        <f>data5[[#This Row],[cost per unit]]*data5[[#This Row],[Units]]</f>
        <v>2155.23</v>
      </c>
    </row>
    <row r="30" spans="3:9" x14ac:dyDescent="0.25">
      <c r="C30" t="s">
        <v>3</v>
      </c>
      <c r="D30" t="s">
        <v>39</v>
      </c>
      <c r="E30" t="s">
        <v>16</v>
      </c>
      <c r="F30" s="32">
        <v>21</v>
      </c>
      <c r="G30" s="5">
        <v>168</v>
      </c>
      <c r="H30" s="30">
        <f>VLOOKUP(data5[[#This Row],[Product]],products[#All],2,0)</f>
        <v>8.7899999999999991</v>
      </c>
      <c r="I30" s="34">
        <f>data5[[#This Row],[cost per unit]]*data5[[#This Row],[Units]]</f>
        <v>1476.7199999999998</v>
      </c>
    </row>
    <row r="31" spans="3:9" x14ac:dyDescent="0.25">
      <c r="C31" t="s">
        <v>10</v>
      </c>
      <c r="D31" t="s">
        <v>35</v>
      </c>
      <c r="E31" t="s">
        <v>20</v>
      </c>
      <c r="F31" s="32">
        <v>1974</v>
      </c>
      <c r="G31" s="5">
        <v>195</v>
      </c>
      <c r="H31" s="30">
        <f>VLOOKUP(data5[[#This Row],[Product]],products[#All],2,0)</f>
        <v>10.62</v>
      </c>
      <c r="I31" s="34">
        <f>data5[[#This Row],[cost per unit]]*data5[[#This Row],[Units]]</f>
        <v>2070.8999999999996</v>
      </c>
    </row>
    <row r="32" spans="3:9" x14ac:dyDescent="0.25">
      <c r="C32" t="s">
        <v>5</v>
      </c>
      <c r="D32" t="s">
        <v>36</v>
      </c>
      <c r="E32" t="s">
        <v>23</v>
      </c>
      <c r="F32" s="32">
        <v>6314</v>
      </c>
      <c r="G32" s="5">
        <v>15</v>
      </c>
      <c r="H32" s="30">
        <f>VLOOKUP(data5[[#This Row],[Product]],products[#All],2,0)</f>
        <v>6.49</v>
      </c>
      <c r="I32" s="34">
        <f>data5[[#This Row],[cost per unit]]*data5[[#This Row],[Units]]</f>
        <v>97.350000000000009</v>
      </c>
    </row>
    <row r="33" spans="3:9" x14ac:dyDescent="0.25">
      <c r="C33" t="s">
        <v>10</v>
      </c>
      <c r="D33" t="s">
        <v>37</v>
      </c>
      <c r="E33" t="s">
        <v>23</v>
      </c>
      <c r="F33" s="32">
        <v>4683</v>
      </c>
      <c r="G33" s="5">
        <v>30</v>
      </c>
      <c r="H33" s="30">
        <f>VLOOKUP(data5[[#This Row],[Product]],products[#All],2,0)</f>
        <v>6.49</v>
      </c>
      <c r="I33" s="34">
        <f>data5[[#This Row],[cost per unit]]*data5[[#This Row],[Units]]</f>
        <v>194.70000000000002</v>
      </c>
    </row>
    <row r="34" spans="3:9" x14ac:dyDescent="0.25">
      <c r="C34" t="s">
        <v>41</v>
      </c>
      <c r="D34" t="s">
        <v>37</v>
      </c>
      <c r="E34" t="s">
        <v>24</v>
      </c>
      <c r="F34" s="32">
        <v>6398</v>
      </c>
      <c r="G34" s="5">
        <v>102</v>
      </c>
      <c r="H34" s="30">
        <f>VLOOKUP(data5[[#This Row],[Product]],products[#All],2,0)</f>
        <v>4.97</v>
      </c>
      <c r="I34" s="34">
        <f>data5[[#This Row],[cost per unit]]*data5[[#This Row],[Units]]</f>
        <v>506.94</v>
      </c>
    </row>
    <row r="35" spans="3:9" x14ac:dyDescent="0.25">
      <c r="C35" t="s">
        <v>2</v>
      </c>
      <c r="D35" t="s">
        <v>35</v>
      </c>
      <c r="E35" t="s">
        <v>19</v>
      </c>
      <c r="F35" s="32">
        <v>553</v>
      </c>
      <c r="G35" s="5">
        <v>15</v>
      </c>
      <c r="H35" s="30">
        <f>VLOOKUP(data5[[#This Row],[Product]],products[#All],2,0)</f>
        <v>7.64</v>
      </c>
      <c r="I35" s="34">
        <f>data5[[#This Row],[cost per unit]]*data5[[#This Row],[Units]]</f>
        <v>114.6</v>
      </c>
    </row>
    <row r="36" spans="3:9" x14ac:dyDescent="0.25">
      <c r="C36" t="s">
        <v>8</v>
      </c>
      <c r="D36" t="s">
        <v>39</v>
      </c>
      <c r="E36" t="s">
        <v>30</v>
      </c>
      <c r="F36" s="32">
        <v>7021</v>
      </c>
      <c r="G36" s="5">
        <v>183</v>
      </c>
      <c r="H36" s="30">
        <f>VLOOKUP(data5[[#This Row],[Product]],products[#All],2,0)</f>
        <v>14.49</v>
      </c>
      <c r="I36" s="34">
        <f>data5[[#This Row],[cost per unit]]*data5[[#This Row],[Units]]</f>
        <v>2651.67</v>
      </c>
    </row>
    <row r="37" spans="3:9" x14ac:dyDescent="0.25">
      <c r="C37" t="s">
        <v>40</v>
      </c>
      <c r="D37" t="s">
        <v>39</v>
      </c>
      <c r="E37" t="s">
        <v>22</v>
      </c>
      <c r="F37" s="32">
        <v>5817</v>
      </c>
      <c r="G37" s="5">
        <v>12</v>
      </c>
      <c r="H37" s="30">
        <f>VLOOKUP(data5[[#This Row],[Product]],products[#All],2,0)</f>
        <v>9.77</v>
      </c>
      <c r="I37" s="34">
        <f>data5[[#This Row],[cost per unit]]*data5[[#This Row],[Units]]</f>
        <v>117.24</v>
      </c>
    </row>
    <row r="38" spans="3:9" x14ac:dyDescent="0.25">
      <c r="C38" t="s">
        <v>41</v>
      </c>
      <c r="D38" t="s">
        <v>39</v>
      </c>
      <c r="E38" t="s">
        <v>14</v>
      </c>
      <c r="F38" s="32">
        <v>3976</v>
      </c>
      <c r="G38" s="5">
        <v>72</v>
      </c>
      <c r="H38" s="30">
        <f>VLOOKUP(data5[[#This Row],[Product]],products[#All],2,0)</f>
        <v>11.7</v>
      </c>
      <c r="I38" s="34">
        <f>data5[[#This Row],[cost per unit]]*data5[[#This Row],[Units]]</f>
        <v>842.4</v>
      </c>
    </row>
    <row r="39" spans="3:9" x14ac:dyDescent="0.25">
      <c r="C39" t="s">
        <v>6</v>
      </c>
      <c r="D39" t="s">
        <v>38</v>
      </c>
      <c r="E39" t="s">
        <v>27</v>
      </c>
      <c r="F39" s="32">
        <v>1134</v>
      </c>
      <c r="G39" s="5">
        <v>282</v>
      </c>
      <c r="H39" s="30">
        <f>VLOOKUP(data5[[#This Row],[Product]],products[#All],2,0)</f>
        <v>16.73</v>
      </c>
      <c r="I39" s="34">
        <f>data5[[#This Row],[cost per unit]]*data5[[#This Row],[Units]]</f>
        <v>4717.8599999999997</v>
      </c>
    </row>
    <row r="40" spans="3:9" x14ac:dyDescent="0.25">
      <c r="C40" t="s">
        <v>2</v>
      </c>
      <c r="D40" t="s">
        <v>39</v>
      </c>
      <c r="E40" t="s">
        <v>28</v>
      </c>
      <c r="F40" s="32">
        <v>6027</v>
      </c>
      <c r="G40" s="5">
        <v>144</v>
      </c>
      <c r="H40" s="30">
        <f>VLOOKUP(data5[[#This Row],[Product]],products[#All],2,0)</f>
        <v>10.38</v>
      </c>
      <c r="I40" s="34">
        <f>data5[[#This Row],[cost per unit]]*data5[[#This Row],[Units]]</f>
        <v>1494.72</v>
      </c>
    </row>
    <row r="41" spans="3:9" x14ac:dyDescent="0.25">
      <c r="C41" t="s">
        <v>6</v>
      </c>
      <c r="D41" t="s">
        <v>37</v>
      </c>
      <c r="E41" t="s">
        <v>16</v>
      </c>
      <c r="F41" s="32">
        <v>1904</v>
      </c>
      <c r="G41" s="5">
        <v>405</v>
      </c>
      <c r="H41" s="30">
        <f>VLOOKUP(data5[[#This Row],[Product]],products[#All],2,0)</f>
        <v>8.7899999999999991</v>
      </c>
      <c r="I41" s="34">
        <f>data5[[#This Row],[cost per unit]]*data5[[#This Row],[Units]]</f>
        <v>3559.95</v>
      </c>
    </row>
    <row r="42" spans="3:9" x14ac:dyDescent="0.25">
      <c r="C42" t="s">
        <v>7</v>
      </c>
      <c r="D42" t="s">
        <v>34</v>
      </c>
      <c r="E42" t="s">
        <v>32</v>
      </c>
      <c r="F42" s="32">
        <v>3262</v>
      </c>
      <c r="G42" s="5">
        <v>75</v>
      </c>
      <c r="H42" s="30">
        <f>VLOOKUP(data5[[#This Row],[Product]],products[#All],2,0)</f>
        <v>8.65</v>
      </c>
      <c r="I42" s="34">
        <f>data5[[#This Row],[cost per unit]]*data5[[#This Row],[Units]]</f>
        <v>648.75</v>
      </c>
    </row>
    <row r="43" spans="3:9" x14ac:dyDescent="0.25">
      <c r="C43" t="s">
        <v>40</v>
      </c>
      <c r="D43" t="s">
        <v>34</v>
      </c>
      <c r="E43" t="s">
        <v>27</v>
      </c>
      <c r="F43" s="32">
        <v>2289</v>
      </c>
      <c r="G43" s="5">
        <v>135</v>
      </c>
      <c r="H43" s="30">
        <f>VLOOKUP(data5[[#This Row],[Product]],products[#All],2,0)</f>
        <v>16.73</v>
      </c>
      <c r="I43" s="34">
        <f>data5[[#This Row],[cost per unit]]*data5[[#This Row],[Units]]</f>
        <v>2258.5500000000002</v>
      </c>
    </row>
    <row r="44" spans="3:9" x14ac:dyDescent="0.25">
      <c r="C44" t="s">
        <v>5</v>
      </c>
      <c r="D44" t="s">
        <v>34</v>
      </c>
      <c r="E44" t="s">
        <v>27</v>
      </c>
      <c r="F44" s="32">
        <v>6986</v>
      </c>
      <c r="G44" s="5">
        <v>21</v>
      </c>
      <c r="H44" s="30">
        <f>VLOOKUP(data5[[#This Row],[Product]],products[#All],2,0)</f>
        <v>16.73</v>
      </c>
      <c r="I44" s="34">
        <f>data5[[#This Row],[cost per unit]]*data5[[#This Row],[Units]]</f>
        <v>351.33</v>
      </c>
    </row>
    <row r="45" spans="3:9" x14ac:dyDescent="0.25">
      <c r="C45" t="s">
        <v>2</v>
      </c>
      <c r="D45" t="s">
        <v>38</v>
      </c>
      <c r="E45" t="s">
        <v>23</v>
      </c>
      <c r="F45" s="32">
        <v>4417</v>
      </c>
      <c r="G45" s="5">
        <v>153</v>
      </c>
      <c r="H45" s="30">
        <f>VLOOKUP(data5[[#This Row],[Product]],products[#All],2,0)</f>
        <v>6.49</v>
      </c>
      <c r="I45" s="34">
        <f>data5[[#This Row],[cost per unit]]*data5[[#This Row],[Units]]</f>
        <v>992.97</v>
      </c>
    </row>
    <row r="46" spans="3:9" x14ac:dyDescent="0.25">
      <c r="C46" t="s">
        <v>6</v>
      </c>
      <c r="D46" t="s">
        <v>34</v>
      </c>
      <c r="E46" t="s">
        <v>15</v>
      </c>
      <c r="F46" s="32">
        <v>1442</v>
      </c>
      <c r="G46" s="5">
        <v>15</v>
      </c>
      <c r="H46" s="30">
        <f>VLOOKUP(data5[[#This Row],[Product]],products[#All],2,0)</f>
        <v>11.73</v>
      </c>
      <c r="I46" s="34">
        <f>data5[[#This Row],[cost per unit]]*data5[[#This Row],[Units]]</f>
        <v>175.95000000000002</v>
      </c>
    </row>
    <row r="47" spans="3:9" x14ac:dyDescent="0.25">
      <c r="C47" t="s">
        <v>3</v>
      </c>
      <c r="D47" t="s">
        <v>35</v>
      </c>
      <c r="E47" t="s">
        <v>14</v>
      </c>
      <c r="F47" s="32">
        <v>2415</v>
      </c>
      <c r="G47" s="5">
        <v>255</v>
      </c>
      <c r="H47" s="30">
        <f>VLOOKUP(data5[[#This Row],[Product]],products[#All],2,0)</f>
        <v>11.7</v>
      </c>
      <c r="I47" s="34">
        <f>data5[[#This Row],[cost per unit]]*data5[[#This Row],[Units]]</f>
        <v>2983.5</v>
      </c>
    </row>
    <row r="48" spans="3:9" x14ac:dyDescent="0.25">
      <c r="C48" t="s">
        <v>2</v>
      </c>
      <c r="D48" t="s">
        <v>37</v>
      </c>
      <c r="E48" t="s">
        <v>19</v>
      </c>
      <c r="F48" s="32">
        <v>238</v>
      </c>
      <c r="G48" s="5">
        <v>18</v>
      </c>
      <c r="H48" s="30">
        <f>VLOOKUP(data5[[#This Row],[Product]],products[#All],2,0)</f>
        <v>7.64</v>
      </c>
      <c r="I48" s="34">
        <f>data5[[#This Row],[cost per unit]]*data5[[#This Row],[Units]]</f>
        <v>137.51999999999998</v>
      </c>
    </row>
    <row r="49" spans="3:9" x14ac:dyDescent="0.25">
      <c r="C49" t="s">
        <v>6</v>
      </c>
      <c r="D49" t="s">
        <v>37</v>
      </c>
      <c r="E49" t="s">
        <v>23</v>
      </c>
      <c r="F49" s="32">
        <v>4949</v>
      </c>
      <c r="G49" s="5">
        <v>189</v>
      </c>
      <c r="H49" s="30">
        <f>VLOOKUP(data5[[#This Row],[Product]],products[#All],2,0)</f>
        <v>6.49</v>
      </c>
      <c r="I49" s="34">
        <f>data5[[#This Row],[cost per unit]]*data5[[#This Row],[Units]]</f>
        <v>1226.6100000000001</v>
      </c>
    </row>
    <row r="50" spans="3:9" x14ac:dyDescent="0.25">
      <c r="C50" t="s">
        <v>5</v>
      </c>
      <c r="D50" t="s">
        <v>38</v>
      </c>
      <c r="E50" t="s">
        <v>32</v>
      </c>
      <c r="F50" s="32">
        <v>5075</v>
      </c>
      <c r="G50" s="5">
        <v>21</v>
      </c>
      <c r="H50" s="30">
        <f>VLOOKUP(data5[[#This Row],[Product]],products[#All],2,0)</f>
        <v>8.65</v>
      </c>
      <c r="I50" s="34">
        <f>data5[[#This Row],[cost per unit]]*data5[[#This Row],[Units]]</f>
        <v>181.65</v>
      </c>
    </row>
    <row r="51" spans="3:9" x14ac:dyDescent="0.25">
      <c r="C51" t="s">
        <v>3</v>
      </c>
      <c r="D51" t="s">
        <v>36</v>
      </c>
      <c r="E51" t="s">
        <v>16</v>
      </c>
      <c r="F51" s="32">
        <v>9198</v>
      </c>
      <c r="G51" s="5">
        <v>36</v>
      </c>
      <c r="H51" s="30">
        <f>VLOOKUP(data5[[#This Row],[Product]],products[#All],2,0)</f>
        <v>8.7899999999999991</v>
      </c>
      <c r="I51" s="34">
        <f>data5[[#This Row],[cost per unit]]*data5[[#This Row],[Units]]</f>
        <v>316.43999999999994</v>
      </c>
    </row>
    <row r="52" spans="3:9" x14ac:dyDescent="0.25">
      <c r="C52" t="s">
        <v>6</v>
      </c>
      <c r="D52" t="s">
        <v>34</v>
      </c>
      <c r="E52" t="s">
        <v>29</v>
      </c>
      <c r="F52" s="32">
        <v>3339</v>
      </c>
      <c r="G52" s="5">
        <v>75</v>
      </c>
      <c r="H52" s="30">
        <f>VLOOKUP(data5[[#This Row],[Product]],products[#All],2,0)</f>
        <v>7.16</v>
      </c>
      <c r="I52" s="34">
        <f>data5[[#This Row],[cost per unit]]*data5[[#This Row],[Units]]</f>
        <v>537</v>
      </c>
    </row>
    <row r="53" spans="3:9" x14ac:dyDescent="0.25">
      <c r="C53" t="s">
        <v>40</v>
      </c>
      <c r="D53" t="s">
        <v>34</v>
      </c>
      <c r="E53" t="s">
        <v>17</v>
      </c>
      <c r="F53" s="32">
        <v>5019</v>
      </c>
      <c r="G53" s="5">
        <v>156</v>
      </c>
      <c r="H53" s="30">
        <f>VLOOKUP(data5[[#This Row],[Product]],products[#All],2,0)</f>
        <v>3.11</v>
      </c>
      <c r="I53" s="34">
        <f>data5[[#This Row],[cost per unit]]*data5[[#This Row],[Units]]</f>
        <v>485.15999999999997</v>
      </c>
    </row>
    <row r="54" spans="3:9" x14ac:dyDescent="0.25">
      <c r="C54" t="s">
        <v>5</v>
      </c>
      <c r="D54" t="s">
        <v>36</v>
      </c>
      <c r="E54" t="s">
        <v>16</v>
      </c>
      <c r="F54" s="32">
        <v>16184</v>
      </c>
      <c r="G54" s="5">
        <v>39</v>
      </c>
      <c r="H54" s="30">
        <f>VLOOKUP(data5[[#This Row],[Product]],products[#All],2,0)</f>
        <v>8.7899999999999991</v>
      </c>
      <c r="I54" s="34">
        <f>data5[[#This Row],[cost per unit]]*data5[[#This Row],[Units]]</f>
        <v>342.80999999999995</v>
      </c>
    </row>
    <row r="55" spans="3:9" x14ac:dyDescent="0.25">
      <c r="C55" t="s">
        <v>6</v>
      </c>
      <c r="D55" t="s">
        <v>36</v>
      </c>
      <c r="E55" t="s">
        <v>21</v>
      </c>
      <c r="F55" s="32">
        <v>497</v>
      </c>
      <c r="G55" s="5">
        <v>63</v>
      </c>
      <c r="H55" s="30">
        <f>VLOOKUP(data5[[#This Row],[Product]],products[#All],2,0)</f>
        <v>9</v>
      </c>
      <c r="I55" s="34">
        <f>data5[[#This Row],[cost per unit]]*data5[[#This Row],[Units]]</f>
        <v>567</v>
      </c>
    </row>
    <row r="56" spans="3:9" x14ac:dyDescent="0.25">
      <c r="C56" t="s">
        <v>2</v>
      </c>
      <c r="D56" t="s">
        <v>36</v>
      </c>
      <c r="E56" t="s">
        <v>29</v>
      </c>
      <c r="F56" s="32">
        <v>8211</v>
      </c>
      <c r="G56" s="5">
        <v>75</v>
      </c>
      <c r="H56" s="30">
        <f>VLOOKUP(data5[[#This Row],[Product]],products[#All],2,0)</f>
        <v>7.16</v>
      </c>
      <c r="I56" s="34">
        <f>data5[[#This Row],[cost per unit]]*data5[[#This Row],[Units]]</f>
        <v>537</v>
      </c>
    </row>
    <row r="57" spans="3:9" x14ac:dyDescent="0.25">
      <c r="C57" t="s">
        <v>2</v>
      </c>
      <c r="D57" t="s">
        <v>38</v>
      </c>
      <c r="E57" t="s">
        <v>28</v>
      </c>
      <c r="F57" s="32">
        <v>6580</v>
      </c>
      <c r="G57" s="5">
        <v>183</v>
      </c>
      <c r="H57" s="30">
        <f>VLOOKUP(data5[[#This Row],[Product]],products[#All],2,0)</f>
        <v>10.38</v>
      </c>
      <c r="I57" s="34">
        <f>data5[[#This Row],[cost per unit]]*data5[[#This Row],[Units]]</f>
        <v>1899.5400000000002</v>
      </c>
    </row>
    <row r="58" spans="3:9" x14ac:dyDescent="0.25">
      <c r="C58" t="s">
        <v>41</v>
      </c>
      <c r="D58" t="s">
        <v>35</v>
      </c>
      <c r="E58" t="s">
        <v>13</v>
      </c>
      <c r="F58" s="32">
        <v>4760</v>
      </c>
      <c r="G58" s="5">
        <v>69</v>
      </c>
      <c r="H58" s="30">
        <f>VLOOKUP(data5[[#This Row],[Product]],products[#All],2,0)</f>
        <v>9.33</v>
      </c>
      <c r="I58" s="34">
        <f>data5[[#This Row],[cost per unit]]*data5[[#This Row],[Units]]</f>
        <v>643.77</v>
      </c>
    </row>
    <row r="59" spans="3:9" x14ac:dyDescent="0.25">
      <c r="C59" t="s">
        <v>40</v>
      </c>
      <c r="D59" t="s">
        <v>36</v>
      </c>
      <c r="E59" t="s">
        <v>25</v>
      </c>
      <c r="F59" s="32">
        <v>5439</v>
      </c>
      <c r="G59" s="5">
        <v>30</v>
      </c>
      <c r="H59" s="30">
        <f>VLOOKUP(data5[[#This Row],[Product]],products[#All],2,0)</f>
        <v>13.15</v>
      </c>
      <c r="I59" s="34">
        <f>data5[[#This Row],[cost per unit]]*data5[[#This Row],[Units]]</f>
        <v>394.5</v>
      </c>
    </row>
    <row r="60" spans="3:9" x14ac:dyDescent="0.25">
      <c r="C60" t="s">
        <v>41</v>
      </c>
      <c r="D60" t="s">
        <v>34</v>
      </c>
      <c r="E60" t="s">
        <v>17</v>
      </c>
      <c r="F60" s="32">
        <v>1463</v>
      </c>
      <c r="G60" s="5">
        <v>39</v>
      </c>
      <c r="H60" s="30">
        <f>VLOOKUP(data5[[#This Row],[Product]],products[#All],2,0)</f>
        <v>3.11</v>
      </c>
      <c r="I60" s="34">
        <f>data5[[#This Row],[cost per unit]]*data5[[#This Row],[Units]]</f>
        <v>121.28999999999999</v>
      </c>
    </row>
    <row r="61" spans="3:9" x14ac:dyDescent="0.25">
      <c r="C61" t="s">
        <v>3</v>
      </c>
      <c r="D61" t="s">
        <v>34</v>
      </c>
      <c r="E61" t="s">
        <v>32</v>
      </c>
      <c r="F61" s="32">
        <v>7777</v>
      </c>
      <c r="G61" s="5">
        <v>504</v>
      </c>
      <c r="H61" s="30">
        <f>VLOOKUP(data5[[#This Row],[Product]],products[#All],2,0)</f>
        <v>8.65</v>
      </c>
      <c r="I61" s="34">
        <f>data5[[#This Row],[cost per unit]]*data5[[#This Row],[Units]]</f>
        <v>4359.6000000000004</v>
      </c>
    </row>
    <row r="62" spans="3:9" x14ac:dyDescent="0.25">
      <c r="C62" t="s">
        <v>9</v>
      </c>
      <c r="D62" t="s">
        <v>37</v>
      </c>
      <c r="E62" t="s">
        <v>29</v>
      </c>
      <c r="F62" s="32">
        <v>1085</v>
      </c>
      <c r="G62" s="5">
        <v>273</v>
      </c>
      <c r="H62" s="30">
        <f>VLOOKUP(data5[[#This Row],[Product]],products[#All],2,0)</f>
        <v>7.16</v>
      </c>
      <c r="I62" s="34">
        <f>data5[[#This Row],[cost per unit]]*data5[[#This Row],[Units]]</f>
        <v>1954.68</v>
      </c>
    </row>
    <row r="63" spans="3:9" x14ac:dyDescent="0.25">
      <c r="C63" t="s">
        <v>5</v>
      </c>
      <c r="D63" t="s">
        <v>37</v>
      </c>
      <c r="E63" t="s">
        <v>31</v>
      </c>
      <c r="F63" s="32">
        <v>182</v>
      </c>
      <c r="G63" s="5">
        <v>48</v>
      </c>
      <c r="H63" s="30">
        <f>VLOOKUP(data5[[#This Row],[Product]],products[#All],2,0)</f>
        <v>5.79</v>
      </c>
      <c r="I63" s="34">
        <f>data5[[#This Row],[cost per unit]]*data5[[#This Row],[Units]]</f>
        <v>277.92</v>
      </c>
    </row>
    <row r="64" spans="3:9" x14ac:dyDescent="0.25">
      <c r="C64" t="s">
        <v>6</v>
      </c>
      <c r="D64" t="s">
        <v>34</v>
      </c>
      <c r="E64" t="s">
        <v>27</v>
      </c>
      <c r="F64" s="32">
        <v>4242</v>
      </c>
      <c r="G64" s="5">
        <v>207</v>
      </c>
      <c r="H64" s="30">
        <f>VLOOKUP(data5[[#This Row],[Product]],products[#All],2,0)</f>
        <v>16.73</v>
      </c>
      <c r="I64" s="34">
        <f>data5[[#This Row],[cost per unit]]*data5[[#This Row],[Units]]</f>
        <v>3463.11</v>
      </c>
    </row>
    <row r="65" spans="3:9" x14ac:dyDescent="0.25">
      <c r="C65" t="s">
        <v>6</v>
      </c>
      <c r="D65" t="s">
        <v>36</v>
      </c>
      <c r="E65" t="s">
        <v>32</v>
      </c>
      <c r="F65" s="32">
        <v>6118</v>
      </c>
      <c r="G65" s="5">
        <v>9</v>
      </c>
      <c r="H65" s="30">
        <f>VLOOKUP(data5[[#This Row],[Product]],products[#All],2,0)</f>
        <v>8.65</v>
      </c>
      <c r="I65" s="34">
        <f>data5[[#This Row],[cost per unit]]*data5[[#This Row],[Units]]</f>
        <v>77.850000000000009</v>
      </c>
    </row>
    <row r="66" spans="3:9" x14ac:dyDescent="0.25">
      <c r="C66" t="s">
        <v>10</v>
      </c>
      <c r="D66" t="s">
        <v>36</v>
      </c>
      <c r="E66" t="s">
        <v>23</v>
      </c>
      <c r="F66" s="32">
        <v>2317</v>
      </c>
      <c r="G66" s="5">
        <v>261</v>
      </c>
      <c r="H66" s="30">
        <f>VLOOKUP(data5[[#This Row],[Product]],products[#All],2,0)</f>
        <v>6.49</v>
      </c>
      <c r="I66" s="34">
        <f>data5[[#This Row],[cost per unit]]*data5[[#This Row],[Units]]</f>
        <v>1693.89</v>
      </c>
    </row>
    <row r="67" spans="3:9" x14ac:dyDescent="0.25">
      <c r="C67" t="s">
        <v>6</v>
      </c>
      <c r="D67" t="s">
        <v>38</v>
      </c>
      <c r="E67" t="s">
        <v>16</v>
      </c>
      <c r="F67" s="32">
        <v>938</v>
      </c>
      <c r="G67" s="5">
        <v>6</v>
      </c>
      <c r="H67" s="30">
        <f>VLOOKUP(data5[[#This Row],[Product]],products[#All],2,0)</f>
        <v>8.7899999999999991</v>
      </c>
      <c r="I67" s="34">
        <f>data5[[#This Row],[cost per unit]]*data5[[#This Row],[Units]]</f>
        <v>52.739999999999995</v>
      </c>
    </row>
    <row r="68" spans="3:9" x14ac:dyDescent="0.25">
      <c r="C68" t="s">
        <v>8</v>
      </c>
      <c r="D68" t="s">
        <v>37</v>
      </c>
      <c r="E68" t="s">
        <v>15</v>
      </c>
      <c r="F68" s="32">
        <v>9709</v>
      </c>
      <c r="G68" s="5">
        <v>30</v>
      </c>
      <c r="H68" s="30">
        <f>VLOOKUP(data5[[#This Row],[Product]],products[#All],2,0)</f>
        <v>11.73</v>
      </c>
      <c r="I68" s="34">
        <f>data5[[#This Row],[cost per unit]]*data5[[#This Row],[Units]]</f>
        <v>351.90000000000003</v>
      </c>
    </row>
    <row r="69" spans="3:9" x14ac:dyDescent="0.25">
      <c r="C69" t="s">
        <v>7</v>
      </c>
      <c r="D69" t="s">
        <v>34</v>
      </c>
      <c r="E69" t="s">
        <v>20</v>
      </c>
      <c r="F69" s="32">
        <v>2205</v>
      </c>
      <c r="G69" s="5">
        <v>138</v>
      </c>
      <c r="H69" s="30">
        <f>VLOOKUP(data5[[#This Row],[Product]],products[#All],2,0)</f>
        <v>10.62</v>
      </c>
      <c r="I69" s="34">
        <f>data5[[#This Row],[cost per unit]]*data5[[#This Row],[Units]]</f>
        <v>1465.56</v>
      </c>
    </row>
    <row r="70" spans="3:9" x14ac:dyDescent="0.25">
      <c r="C70" t="s">
        <v>7</v>
      </c>
      <c r="D70" t="s">
        <v>37</v>
      </c>
      <c r="E70" t="s">
        <v>17</v>
      </c>
      <c r="F70" s="32">
        <v>4487</v>
      </c>
      <c r="G70" s="5">
        <v>111</v>
      </c>
      <c r="H70" s="30">
        <f>VLOOKUP(data5[[#This Row],[Product]],products[#All],2,0)</f>
        <v>3.11</v>
      </c>
      <c r="I70" s="34">
        <f>data5[[#This Row],[cost per unit]]*data5[[#This Row],[Units]]</f>
        <v>345.21</v>
      </c>
    </row>
    <row r="71" spans="3:9" x14ac:dyDescent="0.25">
      <c r="C71" t="s">
        <v>5</v>
      </c>
      <c r="D71" t="s">
        <v>35</v>
      </c>
      <c r="E71" t="s">
        <v>18</v>
      </c>
      <c r="F71" s="32">
        <v>2415</v>
      </c>
      <c r="G71" s="5">
        <v>15</v>
      </c>
      <c r="H71" s="30">
        <f>VLOOKUP(data5[[#This Row],[Product]],products[#All],2,0)</f>
        <v>6.47</v>
      </c>
      <c r="I71" s="34">
        <f>data5[[#This Row],[cost per unit]]*data5[[#This Row],[Units]]</f>
        <v>97.05</v>
      </c>
    </row>
    <row r="72" spans="3:9" x14ac:dyDescent="0.25">
      <c r="C72" t="s">
        <v>40</v>
      </c>
      <c r="D72" t="s">
        <v>34</v>
      </c>
      <c r="E72" t="s">
        <v>19</v>
      </c>
      <c r="F72" s="32">
        <v>4018</v>
      </c>
      <c r="G72" s="5">
        <v>162</v>
      </c>
      <c r="H72" s="30">
        <f>VLOOKUP(data5[[#This Row],[Product]],products[#All],2,0)</f>
        <v>7.64</v>
      </c>
      <c r="I72" s="34">
        <f>data5[[#This Row],[cost per unit]]*data5[[#This Row],[Units]]</f>
        <v>1237.6799999999998</v>
      </c>
    </row>
    <row r="73" spans="3:9" x14ac:dyDescent="0.25">
      <c r="C73" t="s">
        <v>5</v>
      </c>
      <c r="D73" t="s">
        <v>34</v>
      </c>
      <c r="E73" t="s">
        <v>19</v>
      </c>
      <c r="F73" s="32">
        <v>861</v>
      </c>
      <c r="G73" s="5">
        <v>195</v>
      </c>
      <c r="H73" s="30">
        <f>VLOOKUP(data5[[#This Row],[Product]],products[#All],2,0)</f>
        <v>7.64</v>
      </c>
      <c r="I73" s="34">
        <f>data5[[#This Row],[cost per unit]]*data5[[#This Row],[Units]]</f>
        <v>1489.8</v>
      </c>
    </row>
    <row r="74" spans="3:9" x14ac:dyDescent="0.25">
      <c r="C74" t="s">
        <v>10</v>
      </c>
      <c r="D74" t="s">
        <v>38</v>
      </c>
      <c r="E74" t="s">
        <v>14</v>
      </c>
      <c r="F74" s="32">
        <v>5586</v>
      </c>
      <c r="G74" s="5">
        <v>525</v>
      </c>
      <c r="H74" s="30">
        <f>VLOOKUP(data5[[#This Row],[Product]],products[#All],2,0)</f>
        <v>11.7</v>
      </c>
      <c r="I74" s="34">
        <f>data5[[#This Row],[cost per unit]]*data5[[#This Row],[Units]]</f>
        <v>6142.5</v>
      </c>
    </row>
    <row r="75" spans="3:9" x14ac:dyDescent="0.25">
      <c r="C75" t="s">
        <v>7</v>
      </c>
      <c r="D75" t="s">
        <v>34</v>
      </c>
      <c r="E75" t="s">
        <v>33</v>
      </c>
      <c r="F75" s="32">
        <v>2226</v>
      </c>
      <c r="G75" s="5">
        <v>48</v>
      </c>
      <c r="H75" s="30">
        <f>VLOOKUP(data5[[#This Row],[Product]],products[#All],2,0)</f>
        <v>12.37</v>
      </c>
      <c r="I75" s="34">
        <f>data5[[#This Row],[cost per unit]]*data5[[#This Row],[Units]]</f>
        <v>593.76</v>
      </c>
    </row>
    <row r="76" spans="3:9" x14ac:dyDescent="0.25">
      <c r="C76" t="s">
        <v>9</v>
      </c>
      <c r="D76" t="s">
        <v>34</v>
      </c>
      <c r="E76" t="s">
        <v>28</v>
      </c>
      <c r="F76" s="32">
        <v>14329</v>
      </c>
      <c r="G76" s="5">
        <v>150</v>
      </c>
      <c r="H76" s="30">
        <f>VLOOKUP(data5[[#This Row],[Product]],products[#All],2,0)</f>
        <v>10.38</v>
      </c>
      <c r="I76" s="34">
        <f>data5[[#This Row],[cost per unit]]*data5[[#This Row],[Units]]</f>
        <v>1557.0000000000002</v>
      </c>
    </row>
    <row r="77" spans="3:9" x14ac:dyDescent="0.25">
      <c r="C77" t="s">
        <v>9</v>
      </c>
      <c r="D77" t="s">
        <v>34</v>
      </c>
      <c r="E77" t="s">
        <v>20</v>
      </c>
      <c r="F77" s="32">
        <v>8463</v>
      </c>
      <c r="G77" s="5">
        <v>492</v>
      </c>
      <c r="H77" s="30">
        <f>VLOOKUP(data5[[#This Row],[Product]],products[#All],2,0)</f>
        <v>10.62</v>
      </c>
      <c r="I77" s="34">
        <f>data5[[#This Row],[cost per unit]]*data5[[#This Row],[Units]]</f>
        <v>5225.04</v>
      </c>
    </row>
    <row r="78" spans="3:9" x14ac:dyDescent="0.25">
      <c r="C78" t="s">
        <v>5</v>
      </c>
      <c r="D78" t="s">
        <v>34</v>
      </c>
      <c r="E78" t="s">
        <v>29</v>
      </c>
      <c r="F78" s="32">
        <v>2891</v>
      </c>
      <c r="G78" s="5">
        <v>102</v>
      </c>
      <c r="H78" s="30">
        <f>VLOOKUP(data5[[#This Row],[Product]],products[#All],2,0)</f>
        <v>7.16</v>
      </c>
      <c r="I78" s="34">
        <f>data5[[#This Row],[cost per unit]]*data5[[#This Row],[Units]]</f>
        <v>730.32</v>
      </c>
    </row>
    <row r="79" spans="3:9" x14ac:dyDescent="0.25">
      <c r="C79" t="s">
        <v>3</v>
      </c>
      <c r="D79" t="s">
        <v>36</v>
      </c>
      <c r="E79" t="s">
        <v>23</v>
      </c>
      <c r="F79" s="32">
        <v>3773</v>
      </c>
      <c r="G79" s="5">
        <v>165</v>
      </c>
      <c r="H79" s="30">
        <f>VLOOKUP(data5[[#This Row],[Product]],products[#All],2,0)</f>
        <v>6.49</v>
      </c>
      <c r="I79" s="34">
        <f>data5[[#This Row],[cost per unit]]*data5[[#This Row],[Units]]</f>
        <v>1070.8500000000001</v>
      </c>
    </row>
    <row r="80" spans="3:9" x14ac:dyDescent="0.25">
      <c r="C80" t="s">
        <v>41</v>
      </c>
      <c r="D80" t="s">
        <v>36</v>
      </c>
      <c r="E80" t="s">
        <v>28</v>
      </c>
      <c r="F80" s="32">
        <v>854</v>
      </c>
      <c r="G80" s="5">
        <v>309</v>
      </c>
      <c r="H80" s="30">
        <f>VLOOKUP(data5[[#This Row],[Product]],products[#All],2,0)</f>
        <v>10.38</v>
      </c>
      <c r="I80" s="34">
        <f>data5[[#This Row],[cost per unit]]*data5[[#This Row],[Units]]</f>
        <v>3207.42</v>
      </c>
    </row>
    <row r="81" spans="3:9" x14ac:dyDescent="0.25">
      <c r="C81" t="s">
        <v>6</v>
      </c>
      <c r="D81" t="s">
        <v>36</v>
      </c>
      <c r="E81" t="s">
        <v>17</v>
      </c>
      <c r="F81" s="32">
        <v>4970</v>
      </c>
      <c r="G81" s="5">
        <v>156</v>
      </c>
      <c r="H81" s="30">
        <f>VLOOKUP(data5[[#This Row],[Product]],products[#All],2,0)</f>
        <v>3.11</v>
      </c>
      <c r="I81" s="34">
        <f>data5[[#This Row],[cost per unit]]*data5[[#This Row],[Units]]</f>
        <v>485.15999999999997</v>
      </c>
    </row>
    <row r="82" spans="3:9" x14ac:dyDescent="0.25">
      <c r="C82" t="s">
        <v>9</v>
      </c>
      <c r="D82" t="s">
        <v>35</v>
      </c>
      <c r="E82" t="s">
        <v>26</v>
      </c>
      <c r="F82" s="32">
        <v>98</v>
      </c>
      <c r="G82" s="5">
        <v>159</v>
      </c>
      <c r="H82" s="30">
        <f>VLOOKUP(data5[[#This Row],[Product]],products[#All],2,0)</f>
        <v>5.6</v>
      </c>
      <c r="I82" s="34">
        <f>data5[[#This Row],[cost per unit]]*data5[[#This Row],[Units]]</f>
        <v>890.4</v>
      </c>
    </row>
    <row r="83" spans="3:9" x14ac:dyDescent="0.25">
      <c r="C83" t="s">
        <v>5</v>
      </c>
      <c r="D83" t="s">
        <v>35</v>
      </c>
      <c r="E83" t="s">
        <v>15</v>
      </c>
      <c r="F83" s="32">
        <v>13391</v>
      </c>
      <c r="G83" s="5">
        <v>201</v>
      </c>
      <c r="H83" s="30">
        <f>VLOOKUP(data5[[#This Row],[Product]],products[#All],2,0)</f>
        <v>11.73</v>
      </c>
      <c r="I83" s="34">
        <f>data5[[#This Row],[cost per unit]]*data5[[#This Row],[Units]]</f>
        <v>2357.73</v>
      </c>
    </row>
    <row r="84" spans="3:9" x14ac:dyDescent="0.25">
      <c r="C84" t="s">
        <v>8</v>
      </c>
      <c r="D84" t="s">
        <v>39</v>
      </c>
      <c r="E84" t="s">
        <v>31</v>
      </c>
      <c r="F84" s="32">
        <v>8890</v>
      </c>
      <c r="G84" s="5">
        <v>210</v>
      </c>
      <c r="H84" s="30">
        <f>VLOOKUP(data5[[#This Row],[Product]],products[#All],2,0)</f>
        <v>5.79</v>
      </c>
      <c r="I84" s="34">
        <f>data5[[#This Row],[cost per unit]]*data5[[#This Row],[Units]]</f>
        <v>1215.9000000000001</v>
      </c>
    </row>
    <row r="85" spans="3:9" x14ac:dyDescent="0.25">
      <c r="C85" t="s">
        <v>2</v>
      </c>
      <c r="D85" t="s">
        <v>38</v>
      </c>
      <c r="E85" t="s">
        <v>13</v>
      </c>
      <c r="F85" s="32">
        <v>56</v>
      </c>
      <c r="G85" s="5">
        <v>51</v>
      </c>
      <c r="H85" s="30">
        <f>VLOOKUP(data5[[#This Row],[Product]],products[#All],2,0)</f>
        <v>9.33</v>
      </c>
      <c r="I85" s="34">
        <f>data5[[#This Row],[cost per unit]]*data5[[#This Row],[Units]]</f>
        <v>475.83</v>
      </c>
    </row>
    <row r="86" spans="3:9" x14ac:dyDescent="0.25">
      <c r="C86" t="s">
        <v>3</v>
      </c>
      <c r="D86" t="s">
        <v>36</v>
      </c>
      <c r="E86" t="s">
        <v>25</v>
      </c>
      <c r="F86" s="32">
        <v>3339</v>
      </c>
      <c r="G86" s="5">
        <v>39</v>
      </c>
      <c r="H86" s="30">
        <f>VLOOKUP(data5[[#This Row],[Product]],products[#All],2,0)</f>
        <v>13.15</v>
      </c>
      <c r="I86" s="34">
        <f>data5[[#This Row],[cost per unit]]*data5[[#This Row],[Units]]</f>
        <v>512.85</v>
      </c>
    </row>
    <row r="87" spans="3:9" x14ac:dyDescent="0.25">
      <c r="C87" t="s">
        <v>10</v>
      </c>
      <c r="D87" t="s">
        <v>35</v>
      </c>
      <c r="E87" t="s">
        <v>18</v>
      </c>
      <c r="F87" s="32">
        <v>3808</v>
      </c>
      <c r="G87" s="5">
        <v>279</v>
      </c>
      <c r="H87" s="30">
        <f>VLOOKUP(data5[[#This Row],[Product]],products[#All],2,0)</f>
        <v>6.47</v>
      </c>
      <c r="I87" s="34">
        <f>data5[[#This Row],[cost per unit]]*data5[[#This Row],[Units]]</f>
        <v>1805.1299999999999</v>
      </c>
    </row>
    <row r="88" spans="3:9" x14ac:dyDescent="0.25">
      <c r="C88" t="s">
        <v>10</v>
      </c>
      <c r="D88" t="s">
        <v>38</v>
      </c>
      <c r="E88" t="s">
        <v>13</v>
      </c>
      <c r="F88" s="32">
        <v>63</v>
      </c>
      <c r="G88" s="5">
        <v>123</v>
      </c>
      <c r="H88" s="30">
        <f>VLOOKUP(data5[[#This Row],[Product]],products[#All],2,0)</f>
        <v>9.33</v>
      </c>
      <c r="I88" s="34">
        <f>data5[[#This Row],[cost per unit]]*data5[[#This Row],[Units]]</f>
        <v>1147.5899999999999</v>
      </c>
    </row>
    <row r="89" spans="3:9" x14ac:dyDescent="0.25">
      <c r="C89" t="s">
        <v>2</v>
      </c>
      <c r="D89" t="s">
        <v>39</v>
      </c>
      <c r="E89" t="s">
        <v>27</v>
      </c>
      <c r="F89" s="32">
        <v>7812</v>
      </c>
      <c r="G89" s="5">
        <v>81</v>
      </c>
      <c r="H89" s="30">
        <f>VLOOKUP(data5[[#This Row],[Product]],products[#All],2,0)</f>
        <v>16.73</v>
      </c>
      <c r="I89" s="34">
        <f>data5[[#This Row],[cost per unit]]*data5[[#This Row],[Units]]</f>
        <v>1355.13</v>
      </c>
    </row>
    <row r="90" spans="3:9" x14ac:dyDescent="0.25">
      <c r="C90" t="s">
        <v>40</v>
      </c>
      <c r="D90" t="s">
        <v>37</v>
      </c>
      <c r="E90" t="s">
        <v>19</v>
      </c>
      <c r="F90" s="32">
        <v>7693</v>
      </c>
      <c r="G90" s="5">
        <v>21</v>
      </c>
      <c r="H90" s="30">
        <f>VLOOKUP(data5[[#This Row],[Product]],products[#All],2,0)</f>
        <v>7.64</v>
      </c>
      <c r="I90" s="34">
        <f>data5[[#This Row],[cost per unit]]*data5[[#This Row],[Units]]</f>
        <v>160.44</v>
      </c>
    </row>
    <row r="91" spans="3:9" x14ac:dyDescent="0.25">
      <c r="C91" t="s">
        <v>3</v>
      </c>
      <c r="D91" t="s">
        <v>36</v>
      </c>
      <c r="E91" t="s">
        <v>28</v>
      </c>
      <c r="F91" s="32">
        <v>973</v>
      </c>
      <c r="G91" s="5">
        <v>162</v>
      </c>
      <c r="H91" s="30">
        <f>VLOOKUP(data5[[#This Row],[Product]],products[#All],2,0)</f>
        <v>10.38</v>
      </c>
      <c r="I91" s="34">
        <f>data5[[#This Row],[cost per unit]]*data5[[#This Row],[Units]]</f>
        <v>1681.5600000000002</v>
      </c>
    </row>
    <row r="92" spans="3:9" x14ac:dyDescent="0.25">
      <c r="C92" t="s">
        <v>10</v>
      </c>
      <c r="D92" t="s">
        <v>35</v>
      </c>
      <c r="E92" t="s">
        <v>21</v>
      </c>
      <c r="F92" s="32">
        <v>567</v>
      </c>
      <c r="G92" s="5">
        <v>228</v>
      </c>
      <c r="H92" s="30">
        <f>VLOOKUP(data5[[#This Row],[Product]],products[#All],2,0)</f>
        <v>9</v>
      </c>
      <c r="I92" s="34">
        <f>data5[[#This Row],[cost per unit]]*data5[[#This Row],[Units]]</f>
        <v>2052</v>
      </c>
    </row>
    <row r="93" spans="3:9" x14ac:dyDescent="0.25">
      <c r="C93" t="s">
        <v>10</v>
      </c>
      <c r="D93" t="s">
        <v>36</v>
      </c>
      <c r="E93" t="s">
        <v>29</v>
      </c>
      <c r="F93" s="32">
        <v>2471</v>
      </c>
      <c r="G93" s="5">
        <v>342</v>
      </c>
      <c r="H93" s="30">
        <f>VLOOKUP(data5[[#This Row],[Product]],products[#All],2,0)</f>
        <v>7.16</v>
      </c>
      <c r="I93" s="34">
        <f>data5[[#This Row],[cost per unit]]*data5[[#This Row],[Units]]</f>
        <v>2448.7200000000003</v>
      </c>
    </row>
    <row r="94" spans="3:9" x14ac:dyDescent="0.25">
      <c r="C94" t="s">
        <v>5</v>
      </c>
      <c r="D94" t="s">
        <v>38</v>
      </c>
      <c r="E94" t="s">
        <v>13</v>
      </c>
      <c r="F94" s="32">
        <v>7189</v>
      </c>
      <c r="G94" s="5">
        <v>54</v>
      </c>
      <c r="H94" s="30">
        <f>VLOOKUP(data5[[#This Row],[Product]],products[#All],2,0)</f>
        <v>9.33</v>
      </c>
      <c r="I94" s="34">
        <f>data5[[#This Row],[cost per unit]]*data5[[#This Row],[Units]]</f>
        <v>503.82</v>
      </c>
    </row>
    <row r="95" spans="3:9" x14ac:dyDescent="0.25">
      <c r="C95" t="s">
        <v>41</v>
      </c>
      <c r="D95" t="s">
        <v>35</v>
      </c>
      <c r="E95" t="s">
        <v>28</v>
      </c>
      <c r="F95" s="32">
        <v>7455</v>
      </c>
      <c r="G95" s="5">
        <v>216</v>
      </c>
      <c r="H95" s="30">
        <f>VLOOKUP(data5[[#This Row],[Product]],products[#All],2,0)</f>
        <v>10.38</v>
      </c>
      <c r="I95" s="34">
        <f>data5[[#This Row],[cost per unit]]*data5[[#This Row],[Units]]</f>
        <v>2242.0800000000004</v>
      </c>
    </row>
    <row r="96" spans="3:9" x14ac:dyDescent="0.25">
      <c r="C96" t="s">
        <v>3</v>
      </c>
      <c r="D96" t="s">
        <v>34</v>
      </c>
      <c r="E96" t="s">
        <v>26</v>
      </c>
      <c r="F96" s="32">
        <v>3108</v>
      </c>
      <c r="G96" s="5">
        <v>54</v>
      </c>
      <c r="H96" s="30">
        <f>VLOOKUP(data5[[#This Row],[Product]],products[#All],2,0)</f>
        <v>5.6</v>
      </c>
      <c r="I96" s="34">
        <f>data5[[#This Row],[cost per unit]]*data5[[#This Row],[Units]]</f>
        <v>302.39999999999998</v>
      </c>
    </row>
    <row r="97" spans="3:9" x14ac:dyDescent="0.25">
      <c r="C97" t="s">
        <v>6</v>
      </c>
      <c r="D97" t="s">
        <v>38</v>
      </c>
      <c r="E97" t="s">
        <v>25</v>
      </c>
      <c r="F97" s="32">
        <v>469</v>
      </c>
      <c r="G97" s="5">
        <v>75</v>
      </c>
      <c r="H97" s="30">
        <f>VLOOKUP(data5[[#This Row],[Product]],products[#All],2,0)</f>
        <v>13.15</v>
      </c>
      <c r="I97" s="34">
        <f>data5[[#This Row],[cost per unit]]*data5[[#This Row],[Units]]</f>
        <v>986.25</v>
      </c>
    </row>
    <row r="98" spans="3:9" x14ac:dyDescent="0.25">
      <c r="C98" t="s">
        <v>9</v>
      </c>
      <c r="D98" t="s">
        <v>37</v>
      </c>
      <c r="E98" t="s">
        <v>23</v>
      </c>
      <c r="F98" s="32">
        <v>2737</v>
      </c>
      <c r="G98" s="5">
        <v>93</v>
      </c>
      <c r="H98" s="30">
        <f>VLOOKUP(data5[[#This Row],[Product]],products[#All],2,0)</f>
        <v>6.49</v>
      </c>
      <c r="I98" s="34">
        <f>data5[[#This Row],[cost per unit]]*data5[[#This Row],[Units]]</f>
        <v>603.57000000000005</v>
      </c>
    </row>
    <row r="99" spans="3:9" x14ac:dyDescent="0.25">
      <c r="C99" t="s">
        <v>9</v>
      </c>
      <c r="D99" t="s">
        <v>37</v>
      </c>
      <c r="E99" t="s">
        <v>25</v>
      </c>
      <c r="F99" s="32">
        <v>4305</v>
      </c>
      <c r="G99" s="5">
        <v>156</v>
      </c>
      <c r="H99" s="30">
        <f>VLOOKUP(data5[[#This Row],[Product]],products[#All],2,0)</f>
        <v>13.15</v>
      </c>
      <c r="I99" s="34">
        <f>data5[[#This Row],[cost per unit]]*data5[[#This Row],[Units]]</f>
        <v>2051.4</v>
      </c>
    </row>
    <row r="100" spans="3:9" x14ac:dyDescent="0.25">
      <c r="C100" t="s">
        <v>9</v>
      </c>
      <c r="D100" t="s">
        <v>38</v>
      </c>
      <c r="E100" t="s">
        <v>17</v>
      </c>
      <c r="F100" s="32">
        <v>2408</v>
      </c>
      <c r="G100" s="5">
        <v>9</v>
      </c>
      <c r="H100" s="30">
        <f>VLOOKUP(data5[[#This Row],[Product]],products[#All],2,0)</f>
        <v>3.11</v>
      </c>
      <c r="I100" s="34">
        <f>data5[[#This Row],[cost per unit]]*data5[[#This Row],[Units]]</f>
        <v>27.99</v>
      </c>
    </row>
    <row r="101" spans="3:9" x14ac:dyDescent="0.25">
      <c r="C101" t="s">
        <v>3</v>
      </c>
      <c r="D101" t="s">
        <v>36</v>
      </c>
      <c r="E101" t="s">
        <v>19</v>
      </c>
      <c r="F101" s="32">
        <v>1281</v>
      </c>
      <c r="G101" s="5">
        <v>18</v>
      </c>
      <c r="H101" s="30">
        <f>VLOOKUP(data5[[#This Row],[Product]],products[#All],2,0)</f>
        <v>7.64</v>
      </c>
      <c r="I101" s="34">
        <f>data5[[#This Row],[cost per unit]]*data5[[#This Row],[Units]]</f>
        <v>137.51999999999998</v>
      </c>
    </row>
    <row r="102" spans="3:9" x14ac:dyDescent="0.25">
      <c r="C102" t="s">
        <v>40</v>
      </c>
      <c r="D102" t="s">
        <v>35</v>
      </c>
      <c r="E102" t="s">
        <v>32</v>
      </c>
      <c r="F102" s="32">
        <v>12348</v>
      </c>
      <c r="G102" s="5">
        <v>234</v>
      </c>
      <c r="H102" s="30">
        <f>VLOOKUP(data5[[#This Row],[Product]],products[#All],2,0)</f>
        <v>8.65</v>
      </c>
      <c r="I102" s="34">
        <f>data5[[#This Row],[cost per unit]]*data5[[#This Row],[Units]]</f>
        <v>2024.1000000000001</v>
      </c>
    </row>
    <row r="103" spans="3:9" x14ac:dyDescent="0.25">
      <c r="C103" t="s">
        <v>3</v>
      </c>
      <c r="D103" t="s">
        <v>34</v>
      </c>
      <c r="E103" t="s">
        <v>28</v>
      </c>
      <c r="F103" s="32">
        <v>3689</v>
      </c>
      <c r="G103" s="5">
        <v>312</v>
      </c>
      <c r="H103" s="30">
        <f>VLOOKUP(data5[[#This Row],[Product]],products[#All],2,0)</f>
        <v>10.38</v>
      </c>
      <c r="I103" s="34">
        <f>data5[[#This Row],[cost per unit]]*data5[[#This Row],[Units]]</f>
        <v>3238.5600000000004</v>
      </c>
    </row>
    <row r="104" spans="3:9" x14ac:dyDescent="0.25">
      <c r="C104" t="s">
        <v>7</v>
      </c>
      <c r="D104" t="s">
        <v>36</v>
      </c>
      <c r="E104" t="s">
        <v>19</v>
      </c>
      <c r="F104" s="32">
        <v>2870</v>
      </c>
      <c r="G104" s="5">
        <v>300</v>
      </c>
      <c r="H104" s="30">
        <f>VLOOKUP(data5[[#This Row],[Product]],products[#All],2,0)</f>
        <v>7.64</v>
      </c>
      <c r="I104" s="34">
        <f>data5[[#This Row],[cost per unit]]*data5[[#This Row],[Units]]</f>
        <v>2292</v>
      </c>
    </row>
    <row r="105" spans="3:9" x14ac:dyDescent="0.25">
      <c r="C105" t="s">
        <v>2</v>
      </c>
      <c r="D105" t="s">
        <v>36</v>
      </c>
      <c r="E105" t="s">
        <v>27</v>
      </c>
      <c r="F105" s="32">
        <v>798</v>
      </c>
      <c r="G105" s="5">
        <v>519</v>
      </c>
      <c r="H105" s="30">
        <f>VLOOKUP(data5[[#This Row],[Product]],products[#All],2,0)</f>
        <v>16.73</v>
      </c>
      <c r="I105" s="34">
        <f>data5[[#This Row],[cost per unit]]*data5[[#This Row],[Units]]</f>
        <v>8682.8700000000008</v>
      </c>
    </row>
    <row r="106" spans="3:9" x14ac:dyDescent="0.25">
      <c r="C106" t="s">
        <v>41</v>
      </c>
      <c r="D106" t="s">
        <v>37</v>
      </c>
      <c r="E106" t="s">
        <v>21</v>
      </c>
      <c r="F106" s="32">
        <v>2933</v>
      </c>
      <c r="G106" s="5">
        <v>9</v>
      </c>
      <c r="H106" s="30">
        <f>VLOOKUP(data5[[#This Row],[Product]],products[#All],2,0)</f>
        <v>9</v>
      </c>
      <c r="I106" s="34">
        <f>data5[[#This Row],[cost per unit]]*data5[[#This Row],[Units]]</f>
        <v>81</v>
      </c>
    </row>
    <row r="107" spans="3:9" x14ac:dyDescent="0.25">
      <c r="C107" t="s">
        <v>5</v>
      </c>
      <c r="D107" t="s">
        <v>35</v>
      </c>
      <c r="E107" t="s">
        <v>4</v>
      </c>
      <c r="F107" s="32">
        <v>2744</v>
      </c>
      <c r="G107" s="5">
        <v>9</v>
      </c>
      <c r="H107" s="30">
        <f>VLOOKUP(data5[[#This Row],[Product]],products[#All],2,0)</f>
        <v>11.88</v>
      </c>
      <c r="I107" s="34">
        <f>data5[[#This Row],[cost per unit]]*data5[[#This Row],[Units]]</f>
        <v>106.92</v>
      </c>
    </row>
    <row r="108" spans="3:9" x14ac:dyDescent="0.25">
      <c r="C108" t="s">
        <v>40</v>
      </c>
      <c r="D108" t="s">
        <v>36</v>
      </c>
      <c r="E108" t="s">
        <v>33</v>
      </c>
      <c r="F108" s="32">
        <v>9772</v>
      </c>
      <c r="G108" s="5">
        <v>90</v>
      </c>
      <c r="H108" s="30">
        <f>VLOOKUP(data5[[#This Row],[Product]],products[#All],2,0)</f>
        <v>12.37</v>
      </c>
      <c r="I108" s="34">
        <f>data5[[#This Row],[cost per unit]]*data5[[#This Row],[Units]]</f>
        <v>1113.3</v>
      </c>
    </row>
    <row r="109" spans="3:9" x14ac:dyDescent="0.25">
      <c r="C109" t="s">
        <v>7</v>
      </c>
      <c r="D109" t="s">
        <v>34</v>
      </c>
      <c r="E109" t="s">
        <v>25</v>
      </c>
      <c r="F109" s="32">
        <v>1568</v>
      </c>
      <c r="G109" s="5">
        <v>96</v>
      </c>
      <c r="H109" s="30">
        <f>VLOOKUP(data5[[#This Row],[Product]],products[#All],2,0)</f>
        <v>13.15</v>
      </c>
      <c r="I109" s="34">
        <f>data5[[#This Row],[cost per unit]]*data5[[#This Row],[Units]]</f>
        <v>1262.4000000000001</v>
      </c>
    </row>
    <row r="110" spans="3:9" x14ac:dyDescent="0.25">
      <c r="C110" t="s">
        <v>2</v>
      </c>
      <c r="D110" t="s">
        <v>36</v>
      </c>
      <c r="E110" t="s">
        <v>16</v>
      </c>
      <c r="F110" s="32">
        <v>11417</v>
      </c>
      <c r="G110" s="5">
        <v>21</v>
      </c>
      <c r="H110" s="30">
        <f>VLOOKUP(data5[[#This Row],[Product]],products[#All],2,0)</f>
        <v>8.7899999999999991</v>
      </c>
      <c r="I110" s="34">
        <f>data5[[#This Row],[cost per unit]]*data5[[#This Row],[Units]]</f>
        <v>184.58999999999997</v>
      </c>
    </row>
    <row r="111" spans="3:9" x14ac:dyDescent="0.25">
      <c r="C111" t="s">
        <v>40</v>
      </c>
      <c r="D111" t="s">
        <v>34</v>
      </c>
      <c r="E111" t="s">
        <v>26</v>
      </c>
      <c r="F111" s="32">
        <v>6748</v>
      </c>
      <c r="G111" s="5">
        <v>48</v>
      </c>
      <c r="H111" s="30">
        <f>VLOOKUP(data5[[#This Row],[Product]],products[#All],2,0)</f>
        <v>5.6</v>
      </c>
      <c r="I111" s="34">
        <f>data5[[#This Row],[cost per unit]]*data5[[#This Row],[Units]]</f>
        <v>268.79999999999995</v>
      </c>
    </row>
    <row r="112" spans="3:9" x14ac:dyDescent="0.25">
      <c r="C112" t="s">
        <v>10</v>
      </c>
      <c r="D112" t="s">
        <v>36</v>
      </c>
      <c r="E112" t="s">
        <v>27</v>
      </c>
      <c r="F112" s="32">
        <v>1407</v>
      </c>
      <c r="G112" s="5">
        <v>72</v>
      </c>
      <c r="H112" s="30">
        <f>VLOOKUP(data5[[#This Row],[Product]],products[#All],2,0)</f>
        <v>16.73</v>
      </c>
      <c r="I112" s="34">
        <f>data5[[#This Row],[cost per unit]]*data5[[#This Row],[Units]]</f>
        <v>1204.56</v>
      </c>
    </row>
    <row r="113" spans="3:9" x14ac:dyDescent="0.25">
      <c r="C113" t="s">
        <v>8</v>
      </c>
      <c r="D113" t="s">
        <v>35</v>
      </c>
      <c r="E113" t="s">
        <v>29</v>
      </c>
      <c r="F113" s="32">
        <v>2023</v>
      </c>
      <c r="G113" s="5">
        <v>168</v>
      </c>
      <c r="H113" s="30">
        <f>VLOOKUP(data5[[#This Row],[Product]],products[#All],2,0)</f>
        <v>7.16</v>
      </c>
      <c r="I113" s="34">
        <f>data5[[#This Row],[cost per unit]]*data5[[#This Row],[Units]]</f>
        <v>1202.8800000000001</v>
      </c>
    </row>
    <row r="114" spans="3:9" x14ac:dyDescent="0.25">
      <c r="C114" t="s">
        <v>5</v>
      </c>
      <c r="D114" t="s">
        <v>39</v>
      </c>
      <c r="E114" t="s">
        <v>26</v>
      </c>
      <c r="F114" s="32">
        <v>5236</v>
      </c>
      <c r="G114" s="5">
        <v>51</v>
      </c>
      <c r="H114" s="30">
        <f>VLOOKUP(data5[[#This Row],[Product]],products[#All],2,0)</f>
        <v>5.6</v>
      </c>
      <c r="I114" s="34">
        <f>data5[[#This Row],[cost per unit]]*data5[[#This Row],[Units]]</f>
        <v>285.59999999999997</v>
      </c>
    </row>
    <row r="115" spans="3:9" x14ac:dyDescent="0.25">
      <c r="C115" t="s">
        <v>41</v>
      </c>
      <c r="D115" t="s">
        <v>36</v>
      </c>
      <c r="E115" t="s">
        <v>19</v>
      </c>
      <c r="F115" s="32">
        <v>1925</v>
      </c>
      <c r="G115" s="5">
        <v>192</v>
      </c>
      <c r="H115" s="30">
        <f>VLOOKUP(data5[[#This Row],[Product]],products[#All],2,0)</f>
        <v>7.64</v>
      </c>
      <c r="I115" s="34">
        <f>data5[[#This Row],[cost per unit]]*data5[[#This Row],[Units]]</f>
        <v>1466.8799999999999</v>
      </c>
    </row>
    <row r="116" spans="3:9" x14ac:dyDescent="0.25">
      <c r="C116" t="s">
        <v>7</v>
      </c>
      <c r="D116" t="s">
        <v>37</v>
      </c>
      <c r="E116" t="s">
        <v>14</v>
      </c>
      <c r="F116" s="32">
        <v>6608</v>
      </c>
      <c r="G116" s="5">
        <v>225</v>
      </c>
      <c r="H116" s="30">
        <f>VLOOKUP(data5[[#This Row],[Product]],products[#All],2,0)</f>
        <v>11.7</v>
      </c>
      <c r="I116" s="34">
        <f>data5[[#This Row],[cost per unit]]*data5[[#This Row],[Units]]</f>
        <v>2632.5</v>
      </c>
    </row>
    <row r="117" spans="3:9" x14ac:dyDescent="0.25">
      <c r="C117" t="s">
        <v>6</v>
      </c>
      <c r="D117" t="s">
        <v>34</v>
      </c>
      <c r="E117" t="s">
        <v>26</v>
      </c>
      <c r="F117" s="32">
        <v>8008</v>
      </c>
      <c r="G117" s="5">
        <v>456</v>
      </c>
      <c r="H117" s="30">
        <f>VLOOKUP(data5[[#This Row],[Product]],products[#All],2,0)</f>
        <v>5.6</v>
      </c>
      <c r="I117" s="34">
        <f>data5[[#This Row],[cost per unit]]*data5[[#This Row],[Units]]</f>
        <v>2553.6</v>
      </c>
    </row>
    <row r="118" spans="3:9" x14ac:dyDescent="0.25">
      <c r="C118" t="s">
        <v>10</v>
      </c>
      <c r="D118" t="s">
        <v>34</v>
      </c>
      <c r="E118" t="s">
        <v>25</v>
      </c>
      <c r="F118" s="32">
        <v>1428</v>
      </c>
      <c r="G118" s="5">
        <v>93</v>
      </c>
      <c r="H118" s="30">
        <f>VLOOKUP(data5[[#This Row],[Product]],products[#All],2,0)</f>
        <v>13.15</v>
      </c>
      <c r="I118" s="34">
        <f>data5[[#This Row],[cost per unit]]*data5[[#This Row],[Units]]</f>
        <v>1222.95</v>
      </c>
    </row>
    <row r="119" spans="3:9" x14ac:dyDescent="0.25">
      <c r="C119" t="s">
        <v>6</v>
      </c>
      <c r="D119" t="s">
        <v>34</v>
      </c>
      <c r="E119" t="s">
        <v>4</v>
      </c>
      <c r="F119" s="32">
        <v>525</v>
      </c>
      <c r="G119" s="5">
        <v>48</v>
      </c>
      <c r="H119" s="30">
        <f>VLOOKUP(data5[[#This Row],[Product]],products[#All],2,0)</f>
        <v>11.88</v>
      </c>
      <c r="I119" s="34">
        <f>data5[[#This Row],[cost per unit]]*data5[[#This Row],[Units]]</f>
        <v>570.24</v>
      </c>
    </row>
    <row r="120" spans="3:9" x14ac:dyDescent="0.25">
      <c r="C120" t="s">
        <v>6</v>
      </c>
      <c r="D120" t="s">
        <v>37</v>
      </c>
      <c r="E120" t="s">
        <v>18</v>
      </c>
      <c r="F120" s="32">
        <v>1505</v>
      </c>
      <c r="G120" s="5">
        <v>102</v>
      </c>
      <c r="H120" s="30">
        <f>VLOOKUP(data5[[#This Row],[Product]],products[#All],2,0)</f>
        <v>6.47</v>
      </c>
      <c r="I120" s="34">
        <f>data5[[#This Row],[cost per unit]]*data5[[#This Row],[Units]]</f>
        <v>659.93999999999994</v>
      </c>
    </row>
    <row r="121" spans="3:9" x14ac:dyDescent="0.25">
      <c r="C121" t="s">
        <v>7</v>
      </c>
      <c r="D121" t="s">
        <v>35</v>
      </c>
      <c r="E121" t="s">
        <v>30</v>
      </c>
      <c r="F121" s="32">
        <v>6755</v>
      </c>
      <c r="G121" s="5">
        <v>252</v>
      </c>
      <c r="H121" s="30">
        <f>VLOOKUP(data5[[#This Row],[Product]],products[#All],2,0)</f>
        <v>14.49</v>
      </c>
      <c r="I121" s="34">
        <f>data5[[#This Row],[cost per unit]]*data5[[#This Row],[Units]]</f>
        <v>3651.48</v>
      </c>
    </row>
    <row r="122" spans="3:9" x14ac:dyDescent="0.25">
      <c r="C122" t="s">
        <v>2</v>
      </c>
      <c r="D122" t="s">
        <v>37</v>
      </c>
      <c r="E122" t="s">
        <v>18</v>
      </c>
      <c r="F122" s="32">
        <v>11571</v>
      </c>
      <c r="G122" s="5">
        <v>138</v>
      </c>
      <c r="H122" s="30">
        <f>VLOOKUP(data5[[#This Row],[Product]],products[#All],2,0)</f>
        <v>6.47</v>
      </c>
      <c r="I122" s="34">
        <f>data5[[#This Row],[cost per unit]]*data5[[#This Row],[Units]]</f>
        <v>892.86</v>
      </c>
    </row>
    <row r="123" spans="3:9" x14ac:dyDescent="0.25">
      <c r="C123" t="s">
        <v>40</v>
      </c>
      <c r="D123" t="s">
        <v>38</v>
      </c>
      <c r="E123" t="s">
        <v>25</v>
      </c>
      <c r="F123" s="32">
        <v>2541</v>
      </c>
      <c r="G123" s="5">
        <v>90</v>
      </c>
      <c r="H123" s="30">
        <f>VLOOKUP(data5[[#This Row],[Product]],products[#All],2,0)</f>
        <v>13.15</v>
      </c>
      <c r="I123" s="34">
        <f>data5[[#This Row],[cost per unit]]*data5[[#This Row],[Units]]</f>
        <v>1183.5</v>
      </c>
    </row>
    <row r="124" spans="3:9" x14ac:dyDescent="0.25">
      <c r="C124" t="s">
        <v>41</v>
      </c>
      <c r="D124" t="s">
        <v>37</v>
      </c>
      <c r="E124" t="s">
        <v>30</v>
      </c>
      <c r="F124" s="32">
        <v>1526</v>
      </c>
      <c r="G124" s="5">
        <v>240</v>
      </c>
      <c r="H124" s="30">
        <f>VLOOKUP(data5[[#This Row],[Product]],products[#All],2,0)</f>
        <v>14.49</v>
      </c>
      <c r="I124" s="34">
        <f>data5[[#This Row],[cost per unit]]*data5[[#This Row],[Units]]</f>
        <v>3477.6</v>
      </c>
    </row>
    <row r="125" spans="3:9" x14ac:dyDescent="0.25">
      <c r="C125" t="s">
        <v>40</v>
      </c>
      <c r="D125" t="s">
        <v>38</v>
      </c>
      <c r="E125" t="s">
        <v>4</v>
      </c>
      <c r="F125" s="32">
        <v>6125</v>
      </c>
      <c r="G125" s="5">
        <v>102</v>
      </c>
      <c r="H125" s="30">
        <f>VLOOKUP(data5[[#This Row],[Product]],products[#All],2,0)</f>
        <v>11.88</v>
      </c>
      <c r="I125" s="34">
        <f>data5[[#This Row],[cost per unit]]*data5[[#This Row],[Units]]</f>
        <v>1211.76</v>
      </c>
    </row>
    <row r="126" spans="3:9" x14ac:dyDescent="0.25">
      <c r="C126" t="s">
        <v>41</v>
      </c>
      <c r="D126" t="s">
        <v>35</v>
      </c>
      <c r="E126" t="s">
        <v>27</v>
      </c>
      <c r="F126" s="32">
        <v>847</v>
      </c>
      <c r="G126" s="5">
        <v>129</v>
      </c>
      <c r="H126" s="30">
        <f>VLOOKUP(data5[[#This Row],[Product]],products[#All],2,0)</f>
        <v>16.73</v>
      </c>
      <c r="I126" s="34">
        <f>data5[[#This Row],[cost per unit]]*data5[[#This Row],[Units]]</f>
        <v>2158.17</v>
      </c>
    </row>
    <row r="127" spans="3:9" x14ac:dyDescent="0.25">
      <c r="C127" t="s">
        <v>8</v>
      </c>
      <c r="D127" t="s">
        <v>35</v>
      </c>
      <c r="E127" t="s">
        <v>27</v>
      </c>
      <c r="F127" s="32">
        <v>4753</v>
      </c>
      <c r="G127" s="5">
        <v>300</v>
      </c>
      <c r="H127" s="30">
        <f>VLOOKUP(data5[[#This Row],[Product]],products[#All],2,0)</f>
        <v>16.73</v>
      </c>
      <c r="I127" s="34">
        <f>data5[[#This Row],[cost per unit]]*data5[[#This Row],[Units]]</f>
        <v>5019</v>
      </c>
    </row>
    <row r="128" spans="3:9" x14ac:dyDescent="0.25">
      <c r="C128" t="s">
        <v>6</v>
      </c>
      <c r="D128" t="s">
        <v>38</v>
      </c>
      <c r="E128" t="s">
        <v>33</v>
      </c>
      <c r="F128" s="32">
        <v>959</v>
      </c>
      <c r="G128" s="5">
        <v>135</v>
      </c>
      <c r="H128" s="30">
        <f>VLOOKUP(data5[[#This Row],[Product]],products[#All],2,0)</f>
        <v>12.37</v>
      </c>
      <c r="I128" s="34">
        <f>data5[[#This Row],[cost per unit]]*data5[[#This Row],[Units]]</f>
        <v>1669.9499999999998</v>
      </c>
    </row>
    <row r="129" spans="3:9" x14ac:dyDescent="0.25">
      <c r="C129" t="s">
        <v>7</v>
      </c>
      <c r="D129" t="s">
        <v>35</v>
      </c>
      <c r="E129" t="s">
        <v>24</v>
      </c>
      <c r="F129" s="32">
        <v>2793</v>
      </c>
      <c r="G129" s="5">
        <v>114</v>
      </c>
      <c r="H129" s="30">
        <f>VLOOKUP(data5[[#This Row],[Product]],products[#All],2,0)</f>
        <v>4.97</v>
      </c>
      <c r="I129" s="34">
        <f>data5[[#This Row],[cost per unit]]*data5[[#This Row],[Units]]</f>
        <v>566.57999999999993</v>
      </c>
    </row>
    <row r="130" spans="3:9" x14ac:dyDescent="0.25">
      <c r="C130" t="s">
        <v>7</v>
      </c>
      <c r="D130" t="s">
        <v>35</v>
      </c>
      <c r="E130" t="s">
        <v>14</v>
      </c>
      <c r="F130" s="32">
        <v>4606</v>
      </c>
      <c r="G130" s="5">
        <v>63</v>
      </c>
      <c r="H130" s="30">
        <f>VLOOKUP(data5[[#This Row],[Product]],products[#All],2,0)</f>
        <v>11.7</v>
      </c>
      <c r="I130" s="34">
        <f>data5[[#This Row],[cost per unit]]*data5[[#This Row],[Units]]</f>
        <v>737.09999999999991</v>
      </c>
    </row>
    <row r="131" spans="3:9" x14ac:dyDescent="0.25">
      <c r="C131" t="s">
        <v>7</v>
      </c>
      <c r="D131" t="s">
        <v>36</v>
      </c>
      <c r="E131" t="s">
        <v>29</v>
      </c>
      <c r="F131" s="32">
        <v>5551</v>
      </c>
      <c r="G131" s="5">
        <v>252</v>
      </c>
      <c r="H131" s="30">
        <f>VLOOKUP(data5[[#This Row],[Product]],products[#All],2,0)</f>
        <v>7.16</v>
      </c>
      <c r="I131" s="34">
        <f>data5[[#This Row],[cost per unit]]*data5[[#This Row],[Units]]</f>
        <v>1804.32</v>
      </c>
    </row>
    <row r="132" spans="3:9" x14ac:dyDescent="0.25">
      <c r="C132" t="s">
        <v>10</v>
      </c>
      <c r="D132" t="s">
        <v>36</v>
      </c>
      <c r="E132" t="s">
        <v>32</v>
      </c>
      <c r="F132" s="32">
        <v>6657</v>
      </c>
      <c r="G132" s="5">
        <v>303</v>
      </c>
      <c r="H132" s="30">
        <f>VLOOKUP(data5[[#This Row],[Product]],products[#All],2,0)</f>
        <v>8.65</v>
      </c>
      <c r="I132" s="34">
        <f>data5[[#This Row],[cost per unit]]*data5[[#This Row],[Units]]</f>
        <v>2620.9500000000003</v>
      </c>
    </row>
    <row r="133" spans="3:9" x14ac:dyDescent="0.25">
      <c r="C133" t="s">
        <v>7</v>
      </c>
      <c r="D133" t="s">
        <v>39</v>
      </c>
      <c r="E133" t="s">
        <v>17</v>
      </c>
      <c r="F133" s="32">
        <v>4438</v>
      </c>
      <c r="G133" s="5">
        <v>246</v>
      </c>
      <c r="H133" s="30">
        <f>VLOOKUP(data5[[#This Row],[Product]],products[#All],2,0)</f>
        <v>3.11</v>
      </c>
      <c r="I133" s="34">
        <f>data5[[#This Row],[cost per unit]]*data5[[#This Row],[Units]]</f>
        <v>765.06</v>
      </c>
    </row>
    <row r="134" spans="3:9" x14ac:dyDescent="0.25">
      <c r="C134" t="s">
        <v>8</v>
      </c>
      <c r="D134" t="s">
        <v>38</v>
      </c>
      <c r="E134" t="s">
        <v>22</v>
      </c>
      <c r="F134" s="32">
        <v>168</v>
      </c>
      <c r="G134" s="5">
        <v>84</v>
      </c>
      <c r="H134" s="30">
        <f>VLOOKUP(data5[[#This Row],[Product]],products[#All],2,0)</f>
        <v>9.77</v>
      </c>
      <c r="I134" s="34">
        <f>data5[[#This Row],[cost per unit]]*data5[[#This Row],[Units]]</f>
        <v>820.68</v>
      </c>
    </row>
    <row r="135" spans="3:9" x14ac:dyDescent="0.25">
      <c r="C135" t="s">
        <v>7</v>
      </c>
      <c r="D135" t="s">
        <v>34</v>
      </c>
      <c r="E135" t="s">
        <v>17</v>
      </c>
      <c r="F135" s="32">
        <v>7777</v>
      </c>
      <c r="G135" s="5">
        <v>39</v>
      </c>
      <c r="H135" s="30">
        <f>VLOOKUP(data5[[#This Row],[Product]],products[#All],2,0)</f>
        <v>3.11</v>
      </c>
      <c r="I135" s="34">
        <f>data5[[#This Row],[cost per unit]]*data5[[#This Row],[Units]]</f>
        <v>121.28999999999999</v>
      </c>
    </row>
    <row r="136" spans="3:9" x14ac:dyDescent="0.25">
      <c r="C136" t="s">
        <v>5</v>
      </c>
      <c r="D136" t="s">
        <v>36</v>
      </c>
      <c r="E136" t="s">
        <v>17</v>
      </c>
      <c r="F136" s="32">
        <v>3339</v>
      </c>
      <c r="G136" s="5">
        <v>348</v>
      </c>
      <c r="H136" s="30">
        <f>VLOOKUP(data5[[#This Row],[Product]],products[#All],2,0)</f>
        <v>3.11</v>
      </c>
      <c r="I136" s="34">
        <f>data5[[#This Row],[cost per unit]]*data5[[#This Row],[Units]]</f>
        <v>1082.28</v>
      </c>
    </row>
    <row r="137" spans="3:9" x14ac:dyDescent="0.25">
      <c r="C137" t="s">
        <v>7</v>
      </c>
      <c r="D137" t="s">
        <v>37</v>
      </c>
      <c r="E137" t="s">
        <v>33</v>
      </c>
      <c r="F137" s="32">
        <v>6391</v>
      </c>
      <c r="G137" s="5">
        <v>48</v>
      </c>
      <c r="H137" s="30">
        <f>VLOOKUP(data5[[#This Row],[Product]],products[#All],2,0)</f>
        <v>12.37</v>
      </c>
      <c r="I137" s="34">
        <f>data5[[#This Row],[cost per unit]]*data5[[#This Row],[Units]]</f>
        <v>593.76</v>
      </c>
    </row>
    <row r="138" spans="3:9" x14ac:dyDescent="0.25">
      <c r="C138" t="s">
        <v>5</v>
      </c>
      <c r="D138" t="s">
        <v>37</v>
      </c>
      <c r="E138" t="s">
        <v>22</v>
      </c>
      <c r="F138" s="32">
        <v>518</v>
      </c>
      <c r="G138" s="5">
        <v>75</v>
      </c>
      <c r="H138" s="30">
        <f>VLOOKUP(data5[[#This Row],[Product]],products[#All],2,0)</f>
        <v>9.77</v>
      </c>
      <c r="I138" s="34">
        <f>data5[[#This Row],[cost per unit]]*data5[[#This Row],[Units]]</f>
        <v>732.75</v>
      </c>
    </row>
    <row r="139" spans="3:9" x14ac:dyDescent="0.25">
      <c r="C139" t="s">
        <v>7</v>
      </c>
      <c r="D139" t="s">
        <v>38</v>
      </c>
      <c r="E139" t="s">
        <v>28</v>
      </c>
      <c r="F139" s="32">
        <v>5677</v>
      </c>
      <c r="G139" s="5">
        <v>258</v>
      </c>
      <c r="H139" s="30">
        <f>VLOOKUP(data5[[#This Row],[Product]],products[#All],2,0)</f>
        <v>10.38</v>
      </c>
      <c r="I139" s="34">
        <f>data5[[#This Row],[cost per unit]]*data5[[#This Row],[Units]]</f>
        <v>2678.0400000000004</v>
      </c>
    </row>
    <row r="140" spans="3:9" x14ac:dyDescent="0.25">
      <c r="C140" t="s">
        <v>6</v>
      </c>
      <c r="D140" t="s">
        <v>39</v>
      </c>
      <c r="E140" t="s">
        <v>17</v>
      </c>
      <c r="F140" s="32">
        <v>6048</v>
      </c>
      <c r="G140" s="5">
        <v>27</v>
      </c>
      <c r="H140" s="30">
        <f>VLOOKUP(data5[[#This Row],[Product]],products[#All],2,0)</f>
        <v>3.11</v>
      </c>
      <c r="I140" s="34">
        <f>data5[[#This Row],[cost per unit]]*data5[[#This Row],[Units]]</f>
        <v>83.97</v>
      </c>
    </row>
    <row r="141" spans="3:9" x14ac:dyDescent="0.25">
      <c r="C141" t="s">
        <v>8</v>
      </c>
      <c r="D141" t="s">
        <v>38</v>
      </c>
      <c r="E141" t="s">
        <v>32</v>
      </c>
      <c r="F141" s="32">
        <v>3752</v>
      </c>
      <c r="G141" s="5">
        <v>213</v>
      </c>
      <c r="H141" s="30">
        <f>VLOOKUP(data5[[#This Row],[Product]],products[#All],2,0)</f>
        <v>8.65</v>
      </c>
      <c r="I141" s="34">
        <f>data5[[#This Row],[cost per unit]]*data5[[#This Row],[Units]]</f>
        <v>1842.45</v>
      </c>
    </row>
    <row r="142" spans="3:9" x14ac:dyDescent="0.25">
      <c r="C142" t="s">
        <v>5</v>
      </c>
      <c r="D142" t="s">
        <v>35</v>
      </c>
      <c r="E142" t="s">
        <v>29</v>
      </c>
      <c r="F142" s="32">
        <v>4480</v>
      </c>
      <c r="G142" s="5">
        <v>357</v>
      </c>
      <c r="H142" s="30">
        <f>VLOOKUP(data5[[#This Row],[Product]],products[#All],2,0)</f>
        <v>7.16</v>
      </c>
      <c r="I142" s="34">
        <f>data5[[#This Row],[cost per unit]]*data5[[#This Row],[Units]]</f>
        <v>2556.12</v>
      </c>
    </row>
    <row r="143" spans="3:9" x14ac:dyDescent="0.25">
      <c r="C143" t="s">
        <v>9</v>
      </c>
      <c r="D143" t="s">
        <v>37</v>
      </c>
      <c r="E143" t="s">
        <v>4</v>
      </c>
      <c r="F143" s="32">
        <v>259</v>
      </c>
      <c r="G143" s="5">
        <v>207</v>
      </c>
      <c r="H143" s="30">
        <f>VLOOKUP(data5[[#This Row],[Product]],products[#All],2,0)</f>
        <v>11.88</v>
      </c>
      <c r="I143" s="34">
        <f>data5[[#This Row],[cost per unit]]*data5[[#This Row],[Units]]</f>
        <v>2459.1600000000003</v>
      </c>
    </row>
    <row r="144" spans="3:9" x14ac:dyDescent="0.25">
      <c r="C144" t="s">
        <v>8</v>
      </c>
      <c r="D144" t="s">
        <v>37</v>
      </c>
      <c r="E144" t="s">
        <v>30</v>
      </c>
      <c r="F144" s="32">
        <v>42</v>
      </c>
      <c r="G144" s="5">
        <v>150</v>
      </c>
      <c r="H144" s="30">
        <f>VLOOKUP(data5[[#This Row],[Product]],products[#All],2,0)</f>
        <v>14.49</v>
      </c>
      <c r="I144" s="34">
        <f>data5[[#This Row],[cost per unit]]*data5[[#This Row],[Units]]</f>
        <v>2173.5</v>
      </c>
    </row>
    <row r="145" spans="3:9" x14ac:dyDescent="0.25">
      <c r="C145" t="s">
        <v>41</v>
      </c>
      <c r="D145" t="s">
        <v>36</v>
      </c>
      <c r="E145" t="s">
        <v>26</v>
      </c>
      <c r="F145" s="32">
        <v>98</v>
      </c>
      <c r="G145" s="5">
        <v>204</v>
      </c>
      <c r="H145" s="30">
        <f>VLOOKUP(data5[[#This Row],[Product]],products[#All],2,0)</f>
        <v>5.6</v>
      </c>
      <c r="I145" s="34">
        <f>data5[[#This Row],[cost per unit]]*data5[[#This Row],[Units]]</f>
        <v>1142.3999999999999</v>
      </c>
    </row>
    <row r="146" spans="3:9" x14ac:dyDescent="0.25">
      <c r="C146" t="s">
        <v>7</v>
      </c>
      <c r="D146" t="s">
        <v>35</v>
      </c>
      <c r="E146" t="s">
        <v>27</v>
      </c>
      <c r="F146" s="32">
        <v>2478</v>
      </c>
      <c r="G146" s="5">
        <v>21</v>
      </c>
      <c r="H146" s="30">
        <f>VLOOKUP(data5[[#This Row],[Product]],products[#All],2,0)</f>
        <v>16.73</v>
      </c>
      <c r="I146" s="34">
        <f>data5[[#This Row],[cost per unit]]*data5[[#This Row],[Units]]</f>
        <v>351.33</v>
      </c>
    </row>
    <row r="147" spans="3:9" x14ac:dyDescent="0.25">
      <c r="C147" t="s">
        <v>41</v>
      </c>
      <c r="D147" t="s">
        <v>34</v>
      </c>
      <c r="E147" t="s">
        <v>33</v>
      </c>
      <c r="F147" s="32">
        <v>7847</v>
      </c>
      <c r="G147" s="5">
        <v>174</v>
      </c>
      <c r="H147" s="30">
        <f>VLOOKUP(data5[[#This Row],[Product]],products[#All],2,0)</f>
        <v>12.37</v>
      </c>
      <c r="I147" s="34">
        <f>data5[[#This Row],[cost per unit]]*data5[[#This Row],[Units]]</f>
        <v>2152.3799999999997</v>
      </c>
    </row>
    <row r="148" spans="3:9" x14ac:dyDescent="0.25">
      <c r="C148" t="s">
        <v>2</v>
      </c>
      <c r="D148" t="s">
        <v>37</v>
      </c>
      <c r="E148" t="s">
        <v>17</v>
      </c>
      <c r="F148" s="32">
        <v>9926</v>
      </c>
      <c r="G148" s="5">
        <v>201</v>
      </c>
      <c r="H148" s="30">
        <f>VLOOKUP(data5[[#This Row],[Product]],products[#All],2,0)</f>
        <v>3.11</v>
      </c>
      <c r="I148" s="34">
        <f>data5[[#This Row],[cost per unit]]*data5[[#This Row],[Units]]</f>
        <v>625.11</v>
      </c>
    </row>
    <row r="149" spans="3:9" x14ac:dyDescent="0.25">
      <c r="C149" t="s">
        <v>8</v>
      </c>
      <c r="D149" t="s">
        <v>38</v>
      </c>
      <c r="E149" t="s">
        <v>13</v>
      </c>
      <c r="F149" s="32">
        <v>819</v>
      </c>
      <c r="G149" s="5">
        <v>510</v>
      </c>
      <c r="H149" s="30">
        <f>VLOOKUP(data5[[#This Row],[Product]],products[#All],2,0)</f>
        <v>9.33</v>
      </c>
      <c r="I149" s="34">
        <f>data5[[#This Row],[cost per unit]]*data5[[#This Row],[Units]]</f>
        <v>4758.3</v>
      </c>
    </row>
    <row r="150" spans="3:9" x14ac:dyDescent="0.25">
      <c r="C150" t="s">
        <v>6</v>
      </c>
      <c r="D150" t="s">
        <v>39</v>
      </c>
      <c r="E150" t="s">
        <v>29</v>
      </c>
      <c r="F150" s="32">
        <v>3052</v>
      </c>
      <c r="G150" s="5">
        <v>378</v>
      </c>
      <c r="H150" s="30">
        <f>VLOOKUP(data5[[#This Row],[Product]],products[#All],2,0)</f>
        <v>7.16</v>
      </c>
      <c r="I150" s="34">
        <f>data5[[#This Row],[cost per unit]]*data5[[#This Row],[Units]]</f>
        <v>2706.48</v>
      </c>
    </row>
    <row r="151" spans="3:9" x14ac:dyDescent="0.25">
      <c r="C151" t="s">
        <v>9</v>
      </c>
      <c r="D151" t="s">
        <v>34</v>
      </c>
      <c r="E151" t="s">
        <v>21</v>
      </c>
      <c r="F151" s="32">
        <v>6832</v>
      </c>
      <c r="G151" s="5">
        <v>27</v>
      </c>
      <c r="H151" s="30">
        <f>VLOOKUP(data5[[#This Row],[Product]],products[#All],2,0)</f>
        <v>9</v>
      </c>
      <c r="I151" s="34">
        <f>data5[[#This Row],[cost per unit]]*data5[[#This Row],[Units]]</f>
        <v>243</v>
      </c>
    </row>
    <row r="152" spans="3:9" x14ac:dyDescent="0.25">
      <c r="C152" t="s">
        <v>2</v>
      </c>
      <c r="D152" t="s">
        <v>39</v>
      </c>
      <c r="E152" t="s">
        <v>16</v>
      </c>
      <c r="F152" s="32">
        <v>2016</v>
      </c>
      <c r="G152" s="5">
        <v>117</v>
      </c>
      <c r="H152" s="30">
        <f>VLOOKUP(data5[[#This Row],[Product]],products[#All],2,0)</f>
        <v>8.7899999999999991</v>
      </c>
      <c r="I152" s="34">
        <f>data5[[#This Row],[cost per unit]]*data5[[#This Row],[Units]]</f>
        <v>1028.4299999999998</v>
      </c>
    </row>
    <row r="153" spans="3:9" x14ac:dyDescent="0.25">
      <c r="C153" t="s">
        <v>6</v>
      </c>
      <c r="D153" t="s">
        <v>38</v>
      </c>
      <c r="E153" t="s">
        <v>21</v>
      </c>
      <c r="F153" s="32">
        <v>7322</v>
      </c>
      <c r="G153" s="5">
        <v>36</v>
      </c>
      <c r="H153" s="30">
        <f>VLOOKUP(data5[[#This Row],[Product]],products[#All],2,0)</f>
        <v>9</v>
      </c>
      <c r="I153" s="34">
        <f>data5[[#This Row],[cost per unit]]*data5[[#This Row],[Units]]</f>
        <v>324</v>
      </c>
    </row>
    <row r="154" spans="3:9" x14ac:dyDescent="0.25">
      <c r="C154" t="s">
        <v>8</v>
      </c>
      <c r="D154" t="s">
        <v>35</v>
      </c>
      <c r="E154" t="s">
        <v>33</v>
      </c>
      <c r="F154" s="32">
        <v>357</v>
      </c>
      <c r="G154" s="5">
        <v>126</v>
      </c>
      <c r="H154" s="30">
        <f>VLOOKUP(data5[[#This Row],[Product]],products[#All],2,0)</f>
        <v>12.37</v>
      </c>
      <c r="I154" s="34">
        <f>data5[[#This Row],[cost per unit]]*data5[[#This Row],[Units]]</f>
        <v>1558.62</v>
      </c>
    </row>
    <row r="155" spans="3:9" x14ac:dyDescent="0.25">
      <c r="C155" t="s">
        <v>9</v>
      </c>
      <c r="D155" t="s">
        <v>39</v>
      </c>
      <c r="E155" t="s">
        <v>25</v>
      </c>
      <c r="F155" s="32">
        <v>3192</v>
      </c>
      <c r="G155" s="5">
        <v>72</v>
      </c>
      <c r="H155" s="30">
        <f>VLOOKUP(data5[[#This Row],[Product]],products[#All],2,0)</f>
        <v>13.15</v>
      </c>
      <c r="I155" s="34">
        <f>data5[[#This Row],[cost per unit]]*data5[[#This Row],[Units]]</f>
        <v>946.80000000000007</v>
      </c>
    </row>
    <row r="156" spans="3:9" x14ac:dyDescent="0.25">
      <c r="C156" t="s">
        <v>7</v>
      </c>
      <c r="D156" t="s">
        <v>36</v>
      </c>
      <c r="E156" t="s">
        <v>22</v>
      </c>
      <c r="F156" s="32">
        <v>8435</v>
      </c>
      <c r="G156" s="5">
        <v>42</v>
      </c>
      <c r="H156" s="30">
        <f>VLOOKUP(data5[[#This Row],[Product]],products[#All],2,0)</f>
        <v>9.77</v>
      </c>
      <c r="I156" s="34">
        <f>data5[[#This Row],[cost per unit]]*data5[[#This Row],[Units]]</f>
        <v>410.34</v>
      </c>
    </row>
    <row r="157" spans="3:9" x14ac:dyDescent="0.25">
      <c r="C157" t="s">
        <v>40</v>
      </c>
      <c r="D157" t="s">
        <v>39</v>
      </c>
      <c r="E157" t="s">
        <v>29</v>
      </c>
      <c r="F157" s="32">
        <v>0</v>
      </c>
      <c r="G157" s="5">
        <v>135</v>
      </c>
      <c r="H157" s="30">
        <f>VLOOKUP(data5[[#This Row],[Product]],products[#All],2,0)</f>
        <v>7.16</v>
      </c>
      <c r="I157" s="34">
        <f>data5[[#This Row],[cost per unit]]*data5[[#This Row],[Units]]</f>
        <v>966.6</v>
      </c>
    </row>
    <row r="158" spans="3:9" x14ac:dyDescent="0.25">
      <c r="C158" t="s">
        <v>7</v>
      </c>
      <c r="D158" t="s">
        <v>34</v>
      </c>
      <c r="E158" t="s">
        <v>24</v>
      </c>
      <c r="F158" s="32">
        <v>8862</v>
      </c>
      <c r="G158" s="5">
        <v>189</v>
      </c>
      <c r="H158" s="30">
        <f>VLOOKUP(data5[[#This Row],[Product]],products[#All],2,0)</f>
        <v>4.97</v>
      </c>
      <c r="I158" s="34">
        <f>data5[[#This Row],[cost per unit]]*data5[[#This Row],[Units]]</f>
        <v>939.32999999999993</v>
      </c>
    </row>
    <row r="159" spans="3:9" x14ac:dyDescent="0.25">
      <c r="C159" t="s">
        <v>6</v>
      </c>
      <c r="D159" t="s">
        <v>37</v>
      </c>
      <c r="E159" t="s">
        <v>28</v>
      </c>
      <c r="F159" s="32">
        <v>3556</v>
      </c>
      <c r="G159" s="5">
        <v>459</v>
      </c>
      <c r="H159" s="30">
        <f>VLOOKUP(data5[[#This Row],[Product]],products[#All],2,0)</f>
        <v>10.38</v>
      </c>
      <c r="I159" s="34">
        <f>data5[[#This Row],[cost per unit]]*data5[[#This Row],[Units]]</f>
        <v>4764.42</v>
      </c>
    </row>
    <row r="160" spans="3:9" x14ac:dyDescent="0.25">
      <c r="C160" t="s">
        <v>5</v>
      </c>
      <c r="D160" t="s">
        <v>34</v>
      </c>
      <c r="E160" t="s">
        <v>15</v>
      </c>
      <c r="F160" s="32">
        <v>7280</v>
      </c>
      <c r="G160" s="5">
        <v>201</v>
      </c>
      <c r="H160" s="30">
        <f>VLOOKUP(data5[[#This Row],[Product]],products[#All],2,0)</f>
        <v>11.73</v>
      </c>
      <c r="I160" s="34">
        <f>data5[[#This Row],[cost per unit]]*data5[[#This Row],[Units]]</f>
        <v>2357.73</v>
      </c>
    </row>
    <row r="161" spans="3:9" x14ac:dyDescent="0.25">
      <c r="C161" t="s">
        <v>6</v>
      </c>
      <c r="D161" t="s">
        <v>34</v>
      </c>
      <c r="E161" t="s">
        <v>30</v>
      </c>
      <c r="F161" s="32">
        <v>3402</v>
      </c>
      <c r="G161" s="5">
        <v>366</v>
      </c>
      <c r="H161" s="30">
        <f>VLOOKUP(data5[[#This Row],[Product]],products[#All],2,0)</f>
        <v>14.49</v>
      </c>
      <c r="I161" s="34">
        <f>data5[[#This Row],[cost per unit]]*data5[[#This Row],[Units]]</f>
        <v>5303.34</v>
      </c>
    </row>
    <row r="162" spans="3:9" x14ac:dyDescent="0.25">
      <c r="C162" t="s">
        <v>3</v>
      </c>
      <c r="D162" t="s">
        <v>37</v>
      </c>
      <c r="E162" t="s">
        <v>29</v>
      </c>
      <c r="F162" s="32">
        <v>4592</v>
      </c>
      <c r="G162" s="5">
        <v>324</v>
      </c>
      <c r="H162" s="30">
        <f>VLOOKUP(data5[[#This Row],[Product]],products[#All],2,0)</f>
        <v>7.16</v>
      </c>
      <c r="I162" s="34">
        <f>data5[[#This Row],[cost per unit]]*data5[[#This Row],[Units]]</f>
        <v>2319.84</v>
      </c>
    </row>
    <row r="163" spans="3:9" x14ac:dyDescent="0.25">
      <c r="C163" t="s">
        <v>9</v>
      </c>
      <c r="D163" t="s">
        <v>35</v>
      </c>
      <c r="E163" t="s">
        <v>15</v>
      </c>
      <c r="F163" s="32">
        <v>7833</v>
      </c>
      <c r="G163" s="5">
        <v>243</v>
      </c>
      <c r="H163" s="30">
        <f>VLOOKUP(data5[[#This Row],[Product]],products[#All],2,0)</f>
        <v>11.73</v>
      </c>
      <c r="I163" s="34">
        <f>data5[[#This Row],[cost per unit]]*data5[[#This Row],[Units]]</f>
        <v>2850.3900000000003</v>
      </c>
    </row>
    <row r="164" spans="3:9" x14ac:dyDescent="0.25">
      <c r="C164" t="s">
        <v>2</v>
      </c>
      <c r="D164" t="s">
        <v>39</v>
      </c>
      <c r="E164" t="s">
        <v>21</v>
      </c>
      <c r="F164" s="32">
        <v>7651</v>
      </c>
      <c r="G164" s="5">
        <v>213</v>
      </c>
      <c r="H164" s="30">
        <f>VLOOKUP(data5[[#This Row],[Product]],products[#All],2,0)</f>
        <v>9</v>
      </c>
      <c r="I164" s="34">
        <f>data5[[#This Row],[cost per unit]]*data5[[#This Row],[Units]]</f>
        <v>1917</v>
      </c>
    </row>
    <row r="165" spans="3:9" x14ac:dyDescent="0.25">
      <c r="C165" t="s">
        <v>40</v>
      </c>
      <c r="D165" t="s">
        <v>35</v>
      </c>
      <c r="E165" t="s">
        <v>30</v>
      </c>
      <c r="F165" s="32">
        <v>2275</v>
      </c>
      <c r="G165" s="5">
        <v>447</v>
      </c>
      <c r="H165" s="30">
        <f>VLOOKUP(data5[[#This Row],[Product]],products[#All],2,0)</f>
        <v>14.49</v>
      </c>
      <c r="I165" s="34">
        <f>data5[[#This Row],[cost per unit]]*data5[[#This Row],[Units]]</f>
        <v>6477.03</v>
      </c>
    </row>
    <row r="166" spans="3:9" x14ac:dyDescent="0.25">
      <c r="C166" t="s">
        <v>40</v>
      </c>
      <c r="D166" t="s">
        <v>38</v>
      </c>
      <c r="E166" t="s">
        <v>13</v>
      </c>
      <c r="F166" s="32">
        <v>5670</v>
      </c>
      <c r="G166" s="5">
        <v>297</v>
      </c>
      <c r="H166" s="30">
        <f>VLOOKUP(data5[[#This Row],[Product]],products[#All],2,0)</f>
        <v>9.33</v>
      </c>
      <c r="I166" s="34">
        <f>data5[[#This Row],[cost per unit]]*data5[[#This Row],[Units]]</f>
        <v>2771.01</v>
      </c>
    </row>
    <row r="167" spans="3:9" x14ac:dyDescent="0.25">
      <c r="C167" t="s">
        <v>7</v>
      </c>
      <c r="D167" t="s">
        <v>35</v>
      </c>
      <c r="E167" t="s">
        <v>16</v>
      </c>
      <c r="F167" s="32">
        <v>2135</v>
      </c>
      <c r="G167" s="5">
        <v>27</v>
      </c>
      <c r="H167" s="30">
        <f>VLOOKUP(data5[[#This Row],[Product]],products[#All],2,0)</f>
        <v>8.7899999999999991</v>
      </c>
      <c r="I167" s="34">
        <f>data5[[#This Row],[cost per unit]]*data5[[#This Row],[Units]]</f>
        <v>237.32999999999998</v>
      </c>
    </row>
    <row r="168" spans="3:9" x14ac:dyDescent="0.25">
      <c r="C168" t="s">
        <v>40</v>
      </c>
      <c r="D168" t="s">
        <v>34</v>
      </c>
      <c r="E168" t="s">
        <v>23</v>
      </c>
      <c r="F168" s="32">
        <v>2779</v>
      </c>
      <c r="G168" s="5">
        <v>75</v>
      </c>
      <c r="H168" s="30">
        <f>VLOOKUP(data5[[#This Row],[Product]],products[#All],2,0)</f>
        <v>6.49</v>
      </c>
      <c r="I168" s="34">
        <f>data5[[#This Row],[cost per unit]]*data5[[#This Row],[Units]]</f>
        <v>486.75</v>
      </c>
    </row>
    <row r="169" spans="3:9" x14ac:dyDescent="0.25">
      <c r="C169" t="s">
        <v>10</v>
      </c>
      <c r="D169" t="s">
        <v>39</v>
      </c>
      <c r="E169" t="s">
        <v>33</v>
      </c>
      <c r="F169" s="32">
        <v>12950</v>
      </c>
      <c r="G169" s="5">
        <v>30</v>
      </c>
      <c r="H169" s="30">
        <f>VLOOKUP(data5[[#This Row],[Product]],products[#All],2,0)</f>
        <v>12.37</v>
      </c>
      <c r="I169" s="34">
        <f>data5[[#This Row],[cost per unit]]*data5[[#This Row],[Units]]</f>
        <v>371.09999999999997</v>
      </c>
    </row>
    <row r="170" spans="3:9" x14ac:dyDescent="0.25">
      <c r="C170" t="s">
        <v>7</v>
      </c>
      <c r="D170" t="s">
        <v>36</v>
      </c>
      <c r="E170" t="s">
        <v>18</v>
      </c>
      <c r="F170" s="32">
        <v>2646</v>
      </c>
      <c r="G170" s="5">
        <v>177</v>
      </c>
      <c r="H170" s="30">
        <f>VLOOKUP(data5[[#This Row],[Product]],products[#All],2,0)</f>
        <v>6.47</v>
      </c>
      <c r="I170" s="34">
        <f>data5[[#This Row],[cost per unit]]*data5[[#This Row],[Units]]</f>
        <v>1145.19</v>
      </c>
    </row>
    <row r="171" spans="3:9" x14ac:dyDescent="0.25">
      <c r="C171" t="s">
        <v>40</v>
      </c>
      <c r="D171" t="s">
        <v>34</v>
      </c>
      <c r="E171" t="s">
        <v>33</v>
      </c>
      <c r="F171" s="32">
        <v>3794</v>
      </c>
      <c r="G171" s="5">
        <v>159</v>
      </c>
      <c r="H171" s="30">
        <f>VLOOKUP(data5[[#This Row],[Product]],products[#All],2,0)</f>
        <v>12.37</v>
      </c>
      <c r="I171" s="34">
        <f>data5[[#This Row],[cost per unit]]*data5[[#This Row],[Units]]</f>
        <v>1966.83</v>
      </c>
    </row>
    <row r="172" spans="3:9" x14ac:dyDescent="0.25">
      <c r="C172" t="s">
        <v>3</v>
      </c>
      <c r="D172" t="s">
        <v>35</v>
      </c>
      <c r="E172" t="s">
        <v>33</v>
      </c>
      <c r="F172" s="32">
        <v>819</v>
      </c>
      <c r="G172" s="5">
        <v>306</v>
      </c>
      <c r="H172" s="30">
        <f>VLOOKUP(data5[[#This Row],[Product]],products[#All],2,0)</f>
        <v>12.37</v>
      </c>
      <c r="I172" s="34">
        <f>data5[[#This Row],[cost per unit]]*data5[[#This Row],[Units]]</f>
        <v>3785.22</v>
      </c>
    </row>
    <row r="173" spans="3:9" x14ac:dyDescent="0.25">
      <c r="C173" t="s">
        <v>3</v>
      </c>
      <c r="D173" t="s">
        <v>34</v>
      </c>
      <c r="E173" t="s">
        <v>20</v>
      </c>
      <c r="F173" s="32">
        <v>2583</v>
      </c>
      <c r="G173" s="5">
        <v>18</v>
      </c>
      <c r="H173" s="30">
        <f>VLOOKUP(data5[[#This Row],[Product]],products[#All],2,0)</f>
        <v>10.62</v>
      </c>
      <c r="I173" s="34">
        <f>data5[[#This Row],[cost per unit]]*data5[[#This Row],[Units]]</f>
        <v>191.16</v>
      </c>
    </row>
    <row r="174" spans="3:9" x14ac:dyDescent="0.25">
      <c r="C174" t="s">
        <v>7</v>
      </c>
      <c r="D174" t="s">
        <v>35</v>
      </c>
      <c r="E174" t="s">
        <v>19</v>
      </c>
      <c r="F174" s="32">
        <v>4585</v>
      </c>
      <c r="G174" s="5">
        <v>240</v>
      </c>
      <c r="H174" s="30">
        <f>VLOOKUP(data5[[#This Row],[Product]],products[#All],2,0)</f>
        <v>7.64</v>
      </c>
      <c r="I174" s="34">
        <f>data5[[#This Row],[cost per unit]]*data5[[#This Row],[Units]]</f>
        <v>1833.6</v>
      </c>
    </row>
    <row r="175" spans="3:9" x14ac:dyDescent="0.25">
      <c r="C175" t="s">
        <v>5</v>
      </c>
      <c r="D175" t="s">
        <v>34</v>
      </c>
      <c r="E175" t="s">
        <v>33</v>
      </c>
      <c r="F175" s="32">
        <v>1652</v>
      </c>
      <c r="G175" s="5">
        <v>93</v>
      </c>
      <c r="H175" s="30">
        <f>VLOOKUP(data5[[#This Row],[Product]],products[#All],2,0)</f>
        <v>12.37</v>
      </c>
      <c r="I175" s="34">
        <f>data5[[#This Row],[cost per unit]]*data5[[#This Row],[Units]]</f>
        <v>1150.4099999999999</v>
      </c>
    </row>
    <row r="176" spans="3:9" x14ac:dyDescent="0.25">
      <c r="C176" t="s">
        <v>10</v>
      </c>
      <c r="D176" t="s">
        <v>34</v>
      </c>
      <c r="E176" t="s">
        <v>26</v>
      </c>
      <c r="F176" s="32">
        <v>4991</v>
      </c>
      <c r="G176" s="5">
        <v>9</v>
      </c>
      <c r="H176" s="30">
        <f>VLOOKUP(data5[[#This Row],[Product]],products[#All],2,0)</f>
        <v>5.6</v>
      </c>
      <c r="I176" s="34">
        <f>data5[[#This Row],[cost per unit]]*data5[[#This Row],[Units]]</f>
        <v>50.4</v>
      </c>
    </row>
    <row r="177" spans="3:9" x14ac:dyDescent="0.25">
      <c r="C177" t="s">
        <v>8</v>
      </c>
      <c r="D177" t="s">
        <v>34</v>
      </c>
      <c r="E177" t="s">
        <v>16</v>
      </c>
      <c r="F177" s="32">
        <v>2009</v>
      </c>
      <c r="G177" s="5">
        <v>219</v>
      </c>
      <c r="H177" s="30">
        <f>VLOOKUP(data5[[#This Row],[Product]],products[#All],2,0)</f>
        <v>8.7899999999999991</v>
      </c>
      <c r="I177" s="34">
        <f>data5[[#This Row],[cost per unit]]*data5[[#This Row],[Units]]</f>
        <v>1925.0099999999998</v>
      </c>
    </row>
    <row r="178" spans="3:9" x14ac:dyDescent="0.25">
      <c r="C178" t="s">
        <v>2</v>
      </c>
      <c r="D178" t="s">
        <v>39</v>
      </c>
      <c r="E178" t="s">
        <v>22</v>
      </c>
      <c r="F178" s="32">
        <v>1568</v>
      </c>
      <c r="G178" s="5">
        <v>141</v>
      </c>
      <c r="H178" s="30">
        <f>VLOOKUP(data5[[#This Row],[Product]],products[#All],2,0)</f>
        <v>9.77</v>
      </c>
      <c r="I178" s="34">
        <f>data5[[#This Row],[cost per unit]]*data5[[#This Row],[Units]]</f>
        <v>1377.57</v>
      </c>
    </row>
    <row r="179" spans="3:9" x14ac:dyDescent="0.25">
      <c r="C179" t="s">
        <v>41</v>
      </c>
      <c r="D179" t="s">
        <v>37</v>
      </c>
      <c r="E179" t="s">
        <v>20</v>
      </c>
      <c r="F179" s="32">
        <v>3388</v>
      </c>
      <c r="G179" s="5">
        <v>123</v>
      </c>
      <c r="H179" s="30">
        <f>VLOOKUP(data5[[#This Row],[Product]],products[#All],2,0)</f>
        <v>10.62</v>
      </c>
      <c r="I179" s="34">
        <f>data5[[#This Row],[cost per unit]]*data5[[#This Row],[Units]]</f>
        <v>1306.26</v>
      </c>
    </row>
    <row r="180" spans="3:9" x14ac:dyDescent="0.25">
      <c r="C180" t="s">
        <v>40</v>
      </c>
      <c r="D180" t="s">
        <v>38</v>
      </c>
      <c r="E180" t="s">
        <v>24</v>
      </c>
      <c r="F180" s="32">
        <v>623</v>
      </c>
      <c r="G180" s="5">
        <v>51</v>
      </c>
      <c r="H180" s="30">
        <f>VLOOKUP(data5[[#This Row],[Product]],products[#All],2,0)</f>
        <v>4.97</v>
      </c>
      <c r="I180" s="34">
        <f>data5[[#This Row],[cost per unit]]*data5[[#This Row],[Units]]</f>
        <v>253.47</v>
      </c>
    </row>
    <row r="181" spans="3:9" x14ac:dyDescent="0.25">
      <c r="C181" t="s">
        <v>6</v>
      </c>
      <c r="D181" t="s">
        <v>36</v>
      </c>
      <c r="E181" t="s">
        <v>4</v>
      </c>
      <c r="F181" s="32">
        <v>10073</v>
      </c>
      <c r="G181" s="5">
        <v>120</v>
      </c>
      <c r="H181" s="30">
        <f>VLOOKUP(data5[[#This Row],[Product]],products[#All],2,0)</f>
        <v>11.88</v>
      </c>
      <c r="I181" s="34">
        <f>data5[[#This Row],[cost per unit]]*data5[[#This Row],[Units]]</f>
        <v>1425.6000000000001</v>
      </c>
    </row>
    <row r="182" spans="3:9" x14ac:dyDescent="0.25">
      <c r="C182" t="s">
        <v>8</v>
      </c>
      <c r="D182" t="s">
        <v>39</v>
      </c>
      <c r="E182" t="s">
        <v>26</v>
      </c>
      <c r="F182" s="32">
        <v>1561</v>
      </c>
      <c r="G182" s="5">
        <v>27</v>
      </c>
      <c r="H182" s="30">
        <f>VLOOKUP(data5[[#This Row],[Product]],products[#All],2,0)</f>
        <v>5.6</v>
      </c>
      <c r="I182" s="34">
        <f>data5[[#This Row],[cost per unit]]*data5[[#This Row],[Units]]</f>
        <v>151.19999999999999</v>
      </c>
    </row>
    <row r="183" spans="3:9" x14ac:dyDescent="0.25">
      <c r="C183" t="s">
        <v>9</v>
      </c>
      <c r="D183" t="s">
        <v>36</v>
      </c>
      <c r="E183" t="s">
        <v>27</v>
      </c>
      <c r="F183" s="32">
        <v>11522</v>
      </c>
      <c r="G183" s="5">
        <v>204</v>
      </c>
      <c r="H183" s="30">
        <f>VLOOKUP(data5[[#This Row],[Product]],products[#All],2,0)</f>
        <v>16.73</v>
      </c>
      <c r="I183" s="34">
        <f>data5[[#This Row],[cost per unit]]*data5[[#This Row],[Units]]</f>
        <v>3412.92</v>
      </c>
    </row>
    <row r="184" spans="3:9" x14ac:dyDescent="0.25">
      <c r="C184" t="s">
        <v>6</v>
      </c>
      <c r="D184" t="s">
        <v>38</v>
      </c>
      <c r="E184" t="s">
        <v>13</v>
      </c>
      <c r="F184" s="32">
        <v>2317</v>
      </c>
      <c r="G184" s="5">
        <v>123</v>
      </c>
      <c r="H184" s="30">
        <f>VLOOKUP(data5[[#This Row],[Product]],products[#All],2,0)</f>
        <v>9.33</v>
      </c>
      <c r="I184" s="34">
        <f>data5[[#This Row],[cost per unit]]*data5[[#This Row],[Units]]</f>
        <v>1147.5899999999999</v>
      </c>
    </row>
    <row r="185" spans="3:9" x14ac:dyDescent="0.25">
      <c r="C185" t="s">
        <v>10</v>
      </c>
      <c r="D185" t="s">
        <v>37</v>
      </c>
      <c r="E185" t="s">
        <v>28</v>
      </c>
      <c r="F185" s="32">
        <v>3059</v>
      </c>
      <c r="G185" s="5">
        <v>27</v>
      </c>
      <c r="H185" s="30">
        <f>VLOOKUP(data5[[#This Row],[Product]],products[#All],2,0)</f>
        <v>10.38</v>
      </c>
      <c r="I185" s="34">
        <f>data5[[#This Row],[cost per unit]]*data5[[#This Row],[Units]]</f>
        <v>280.26000000000005</v>
      </c>
    </row>
    <row r="186" spans="3:9" x14ac:dyDescent="0.25">
      <c r="C186" t="s">
        <v>41</v>
      </c>
      <c r="D186" t="s">
        <v>37</v>
      </c>
      <c r="E186" t="s">
        <v>26</v>
      </c>
      <c r="F186" s="32">
        <v>2324</v>
      </c>
      <c r="G186" s="5">
        <v>177</v>
      </c>
      <c r="H186" s="30">
        <f>VLOOKUP(data5[[#This Row],[Product]],products[#All],2,0)</f>
        <v>5.6</v>
      </c>
      <c r="I186" s="34">
        <f>data5[[#This Row],[cost per unit]]*data5[[#This Row],[Units]]</f>
        <v>991.19999999999993</v>
      </c>
    </row>
    <row r="187" spans="3:9" x14ac:dyDescent="0.25">
      <c r="C187" t="s">
        <v>3</v>
      </c>
      <c r="D187" t="s">
        <v>39</v>
      </c>
      <c r="E187" t="s">
        <v>26</v>
      </c>
      <c r="F187" s="32">
        <v>4956</v>
      </c>
      <c r="G187" s="5">
        <v>171</v>
      </c>
      <c r="H187" s="30">
        <f>VLOOKUP(data5[[#This Row],[Product]],products[#All],2,0)</f>
        <v>5.6</v>
      </c>
      <c r="I187" s="34">
        <f>data5[[#This Row],[cost per unit]]*data5[[#This Row],[Units]]</f>
        <v>957.59999999999991</v>
      </c>
    </row>
    <row r="188" spans="3:9" x14ac:dyDescent="0.25">
      <c r="C188" t="s">
        <v>10</v>
      </c>
      <c r="D188" t="s">
        <v>34</v>
      </c>
      <c r="E188" t="s">
        <v>19</v>
      </c>
      <c r="F188" s="32">
        <v>5355</v>
      </c>
      <c r="G188" s="5">
        <v>204</v>
      </c>
      <c r="H188" s="30">
        <f>VLOOKUP(data5[[#This Row],[Product]],products[#All],2,0)</f>
        <v>7.64</v>
      </c>
      <c r="I188" s="34">
        <f>data5[[#This Row],[cost per unit]]*data5[[#This Row],[Units]]</f>
        <v>1558.56</v>
      </c>
    </row>
    <row r="189" spans="3:9" x14ac:dyDescent="0.25">
      <c r="C189" t="s">
        <v>3</v>
      </c>
      <c r="D189" t="s">
        <v>34</v>
      </c>
      <c r="E189" t="s">
        <v>14</v>
      </c>
      <c r="F189" s="32">
        <v>7259</v>
      </c>
      <c r="G189" s="5">
        <v>276</v>
      </c>
      <c r="H189" s="30">
        <f>VLOOKUP(data5[[#This Row],[Product]],products[#All],2,0)</f>
        <v>11.7</v>
      </c>
      <c r="I189" s="34">
        <f>data5[[#This Row],[cost per unit]]*data5[[#This Row],[Units]]</f>
        <v>3229.2</v>
      </c>
    </row>
    <row r="190" spans="3:9" x14ac:dyDescent="0.25">
      <c r="C190" t="s">
        <v>8</v>
      </c>
      <c r="D190" t="s">
        <v>37</v>
      </c>
      <c r="E190" t="s">
        <v>26</v>
      </c>
      <c r="F190" s="32">
        <v>6279</v>
      </c>
      <c r="G190" s="5">
        <v>45</v>
      </c>
      <c r="H190" s="30">
        <f>VLOOKUP(data5[[#This Row],[Product]],products[#All],2,0)</f>
        <v>5.6</v>
      </c>
      <c r="I190" s="34">
        <f>data5[[#This Row],[cost per unit]]*data5[[#This Row],[Units]]</f>
        <v>251.99999999999997</v>
      </c>
    </row>
    <row r="191" spans="3:9" x14ac:dyDescent="0.25">
      <c r="C191" t="s">
        <v>40</v>
      </c>
      <c r="D191" t="s">
        <v>38</v>
      </c>
      <c r="E191" t="s">
        <v>29</v>
      </c>
      <c r="F191" s="32">
        <v>2541</v>
      </c>
      <c r="G191" s="5">
        <v>45</v>
      </c>
      <c r="H191" s="30">
        <f>VLOOKUP(data5[[#This Row],[Product]],products[#All],2,0)</f>
        <v>7.16</v>
      </c>
      <c r="I191" s="34">
        <f>data5[[#This Row],[cost per unit]]*data5[[#This Row],[Units]]</f>
        <v>322.2</v>
      </c>
    </row>
    <row r="192" spans="3:9" x14ac:dyDescent="0.25">
      <c r="C192" t="s">
        <v>6</v>
      </c>
      <c r="D192" t="s">
        <v>35</v>
      </c>
      <c r="E192" t="s">
        <v>27</v>
      </c>
      <c r="F192" s="32">
        <v>3864</v>
      </c>
      <c r="G192" s="5">
        <v>177</v>
      </c>
      <c r="H192" s="30">
        <f>VLOOKUP(data5[[#This Row],[Product]],products[#All],2,0)</f>
        <v>16.73</v>
      </c>
      <c r="I192" s="34">
        <f>data5[[#This Row],[cost per unit]]*data5[[#This Row],[Units]]</f>
        <v>2961.21</v>
      </c>
    </row>
    <row r="193" spans="3:9" x14ac:dyDescent="0.25">
      <c r="C193" t="s">
        <v>5</v>
      </c>
      <c r="D193" t="s">
        <v>36</v>
      </c>
      <c r="E193" t="s">
        <v>13</v>
      </c>
      <c r="F193" s="32">
        <v>6146</v>
      </c>
      <c r="G193" s="5">
        <v>63</v>
      </c>
      <c r="H193" s="30">
        <f>VLOOKUP(data5[[#This Row],[Product]],products[#All],2,0)</f>
        <v>9.33</v>
      </c>
      <c r="I193" s="34">
        <f>data5[[#This Row],[cost per unit]]*data5[[#This Row],[Units]]</f>
        <v>587.79</v>
      </c>
    </row>
    <row r="194" spans="3:9" x14ac:dyDescent="0.25">
      <c r="C194" t="s">
        <v>9</v>
      </c>
      <c r="D194" t="s">
        <v>39</v>
      </c>
      <c r="E194" t="s">
        <v>18</v>
      </c>
      <c r="F194" s="32">
        <v>2639</v>
      </c>
      <c r="G194" s="5">
        <v>204</v>
      </c>
      <c r="H194" s="30">
        <f>VLOOKUP(data5[[#This Row],[Product]],products[#All],2,0)</f>
        <v>6.47</v>
      </c>
      <c r="I194" s="34">
        <f>data5[[#This Row],[cost per unit]]*data5[[#This Row],[Units]]</f>
        <v>1319.8799999999999</v>
      </c>
    </row>
    <row r="195" spans="3:9" x14ac:dyDescent="0.25">
      <c r="C195" t="s">
        <v>8</v>
      </c>
      <c r="D195" t="s">
        <v>37</v>
      </c>
      <c r="E195" t="s">
        <v>22</v>
      </c>
      <c r="F195" s="32">
        <v>1890</v>
      </c>
      <c r="G195" s="5">
        <v>195</v>
      </c>
      <c r="H195" s="30">
        <f>VLOOKUP(data5[[#This Row],[Product]],products[#All],2,0)</f>
        <v>9.77</v>
      </c>
      <c r="I195" s="34">
        <f>data5[[#This Row],[cost per unit]]*data5[[#This Row],[Units]]</f>
        <v>1905.1499999999999</v>
      </c>
    </row>
    <row r="196" spans="3:9" x14ac:dyDescent="0.25">
      <c r="C196" t="s">
        <v>7</v>
      </c>
      <c r="D196" t="s">
        <v>34</v>
      </c>
      <c r="E196" t="s">
        <v>14</v>
      </c>
      <c r="F196" s="32">
        <v>1932</v>
      </c>
      <c r="G196" s="5">
        <v>369</v>
      </c>
      <c r="H196" s="30">
        <f>VLOOKUP(data5[[#This Row],[Product]],products[#All],2,0)</f>
        <v>11.7</v>
      </c>
      <c r="I196" s="34">
        <f>data5[[#This Row],[cost per unit]]*data5[[#This Row],[Units]]</f>
        <v>4317.3</v>
      </c>
    </row>
    <row r="197" spans="3:9" x14ac:dyDescent="0.25">
      <c r="C197" t="s">
        <v>3</v>
      </c>
      <c r="D197" t="s">
        <v>34</v>
      </c>
      <c r="E197" t="s">
        <v>25</v>
      </c>
      <c r="F197" s="32">
        <v>6300</v>
      </c>
      <c r="G197" s="5">
        <v>42</v>
      </c>
      <c r="H197" s="30">
        <f>VLOOKUP(data5[[#This Row],[Product]],products[#All],2,0)</f>
        <v>13.15</v>
      </c>
      <c r="I197" s="34">
        <f>data5[[#This Row],[cost per unit]]*data5[[#This Row],[Units]]</f>
        <v>552.30000000000007</v>
      </c>
    </row>
    <row r="198" spans="3:9" x14ac:dyDescent="0.25">
      <c r="C198" t="s">
        <v>6</v>
      </c>
      <c r="D198" t="s">
        <v>37</v>
      </c>
      <c r="E198" t="s">
        <v>30</v>
      </c>
      <c r="F198" s="32">
        <v>560</v>
      </c>
      <c r="G198" s="5">
        <v>81</v>
      </c>
      <c r="H198" s="30">
        <f>VLOOKUP(data5[[#This Row],[Product]],products[#All],2,0)</f>
        <v>14.49</v>
      </c>
      <c r="I198" s="34">
        <f>data5[[#This Row],[cost per unit]]*data5[[#This Row],[Units]]</f>
        <v>1173.69</v>
      </c>
    </row>
    <row r="199" spans="3:9" x14ac:dyDescent="0.25">
      <c r="C199" t="s">
        <v>9</v>
      </c>
      <c r="D199" t="s">
        <v>37</v>
      </c>
      <c r="E199" t="s">
        <v>26</v>
      </c>
      <c r="F199" s="32">
        <v>2856</v>
      </c>
      <c r="G199" s="5">
        <v>246</v>
      </c>
      <c r="H199" s="30">
        <f>VLOOKUP(data5[[#This Row],[Product]],products[#All],2,0)</f>
        <v>5.6</v>
      </c>
      <c r="I199" s="34">
        <f>data5[[#This Row],[cost per unit]]*data5[[#This Row],[Units]]</f>
        <v>1377.6</v>
      </c>
    </row>
    <row r="200" spans="3:9" x14ac:dyDescent="0.25">
      <c r="C200" t="s">
        <v>9</v>
      </c>
      <c r="D200" t="s">
        <v>34</v>
      </c>
      <c r="E200" t="s">
        <v>17</v>
      </c>
      <c r="F200" s="32">
        <v>707</v>
      </c>
      <c r="G200" s="5">
        <v>174</v>
      </c>
      <c r="H200" s="30">
        <f>VLOOKUP(data5[[#This Row],[Product]],products[#All],2,0)</f>
        <v>3.11</v>
      </c>
      <c r="I200" s="34">
        <f>data5[[#This Row],[cost per unit]]*data5[[#This Row],[Units]]</f>
        <v>541.14</v>
      </c>
    </row>
    <row r="201" spans="3:9" x14ac:dyDescent="0.25">
      <c r="C201" t="s">
        <v>8</v>
      </c>
      <c r="D201" t="s">
        <v>35</v>
      </c>
      <c r="E201" t="s">
        <v>30</v>
      </c>
      <c r="F201" s="32">
        <v>3598</v>
      </c>
      <c r="G201" s="5">
        <v>81</v>
      </c>
      <c r="H201" s="30">
        <f>VLOOKUP(data5[[#This Row],[Product]],products[#All],2,0)</f>
        <v>14.49</v>
      </c>
      <c r="I201" s="34">
        <f>data5[[#This Row],[cost per unit]]*data5[[#This Row],[Units]]</f>
        <v>1173.69</v>
      </c>
    </row>
    <row r="202" spans="3:9" x14ac:dyDescent="0.25">
      <c r="C202" t="s">
        <v>40</v>
      </c>
      <c r="D202" t="s">
        <v>35</v>
      </c>
      <c r="E202" t="s">
        <v>22</v>
      </c>
      <c r="F202" s="32">
        <v>6853</v>
      </c>
      <c r="G202" s="5">
        <v>372</v>
      </c>
      <c r="H202" s="30">
        <f>VLOOKUP(data5[[#This Row],[Product]],products[#All],2,0)</f>
        <v>9.77</v>
      </c>
      <c r="I202" s="34">
        <f>data5[[#This Row],[cost per unit]]*data5[[#This Row],[Units]]</f>
        <v>3634.44</v>
      </c>
    </row>
    <row r="203" spans="3:9" x14ac:dyDescent="0.25">
      <c r="C203" t="s">
        <v>40</v>
      </c>
      <c r="D203" t="s">
        <v>35</v>
      </c>
      <c r="E203" t="s">
        <v>16</v>
      </c>
      <c r="F203" s="32">
        <v>4725</v>
      </c>
      <c r="G203" s="5">
        <v>174</v>
      </c>
      <c r="H203" s="30">
        <f>VLOOKUP(data5[[#This Row],[Product]],products[#All],2,0)</f>
        <v>8.7899999999999991</v>
      </c>
      <c r="I203" s="34">
        <f>data5[[#This Row],[cost per unit]]*data5[[#This Row],[Units]]</f>
        <v>1529.4599999999998</v>
      </c>
    </row>
    <row r="204" spans="3:9" x14ac:dyDescent="0.25">
      <c r="C204" t="s">
        <v>41</v>
      </c>
      <c r="D204" t="s">
        <v>36</v>
      </c>
      <c r="E204" t="s">
        <v>32</v>
      </c>
      <c r="F204" s="32">
        <v>10304</v>
      </c>
      <c r="G204" s="5">
        <v>84</v>
      </c>
      <c r="H204" s="30">
        <f>VLOOKUP(data5[[#This Row],[Product]],products[#All],2,0)</f>
        <v>8.65</v>
      </c>
      <c r="I204" s="34">
        <f>data5[[#This Row],[cost per unit]]*data5[[#This Row],[Units]]</f>
        <v>726.6</v>
      </c>
    </row>
    <row r="205" spans="3:9" x14ac:dyDescent="0.25">
      <c r="C205" t="s">
        <v>41</v>
      </c>
      <c r="D205" t="s">
        <v>34</v>
      </c>
      <c r="E205" t="s">
        <v>16</v>
      </c>
      <c r="F205" s="32">
        <v>1274</v>
      </c>
      <c r="G205" s="5">
        <v>225</v>
      </c>
      <c r="H205" s="30">
        <f>VLOOKUP(data5[[#This Row],[Product]],products[#All],2,0)</f>
        <v>8.7899999999999991</v>
      </c>
      <c r="I205" s="34">
        <f>data5[[#This Row],[cost per unit]]*data5[[#This Row],[Units]]</f>
        <v>1977.7499999999998</v>
      </c>
    </row>
    <row r="206" spans="3:9" x14ac:dyDescent="0.25">
      <c r="C206" t="s">
        <v>5</v>
      </c>
      <c r="D206" t="s">
        <v>36</v>
      </c>
      <c r="E206" t="s">
        <v>30</v>
      </c>
      <c r="F206" s="32">
        <v>1526</v>
      </c>
      <c r="G206" s="5">
        <v>105</v>
      </c>
      <c r="H206" s="30">
        <f>VLOOKUP(data5[[#This Row],[Product]],products[#All],2,0)</f>
        <v>14.49</v>
      </c>
      <c r="I206" s="34">
        <f>data5[[#This Row],[cost per unit]]*data5[[#This Row],[Units]]</f>
        <v>1521.45</v>
      </c>
    </row>
    <row r="207" spans="3:9" x14ac:dyDescent="0.25">
      <c r="C207" t="s">
        <v>40</v>
      </c>
      <c r="D207" t="s">
        <v>39</v>
      </c>
      <c r="E207" t="s">
        <v>28</v>
      </c>
      <c r="F207" s="32">
        <v>3101</v>
      </c>
      <c r="G207" s="5">
        <v>225</v>
      </c>
      <c r="H207" s="30">
        <f>VLOOKUP(data5[[#This Row],[Product]],products[#All],2,0)</f>
        <v>10.38</v>
      </c>
      <c r="I207" s="34">
        <f>data5[[#This Row],[cost per unit]]*data5[[#This Row],[Units]]</f>
        <v>2335.5</v>
      </c>
    </row>
    <row r="208" spans="3:9" x14ac:dyDescent="0.25">
      <c r="C208" t="s">
        <v>2</v>
      </c>
      <c r="D208" t="s">
        <v>37</v>
      </c>
      <c r="E208" t="s">
        <v>14</v>
      </c>
      <c r="F208" s="32">
        <v>1057</v>
      </c>
      <c r="G208" s="5">
        <v>54</v>
      </c>
      <c r="H208" s="30">
        <f>VLOOKUP(data5[[#This Row],[Product]],products[#All],2,0)</f>
        <v>11.7</v>
      </c>
      <c r="I208" s="34">
        <f>data5[[#This Row],[cost per unit]]*data5[[#This Row],[Units]]</f>
        <v>631.79999999999995</v>
      </c>
    </row>
    <row r="209" spans="3:9" x14ac:dyDescent="0.25">
      <c r="C209" t="s">
        <v>7</v>
      </c>
      <c r="D209" t="s">
        <v>37</v>
      </c>
      <c r="E209" t="s">
        <v>26</v>
      </c>
      <c r="F209" s="32">
        <v>5306</v>
      </c>
      <c r="G209" s="5">
        <v>0</v>
      </c>
      <c r="H209" s="30">
        <f>VLOOKUP(data5[[#This Row],[Product]],products[#All],2,0)</f>
        <v>5.6</v>
      </c>
      <c r="I209" s="34">
        <f>data5[[#This Row],[cost per unit]]*data5[[#This Row],[Units]]</f>
        <v>0</v>
      </c>
    </row>
    <row r="210" spans="3:9" x14ac:dyDescent="0.25">
      <c r="C210" t="s">
        <v>5</v>
      </c>
      <c r="D210" t="s">
        <v>39</v>
      </c>
      <c r="E210" t="s">
        <v>24</v>
      </c>
      <c r="F210" s="32">
        <v>4018</v>
      </c>
      <c r="G210" s="5">
        <v>171</v>
      </c>
      <c r="H210" s="30">
        <f>VLOOKUP(data5[[#This Row],[Product]],products[#All],2,0)</f>
        <v>4.97</v>
      </c>
      <c r="I210" s="34">
        <f>data5[[#This Row],[cost per unit]]*data5[[#This Row],[Units]]</f>
        <v>849.87</v>
      </c>
    </row>
    <row r="211" spans="3:9" x14ac:dyDescent="0.25">
      <c r="C211" t="s">
        <v>9</v>
      </c>
      <c r="D211" t="s">
        <v>34</v>
      </c>
      <c r="E211" t="s">
        <v>16</v>
      </c>
      <c r="F211" s="32">
        <v>938</v>
      </c>
      <c r="G211" s="5">
        <v>189</v>
      </c>
      <c r="H211" s="30">
        <f>VLOOKUP(data5[[#This Row],[Product]],products[#All],2,0)</f>
        <v>8.7899999999999991</v>
      </c>
      <c r="I211" s="34">
        <f>data5[[#This Row],[cost per unit]]*data5[[#This Row],[Units]]</f>
        <v>1661.31</v>
      </c>
    </row>
    <row r="212" spans="3:9" x14ac:dyDescent="0.25">
      <c r="C212" t="s">
        <v>7</v>
      </c>
      <c r="D212" t="s">
        <v>38</v>
      </c>
      <c r="E212" t="s">
        <v>18</v>
      </c>
      <c r="F212" s="32">
        <v>1778</v>
      </c>
      <c r="G212" s="5">
        <v>270</v>
      </c>
      <c r="H212" s="30">
        <f>VLOOKUP(data5[[#This Row],[Product]],products[#All],2,0)</f>
        <v>6.47</v>
      </c>
      <c r="I212" s="34">
        <f>data5[[#This Row],[cost per unit]]*data5[[#This Row],[Units]]</f>
        <v>1746.8999999999999</v>
      </c>
    </row>
    <row r="213" spans="3:9" x14ac:dyDescent="0.25">
      <c r="C213" t="s">
        <v>6</v>
      </c>
      <c r="D213" t="s">
        <v>39</v>
      </c>
      <c r="E213" t="s">
        <v>30</v>
      </c>
      <c r="F213" s="32">
        <v>1638</v>
      </c>
      <c r="G213" s="5">
        <v>63</v>
      </c>
      <c r="H213" s="30">
        <f>VLOOKUP(data5[[#This Row],[Product]],products[#All],2,0)</f>
        <v>14.49</v>
      </c>
      <c r="I213" s="34">
        <f>data5[[#This Row],[cost per unit]]*data5[[#This Row],[Units]]</f>
        <v>912.87</v>
      </c>
    </row>
    <row r="214" spans="3:9" x14ac:dyDescent="0.25">
      <c r="C214" t="s">
        <v>41</v>
      </c>
      <c r="D214" t="s">
        <v>38</v>
      </c>
      <c r="E214" t="s">
        <v>25</v>
      </c>
      <c r="F214" s="32">
        <v>154</v>
      </c>
      <c r="G214" s="5">
        <v>21</v>
      </c>
      <c r="H214" s="30">
        <f>VLOOKUP(data5[[#This Row],[Product]],products[#All],2,0)</f>
        <v>13.15</v>
      </c>
      <c r="I214" s="34">
        <f>data5[[#This Row],[cost per unit]]*data5[[#This Row],[Units]]</f>
        <v>276.15000000000003</v>
      </c>
    </row>
    <row r="215" spans="3:9" x14ac:dyDescent="0.25">
      <c r="C215" t="s">
        <v>7</v>
      </c>
      <c r="D215" t="s">
        <v>37</v>
      </c>
      <c r="E215" t="s">
        <v>22</v>
      </c>
      <c r="F215" s="32">
        <v>9835</v>
      </c>
      <c r="G215" s="5">
        <v>207</v>
      </c>
      <c r="H215" s="30">
        <f>VLOOKUP(data5[[#This Row],[Product]],products[#All],2,0)</f>
        <v>9.77</v>
      </c>
      <c r="I215" s="34">
        <f>data5[[#This Row],[cost per unit]]*data5[[#This Row],[Units]]</f>
        <v>2022.3899999999999</v>
      </c>
    </row>
    <row r="216" spans="3:9" x14ac:dyDescent="0.25">
      <c r="C216" t="s">
        <v>9</v>
      </c>
      <c r="D216" t="s">
        <v>37</v>
      </c>
      <c r="E216" t="s">
        <v>20</v>
      </c>
      <c r="F216" s="32">
        <v>7273</v>
      </c>
      <c r="G216" s="5">
        <v>96</v>
      </c>
      <c r="H216" s="30">
        <f>VLOOKUP(data5[[#This Row],[Product]],products[#All],2,0)</f>
        <v>10.62</v>
      </c>
      <c r="I216" s="34">
        <f>data5[[#This Row],[cost per unit]]*data5[[#This Row],[Units]]</f>
        <v>1019.52</v>
      </c>
    </row>
    <row r="217" spans="3:9" x14ac:dyDescent="0.25">
      <c r="C217" t="s">
        <v>5</v>
      </c>
      <c r="D217" t="s">
        <v>39</v>
      </c>
      <c r="E217" t="s">
        <v>22</v>
      </c>
      <c r="F217" s="32">
        <v>6909</v>
      </c>
      <c r="G217" s="5">
        <v>81</v>
      </c>
      <c r="H217" s="30">
        <f>VLOOKUP(data5[[#This Row],[Product]],products[#All],2,0)</f>
        <v>9.77</v>
      </c>
      <c r="I217" s="34">
        <f>data5[[#This Row],[cost per unit]]*data5[[#This Row],[Units]]</f>
        <v>791.37</v>
      </c>
    </row>
    <row r="218" spans="3:9" x14ac:dyDescent="0.25">
      <c r="C218" t="s">
        <v>9</v>
      </c>
      <c r="D218" t="s">
        <v>39</v>
      </c>
      <c r="E218" t="s">
        <v>24</v>
      </c>
      <c r="F218" s="32">
        <v>3920</v>
      </c>
      <c r="G218" s="5">
        <v>306</v>
      </c>
      <c r="H218" s="30">
        <f>VLOOKUP(data5[[#This Row],[Product]],products[#All],2,0)</f>
        <v>4.97</v>
      </c>
      <c r="I218" s="34">
        <f>data5[[#This Row],[cost per unit]]*data5[[#This Row],[Units]]</f>
        <v>1520.82</v>
      </c>
    </row>
    <row r="219" spans="3:9" x14ac:dyDescent="0.25">
      <c r="C219" t="s">
        <v>10</v>
      </c>
      <c r="D219" t="s">
        <v>39</v>
      </c>
      <c r="E219" t="s">
        <v>21</v>
      </c>
      <c r="F219" s="32">
        <v>4858</v>
      </c>
      <c r="G219" s="5">
        <v>279</v>
      </c>
      <c r="H219" s="30">
        <f>VLOOKUP(data5[[#This Row],[Product]],products[#All],2,0)</f>
        <v>9</v>
      </c>
      <c r="I219" s="34">
        <f>data5[[#This Row],[cost per unit]]*data5[[#This Row],[Units]]</f>
        <v>2511</v>
      </c>
    </row>
    <row r="220" spans="3:9" x14ac:dyDescent="0.25">
      <c r="C220" t="s">
        <v>2</v>
      </c>
      <c r="D220" t="s">
        <v>38</v>
      </c>
      <c r="E220" t="s">
        <v>4</v>
      </c>
      <c r="F220" s="32">
        <v>3549</v>
      </c>
      <c r="G220" s="5">
        <v>3</v>
      </c>
      <c r="H220" s="30">
        <f>VLOOKUP(data5[[#This Row],[Product]],products[#All],2,0)</f>
        <v>11.88</v>
      </c>
      <c r="I220" s="34">
        <f>data5[[#This Row],[cost per unit]]*data5[[#This Row],[Units]]</f>
        <v>35.64</v>
      </c>
    </row>
    <row r="221" spans="3:9" x14ac:dyDescent="0.25">
      <c r="C221" t="s">
        <v>7</v>
      </c>
      <c r="D221" t="s">
        <v>39</v>
      </c>
      <c r="E221" t="s">
        <v>27</v>
      </c>
      <c r="F221" s="32">
        <v>966</v>
      </c>
      <c r="G221" s="5">
        <v>198</v>
      </c>
      <c r="H221" s="30">
        <f>VLOOKUP(data5[[#This Row],[Product]],products[#All],2,0)</f>
        <v>16.73</v>
      </c>
      <c r="I221" s="34">
        <f>data5[[#This Row],[cost per unit]]*data5[[#This Row],[Units]]</f>
        <v>3312.54</v>
      </c>
    </row>
    <row r="222" spans="3:9" x14ac:dyDescent="0.25">
      <c r="C222" t="s">
        <v>5</v>
      </c>
      <c r="D222" t="s">
        <v>39</v>
      </c>
      <c r="E222" t="s">
        <v>18</v>
      </c>
      <c r="F222" s="32">
        <v>385</v>
      </c>
      <c r="G222" s="5">
        <v>249</v>
      </c>
      <c r="H222" s="30">
        <f>VLOOKUP(data5[[#This Row],[Product]],products[#All],2,0)</f>
        <v>6.47</v>
      </c>
      <c r="I222" s="34">
        <f>data5[[#This Row],[cost per unit]]*data5[[#This Row],[Units]]</f>
        <v>1611.03</v>
      </c>
    </row>
    <row r="223" spans="3:9" x14ac:dyDescent="0.25">
      <c r="C223" t="s">
        <v>6</v>
      </c>
      <c r="D223" t="s">
        <v>34</v>
      </c>
      <c r="E223" t="s">
        <v>16</v>
      </c>
      <c r="F223" s="32">
        <v>2219</v>
      </c>
      <c r="G223" s="5">
        <v>75</v>
      </c>
      <c r="H223" s="30">
        <f>VLOOKUP(data5[[#This Row],[Product]],products[#All],2,0)</f>
        <v>8.7899999999999991</v>
      </c>
      <c r="I223" s="34">
        <f>data5[[#This Row],[cost per unit]]*data5[[#This Row],[Units]]</f>
        <v>659.24999999999989</v>
      </c>
    </row>
    <row r="224" spans="3:9" x14ac:dyDescent="0.25">
      <c r="C224" t="s">
        <v>9</v>
      </c>
      <c r="D224" t="s">
        <v>36</v>
      </c>
      <c r="E224" t="s">
        <v>32</v>
      </c>
      <c r="F224" s="32">
        <v>2954</v>
      </c>
      <c r="G224" s="5">
        <v>189</v>
      </c>
      <c r="H224" s="30">
        <f>VLOOKUP(data5[[#This Row],[Product]],products[#All],2,0)</f>
        <v>8.65</v>
      </c>
      <c r="I224" s="34">
        <f>data5[[#This Row],[cost per unit]]*data5[[#This Row],[Units]]</f>
        <v>1634.8500000000001</v>
      </c>
    </row>
    <row r="225" spans="3:9" x14ac:dyDescent="0.25">
      <c r="C225" t="s">
        <v>7</v>
      </c>
      <c r="D225" t="s">
        <v>36</v>
      </c>
      <c r="E225" t="s">
        <v>32</v>
      </c>
      <c r="F225" s="32">
        <v>280</v>
      </c>
      <c r="G225" s="5">
        <v>87</v>
      </c>
      <c r="H225" s="30">
        <f>VLOOKUP(data5[[#This Row],[Product]],products[#All],2,0)</f>
        <v>8.65</v>
      </c>
      <c r="I225" s="34">
        <f>data5[[#This Row],[cost per unit]]*data5[[#This Row],[Units]]</f>
        <v>752.55000000000007</v>
      </c>
    </row>
    <row r="226" spans="3:9" x14ac:dyDescent="0.25">
      <c r="C226" t="s">
        <v>41</v>
      </c>
      <c r="D226" t="s">
        <v>36</v>
      </c>
      <c r="E226" t="s">
        <v>30</v>
      </c>
      <c r="F226" s="32">
        <v>6118</v>
      </c>
      <c r="G226" s="5">
        <v>174</v>
      </c>
      <c r="H226" s="30">
        <f>VLOOKUP(data5[[#This Row],[Product]],products[#All],2,0)</f>
        <v>14.49</v>
      </c>
      <c r="I226" s="34">
        <f>data5[[#This Row],[cost per unit]]*data5[[#This Row],[Units]]</f>
        <v>2521.2600000000002</v>
      </c>
    </row>
    <row r="227" spans="3:9" x14ac:dyDescent="0.25">
      <c r="C227" t="s">
        <v>2</v>
      </c>
      <c r="D227" t="s">
        <v>39</v>
      </c>
      <c r="E227" t="s">
        <v>15</v>
      </c>
      <c r="F227" s="32">
        <v>4802</v>
      </c>
      <c r="G227" s="5">
        <v>36</v>
      </c>
      <c r="H227" s="30">
        <f>VLOOKUP(data5[[#This Row],[Product]],products[#All],2,0)</f>
        <v>11.73</v>
      </c>
      <c r="I227" s="34">
        <f>data5[[#This Row],[cost per unit]]*data5[[#This Row],[Units]]</f>
        <v>422.28000000000003</v>
      </c>
    </row>
    <row r="228" spans="3:9" x14ac:dyDescent="0.25">
      <c r="C228" t="s">
        <v>9</v>
      </c>
      <c r="D228" t="s">
        <v>38</v>
      </c>
      <c r="E228" t="s">
        <v>24</v>
      </c>
      <c r="F228" s="32">
        <v>4137</v>
      </c>
      <c r="G228" s="5">
        <v>60</v>
      </c>
      <c r="H228" s="30">
        <f>VLOOKUP(data5[[#This Row],[Product]],products[#All],2,0)</f>
        <v>4.97</v>
      </c>
      <c r="I228" s="34">
        <f>data5[[#This Row],[cost per unit]]*data5[[#This Row],[Units]]</f>
        <v>298.2</v>
      </c>
    </row>
    <row r="229" spans="3:9" x14ac:dyDescent="0.25">
      <c r="C229" t="s">
        <v>3</v>
      </c>
      <c r="D229" t="s">
        <v>35</v>
      </c>
      <c r="E229" t="s">
        <v>23</v>
      </c>
      <c r="F229" s="32">
        <v>2023</v>
      </c>
      <c r="G229" s="5">
        <v>78</v>
      </c>
      <c r="H229" s="30">
        <f>VLOOKUP(data5[[#This Row],[Product]],products[#All],2,0)</f>
        <v>6.49</v>
      </c>
      <c r="I229" s="34">
        <f>data5[[#This Row],[cost per unit]]*data5[[#This Row],[Units]]</f>
        <v>506.22</v>
      </c>
    </row>
    <row r="230" spans="3:9" x14ac:dyDescent="0.25">
      <c r="C230" t="s">
        <v>9</v>
      </c>
      <c r="D230" t="s">
        <v>36</v>
      </c>
      <c r="E230" t="s">
        <v>30</v>
      </c>
      <c r="F230" s="32">
        <v>9051</v>
      </c>
      <c r="G230" s="5">
        <v>57</v>
      </c>
      <c r="H230" s="30">
        <f>VLOOKUP(data5[[#This Row],[Product]],products[#All],2,0)</f>
        <v>14.49</v>
      </c>
      <c r="I230" s="34">
        <f>data5[[#This Row],[cost per unit]]*data5[[#This Row],[Units]]</f>
        <v>825.93000000000006</v>
      </c>
    </row>
    <row r="231" spans="3:9" x14ac:dyDescent="0.25">
      <c r="C231" t="s">
        <v>9</v>
      </c>
      <c r="D231" t="s">
        <v>37</v>
      </c>
      <c r="E231" t="s">
        <v>28</v>
      </c>
      <c r="F231" s="32">
        <v>2919</v>
      </c>
      <c r="G231" s="5">
        <v>45</v>
      </c>
      <c r="H231" s="30">
        <f>VLOOKUP(data5[[#This Row],[Product]],products[#All],2,0)</f>
        <v>10.38</v>
      </c>
      <c r="I231" s="34">
        <f>data5[[#This Row],[cost per unit]]*data5[[#This Row],[Units]]</f>
        <v>467.1</v>
      </c>
    </row>
    <row r="232" spans="3:9" x14ac:dyDescent="0.25">
      <c r="C232" t="s">
        <v>41</v>
      </c>
      <c r="D232" t="s">
        <v>38</v>
      </c>
      <c r="E232" t="s">
        <v>22</v>
      </c>
      <c r="F232" s="32">
        <v>5915</v>
      </c>
      <c r="G232" s="5">
        <v>3</v>
      </c>
      <c r="H232" s="30">
        <f>VLOOKUP(data5[[#This Row],[Product]],products[#All],2,0)</f>
        <v>9.77</v>
      </c>
      <c r="I232" s="34">
        <f>data5[[#This Row],[cost per unit]]*data5[[#This Row],[Units]]</f>
        <v>29.31</v>
      </c>
    </row>
    <row r="233" spans="3:9" x14ac:dyDescent="0.25">
      <c r="C233" t="s">
        <v>10</v>
      </c>
      <c r="D233" t="s">
        <v>35</v>
      </c>
      <c r="E233" t="s">
        <v>15</v>
      </c>
      <c r="F233" s="32">
        <v>2562</v>
      </c>
      <c r="G233" s="5">
        <v>6</v>
      </c>
      <c r="H233" s="30">
        <f>VLOOKUP(data5[[#This Row],[Product]],products[#All],2,0)</f>
        <v>11.73</v>
      </c>
      <c r="I233" s="34">
        <f>data5[[#This Row],[cost per unit]]*data5[[#This Row],[Units]]</f>
        <v>70.38</v>
      </c>
    </row>
    <row r="234" spans="3:9" x14ac:dyDescent="0.25">
      <c r="C234" t="s">
        <v>5</v>
      </c>
      <c r="D234" t="s">
        <v>37</v>
      </c>
      <c r="E234" t="s">
        <v>25</v>
      </c>
      <c r="F234" s="32">
        <v>8813</v>
      </c>
      <c r="G234" s="5">
        <v>21</v>
      </c>
      <c r="H234" s="30">
        <f>VLOOKUP(data5[[#This Row],[Product]],products[#All],2,0)</f>
        <v>13.15</v>
      </c>
      <c r="I234" s="34">
        <f>data5[[#This Row],[cost per unit]]*data5[[#This Row],[Units]]</f>
        <v>276.15000000000003</v>
      </c>
    </row>
    <row r="235" spans="3:9" x14ac:dyDescent="0.25">
      <c r="C235" t="s">
        <v>5</v>
      </c>
      <c r="D235" t="s">
        <v>36</v>
      </c>
      <c r="E235" t="s">
        <v>18</v>
      </c>
      <c r="F235" s="32">
        <v>6111</v>
      </c>
      <c r="G235" s="5">
        <v>3</v>
      </c>
      <c r="H235" s="30">
        <f>VLOOKUP(data5[[#This Row],[Product]],products[#All],2,0)</f>
        <v>6.47</v>
      </c>
      <c r="I235" s="34">
        <f>data5[[#This Row],[cost per unit]]*data5[[#This Row],[Units]]</f>
        <v>19.41</v>
      </c>
    </row>
    <row r="236" spans="3:9" x14ac:dyDescent="0.25">
      <c r="C236" t="s">
        <v>8</v>
      </c>
      <c r="D236" t="s">
        <v>34</v>
      </c>
      <c r="E236" t="s">
        <v>31</v>
      </c>
      <c r="F236" s="32">
        <v>3507</v>
      </c>
      <c r="G236" s="5">
        <v>288</v>
      </c>
      <c r="H236" s="30">
        <f>VLOOKUP(data5[[#This Row],[Product]],products[#All],2,0)</f>
        <v>5.79</v>
      </c>
      <c r="I236" s="34">
        <f>data5[[#This Row],[cost per unit]]*data5[[#This Row],[Units]]</f>
        <v>1667.52</v>
      </c>
    </row>
    <row r="237" spans="3:9" x14ac:dyDescent="0.25">
      <c r="C237" t="s">
        <v>6</v>
      </c>
      <c r="D237" t="s">
        <v>36</v>
      </c>
      <c r="E237" t="s">
        <v>13</v>
      </c>
      <c r="F237" s="32">
        <v>4319</v>
      </c>
      <c r="G237" s="5">
        <v>30</v>
      </c>
      <c r="H237" s="30">
        <f>VLOOKUP(data5[[#This Row],[Product]],products[#All],2,0)</f>
        <v>9.33</v>
      </c>
      <c r="I237" s="34">
        <f>data5[[#This Row],[cost per unit]]*data5[[#This Row],[Units]]</f>
        <v>279.89999999999998</v>
      </c>
    </row>
    <row r="238" spans="3:9" x14ac:dyDescent="0.25">
      <c r="C238" t="s">
        <v>40</v>
      </c>
      <c r="D238" t="s">
        <v>38</v>
      </c>
      <c r="E238" t="s">
        <v>26</v>
      </c>
      <c r="F238" s="32">
        <v>609</v>
      </c>
      <c r="G238" s="5">
        <v>87</v>
      </c>
      <c r="H238" s="30">
        <f>VLOOKUP(data5[[#This Row],[Product]],products[#All],2,0)</f>
        <v>5.6</v>
      </c>
      <c r="I238" s="34">
        <f>data5[[#This Row],[cost per unit]]*data5[[#This Row],[Units]]</f>
        <v>487.2</v>
      </c>
    </row>
    <row r="239" spans="3:9" x14ac:dyDescent="0.25">
      <c r="C239" t="s">
        <v>40</v>
      </c>
      <c r="D239" t="s">
        <v>39</v>
      </c>
      <c r="E239" t="s">
        <v>27</v>
      </c>
      <c r="F239" s="32">
        <v>6370</v>
      </c>
      <c r="G239" s="5">
        <v>30</v>
      </c>
      <c r="H239" s="30">
        <f>VLOOKUP(data5[[#This Row],[Product]],products[#All],2,0)</f>
        <v>16.73</v>
      </c>
      <c r="I239" s="34">
        <f>data5[[#This Row],[cost per unit]]*data5[[#This Row],[Units]]</f>
        <v>501.90000000000003</v>
      </c>
    </row>
    <row r="240" spans="3:9" x14ac:dyDescent="0.25">
      <c r="C240" t="s">
        <v>5</v>
      </c>
      <c r="D240" t="s">
        <v>38</v>
      </c>
      <c r="E240" t="s">
        <v>19</v>
      </c>
      <c r="F240" s="32">
        <v>5474</v>
      </c>
      <c r="G240" s="5">
        <v>168</v>
      </c>
      <c r="H240" s="30">
        <f>VLOOKUP(data5[[#This Row],[Product]],products[#All],2,0)</f>
        <v>7.64</v>
      </c>
      <c r="I240" s="34">
        <f>data5[[#This Row],[cost per unit]]*data5[[#This Row],[Units]]</f>
        <v>1283.52</v>
      </c>
    </row>
    <row r="241" spans="3:9" x14ac:dyDescent="0.25">
      <c r="C241" t="s">
        <v>40</v>
      </c>
      <c r="D241" t="s">
        <v>36</v>
      </c>
      <c r="E241" t="s">
        <v>27</v>
      </c>
      <c r="F241" s="32">
        <v>3164</v>
      </c>
      <c r="G241" s="5">
        <v>306</v>
      </c>
      <c r="H241" s="30">
        <f>VLOOKUP(data5[[#This Row],[Product]],products[#All],2,0)</f>
        <v>16.73</v>
      </c>
      <c r="I241" s="34">
        <f>data5[[#This Row],[cost per unit]]*data5[[#This Row],[Units]]</f>
        <v>5119.38</v>
      </c>
    </row>
    <row r="242" spans="3:9" x14ac:dyDescent="0.25">
      <c r="C242" t="s">
        <v>6</v>
      </c>
      <c r="D242" t="s">
        <v>35</v>
      </c>
      <c r="E242" t="s">
        <v>4</v>
      </c>
      <c r="F242" s="32">
        <v>1302</v>
      </c>
      <c r="G242" s="5">
        <v>402</v>
      </c>
      <c r="H242" s="30">
        <f>VLOOKUP(data5[[#This Row],[Product]],products[#All],2,0)</f>
        <v>11.88</v>
      </c>
      <c r="I242" s="34">
        <f>data5[[#This Row],[cost per unit]]*data5[[#This Row],[Units]]</f>
        <v>4775.76</v>
      </c>
    </row>
    <row r="243" spans="3:9" x14ac:dyDescent="0.25">
      <c r="C243" t="s">
        <v>3</v>
      </c>
      <c r="D243" t="s">
        <v>37</v>
      </c>
      <c r="E243" t="s">
        <v>28</v>
      </c>
      <c r="F243" s="32">
        <v>7308</v>
      </c>
      <c r="G243" s="5">
        <v>327</v>
      </c>
      <c r="H243" s="30">
        <f>VLOOKUP(data5[[#This Row],[Product]],products[#All],2,0)</f>
        <v>10.38</v>
      </c>
      <c r="I243" s="34">
        <f>data5[[#This Row],[cost per unit]]*data5[[#This Row],[Units]]</f>
        <v>3394.26</v>
      </c>
    </row>
    <row r="244" spans="3:9" x14ac:dyDescent="0.25">
      <c r="C244" t="s">
        <v>40</v>
      </c>
      <c r="D244" t="s">
        <v>37</v>
      </c>
      <c r="E244" t="s">
        <v>27</v>
      </c>
      <c r="F244" s="32">
        <v>6132</v>
      </c>
      <c r="G244" s="5">
        <v>93</v>
      </c>
      <c r="H244" s="30">
        <f>VLOOKUP(data5[[#This Row],[Product]],products[#All],2,0)</f>
        <v>16.73</v>
      </c>
      <c r="I244" s="34">
        <f>data5[[#This Row],[cost per unit]]*data5[[#This Row],[Units]]</f>
        <v>1555.89</v>
      </c>
    </row>
    <row r="245" spans="3:9" x14ac:dyDescent="0.25">
      <c r="C245" t="s">
        <v>10</v>
      </c>
      <c r="D245" t="s">
        <v>35</v>
      </c>
      <c r="E245" t="s">
        <v>14</v>
      </c>
      <c r="F245" s="32">
        <v>3472</v>
      </c>
      <c r="G245" s="5">
        <v>96</v>
      </c>
      <c r="H245" s="30">
        <f>VLOOKUP(data5[[#This Row],[Product]],products[#All],2,0)</f>
        <v>11.7</v>
      </c>
      <c r="I245" s="34">
        <f>data5[[#This Row],[cost per unit]]*data5[[#This Row],[Units]]</f>
        <v>1123.1999999999998</v>
      </c>
    </row>
    <row r="246" spans="3:9" x14ac:dyDescent="0.25">
      <c r="C246" t="s">
        <v>8</v>
      </c>
      <c r="D246" t="s">
        <v>39</v>
      </c>
      <c r="E246" t="s">
        <v>18</v>
      </c>
      <c r="F246" s="32">
        <v>9660</v>
      </c>
      <c r="G246" s="5">
        <v>27</v>
      </c>
      <c r="H246" s="30">
        <f>VLOOKUP(data5[[#This Row],[Product]],products[#All],2,0)</f>
        <v>6.47</v>
      </c>
      <c r="I246" s="34">
        <f>data5[[#This Row],[cost per unit]]*data5[[#This Row],[Units]]</f>
        <v>174.69</v>
      </c>
    </row>
    <row r="247" spans="3:9" x14ac:dyDescent="0.25">
      <c r="C247" t="s">
        <v>9</v>
      </c>
      <c r="D247" t="s">
        <v>38</v>
      </c>
      <c r="E247" t="s">
        <v>26</v>
      </c>
      <c r="F247" s="32">
        <v>2436</v>
      </c>
      <c r="G247" s="5">
        <v>99</v>
      </c>
      <c r="H247" s="30">
        <f>VLOOKUP(data5[[#This Row],[Product]],products[#All],2,0)</f>
        <v>5.6</v>
      </c>
      <c r="I247" s="34">
        <f>data5[[#This Row],[cost per unit]]*data5[[#This Row],[Units]]</f>
        <v>554.4</v>
      </c>
    </row>
    <row r="248" spans="3:9" x14ac:dyDescent="0.25">
      <c r="C248" t="s">
        <v>9</v>
      </c>
      <c r="D248" t="s">
        <v>38</v>
      </c>
      <c r="E248" t="s">
        <v>33</v>
      </c>
      <c r="F248" s="32">
        <v>9506</v>
      </c>
      <c r="G248" s="5">
        <v>87</v>
      </c>
      <c r="H248" s="30">
        <f>VLOOKUP(data5[[#This Row],[Product]],products[#All],2,0)</f>
        <v>12.37</v>
      </c>
      <c r="I248" s="34">
        <f>data5[[#This Row],[cost per unit]]*data5[[#This Row],[Units]]</f>
        <v>1076.1899999999998</v>
      </c>
    </row>
    <row r="249" spans="3:9" x14ac:dyDescent="0.25">
      <c r="C249" t="s">
        <v>10</v>
      </c>
      <c r="D249" t="s">
        <v>37</v>
      </c>
      <c r="E249" t="s">
        <v>21</v>
      </c>
      <c r="F249" s="32">
        <v>245</v>
      </c>
      <c r="G249" s="5">
        <v>288</v>
      </c>
      <c r="H249" s="30">
        <f>VLOOKUP(data5[[#This Row],[Product]],products[#All],2,0)</f>
        <v>9</v>
      </c>
      <c r="I249" s="34">
        <f>data5[[#This Row],[cost per unit]]*data5[[#This Row],[Units]]</f>
        <v>2592</v>
      </c>
    </row>
    <row r="250" spans="3:9" x14ac:dyDescent="0.25">
      <c r="C250" t="s">
        <v>8</v>
      </c>
      <c r="D250" t="s">
        <v>35</v>
      </c>
      <c r="E250" t="s">
        <v>20</v>
      </c>
      <c r="F250" s="32">
        <v>2702</v>
      </c>
      <c r="G250" s="5">
        <v>363</v>
      </c>
      <c r="H250" s="30">
        <f>VLOOKUP(data5[[#This Row],[Product]],products[#All],2,0)</f>
        <v>10.62</v>
      </c>
      <c r="I250" s="34">
        <f>data5[[#This Row],[cost per unit]]*data5[[#This Row],[Units]]</f>
        <v>3855.0599999999995</v>
      </c>
    </row>
    <row r="251" spans="3:9" x14ac:dyDescent="0.25">
      <c r="C251" t="s">
        <v>10</v>
      </c>
      <c r="D251" t="s">
        <v>34</v>
      </c>
      <c r="E251" t="s">
        <v>17</v>
      </c>
      <c r="F251" s="32">
        <v>700</v>
      </c>
      <c r="G251" s="5">
        <v>87</v>
      </c>
      <c r="H251" s="30">
        <f>VLOOKUP(data5[[#This Row],[Product]],products[#All],2,0)</f>
        <v>3.11</v>
      </c>
      <c r="I251" s="34">
        <f>data5[[#This Row],[cost per unit]]*data5[[#This Row],[Units]]</f>
        <v>270.57</v>
      </c>
    </row>
    <row r="252" spans="3:9" x14ac:dyDescent="0.25">
      <c r="C252" t="s">
        <v>6</v>
      </c>
      <c r="D252" t="s">
        <v>34</v>
      </c>
      <c r="E252" t="s">
        <v>17</v>
      </c>
      <c r="F252" s="32">
        <v>3759</v>
      </c>
      <c r="G252" s="5">
        <v>150</v>
      </c>
      <c r="H252" s="30">
        <f>VLOOKUP(data5[[#This Row],[Product]],products[#All],2,0)</f>
        <v>3.11</v>
      </c>
      <c r="I252" s="34">
        <f>data5[[#This Row],[cost per unit]]*data5[[#This Row],[Units]]</f>
        <v>466.5</v>
      </c>
    </row>
    <row r="253" spans="3:9" x14ac:dyDescent="0.25">
      <c r="C253" t="s">
        <v>2</v>
      </c>
      <c r="D253" t="s">
        <v>35</v>
      </c>
      <c r="E253" t="s">
        <v>17</v>
      </c>
      <c r="F253" s="32">
        <v>1589</v>
      </c>
      <c r="G253" s="5">
        <v>303</v>
      </c>
      <c r="H253" s="30">
        <f>VLOOKUP(data5[[#This Row],[Product]],products[#All],2,0)</f>
        <v>3.11</v>
      </c>
      <c r="I253" s="34">
        <f>data5[[#This Row],[cost per unit]]*data5[[#This Row],[Units]]</f>
        <v>942.32999999999993</v>
      </c>
    </row>
    <row r="254" spans="3:9" x14ac:dyDescent="0.25">
      <c r="C254" t="s">
        <v>7</v>
      </c>
      <c r="D254" t="s">
        <v>35</v>
      </c>
      <c r="E254" t="s">
        <v>28</v>
      </c>
      <c r="F254" s="32">
        <v>5194</v>
      </c>
      <c r="G254" s="5">
        <v>288</v>
      </c>
      <c r="H254" s="30">
        <f>VLOOKUP(data5[[#This Row],[Product]],products[#All],2,0)</f>
        <v>10.38</v>
      </c>
      <c r="I254" s="34">
        <f>data5[[#This Row],[cost per unit]]*data5[[#This Row],[Units]]</f>
        <v>2989.44</v>
      </c>
    </row>
    <row r="255" spans="3:9" x14ac:dyDescent="0.25">
      <c r="C255" t="s">
        <v>10</v>
      </c>
      <c r="D255" t="s">
        <v>36</v>
      </c>
      <c r="E255" t="s">
        <v>13</v>
      </c>
      <c r="F255" s="32">
        <v>945</v>
      </c>
      <c r="G255" s="5">
        <v>75</v>
      </c>
      <c r="H255" s="30">
        <f>VLOOKUP(data5[[#This Row],[Product]],products[#All],2,0)</f>
        <v>9.33</v>
      </c>
      <c r="I255" s="34">
        <f>data5[[#This Row],[cost per unit]]*data5[[#This Row],[Units]]</f>
        <v>699.75</v>
      </c>
    </row>
    <row r="256" spans="3:9" x14ac:dyDescent="0.25">
      <c r="C256" t="s">
        <v>40</v>
      </c>
      <c r="D256" t="s">
        <v>38</v>
      </c>
      <c r="E256" t="s">
        <v>31</v>
      </c>
      <c r="F256" s="32">
        <v>1988</v>
      </c>
      <c r="G256" s="5">
        <v>39</v>
      </c>
      <c r="H256" s="30">
        <f>VLOOKUP(data5[[#This Row],[Product]],products[#All],2,0)</f>
        <v>5.79</v>
      </c>
      <c r="I256" s="34">
        <f>data5[[#This Row],[cost per unit]]*data5[[#This Row],[Units]]</f>
        <v>225.81</v>
      </c>
    </row>
    <row r="257" spans="3:9" x14ac:dyDescent="0.25">
      <c r="C257" t="s">
        <v>6</v>
      </c>
      <c r="D257" t="s">
        <v>34</v>
      </c>
      <c r="E257" t="s">
        <v>32</v>
      </c>
      <c r="F257" s="32">
        <v>6734</v>
      </c>
      <c r="G257" s="5">
        <v>123</v>
      </c>
      <c r="H257" s="30">
        <f>VLOOKUP(data5[[#This Row],[Product]],products[#All],2,0)</f>
        <v>8.65</v>
      </c>
      <c r="I257" s="34">
        <f>data5[[#This Row],[cost per unit]]*data5[[#This Row],[Units]]</f>
        <v>1063.95</v>
      </c>
    </row>
    <row r="258" spans="3:9" x14ac:dyDescent="0.25">
      <c r="C258" t="s">
        <v>40</v>
      </c>
      <c r="D258" t="s">
        <v>36</v>
      </c>
      <c r="E258" t="s">
        <v>4</v>
      </c>
      <c r="F258" s="32">
        <v>217</v>
      </c>
      <c r="G258" s="5">
        <v>36</v>
      </c>
      <c r="H258" s="30">
        <f>VLOOKUP(data5[[#This Row],[Product]],products[#All],2,0)</f>
        <v>11.88</v>
      </c>
      <c r="I258" s="34">
        <f>data5[[#This Row],[cost per unit]]*data5[[#This Row],[Units]]</f>
        <v>427.68</v>
      </c>
    </row>
    <row r="259" spans="3:9" x14ac:dyDescent="0.25">
      <c r="C259" t="s">
        <v>5</v>
      </c>
      <c r="D259" t="s">
        <v>34</v>
      </c>
      <c r="E259" t="s">
        <v>22</v>
      </c>
      <c r="F259" s="32">
        <v>6279</v>
      </c>
      <c r="G259" s="5">
        <v>237</v>
      </c>
      <c r="H259" s="30">
        <f>VLOOKUP(data5[[#This Row],[Product]],products[#All],2,0)</f>
        <v>9.77</v>
      </c>
      <c r="I259" s="34">
        <f>data5[[#This Row],[cost per unit]]*data5[[#This Row],[Units]]</f>
        <v>2315.4899999999998</v>
      </c>
    </row>
    <row r="260" spans="3:9" x14ac:dyDescent="0.25">
      <c r="C260" t="s">
        <v>40</v>
      </c>
      <c r="D260" t="s">
        <v>36</v>
      </c>
      <c r="E260" t="s">
        <v>13</v>
      </c>
      <c r="F260" s="32">
        <v>4424</v>
      </c>
      <c r="G260" s="5">
        <v>201</v>
      </c>
      <c r="H260" s="30">
        <f>VLOOKUP(data5[[#This Row],[Product]],products[#All],2,0)</f>
        <v>9.33</v>
      </c>
      <c r="I260" s="34">
        <f>data5[[#This Row],[cost per unit]]*data5[[#This Row],[Units]]</f>
        <v>1875.33</v>
      </c>
    </row>
    <row r="261" spans="3:9" x14ac:dyDescent="0.25">
      <c r="C261" t="s">
        <v>2</v>
      </c>
      <c r="D261" t="s">
        <v>36</v>
      </c>
      <c r="E261" t="s">
        <v>17</v>
      </c>
      <c r="F261" s="32">
        <v>189</v>
      </c>
      <c r="G261" s="5">
        <v>48</v>
      </c>
      <c r="H261" s="30">
        <f>VLOOKUP(data5[[#This Row],[Product]],products[#All],2,0)</f>
        <v>3.11</v>
      </c>
      <c r="I261" s="34">
        <f>data5[[#This Row],[cost per unit]]*data5[[#This Row],[Units]]</f>
        <v>149.28</v>
      </c>
    </row>
    <row r="262" spans="3:9" x14ac:dyDescent="0.25">
      <c r="C262" t="s">
        <v>5</v>
      </c>
      <c r="D262" t="s">
        <v>35</v>
      </c>
      <c r="E262" t="s">
        <v>22</v>
      </c>
      <c r="F262" s="32">
        <v>490</v>
      </c>
      <c r="G262" s="5">
        <v>84</v>
      </c>
      <c r="H262" s="30">
        <f>VLOOKUP(data5[[#This Row],[Product]],products[#All],2,0)</f>
        <v>9.77</v>
      </c>
      <c r="I262" s="34">
        <f>data5[[#This Row],[cost per unit]]*data5[[#This Row],[Units]]</f>
        <v>820.68</v>
      </c>
    </row>
    <row r="263" spans="3:9" x14ac:dyDescent="0.25">
      <c r="C263" t="s">
        <v>8</v>
      </c>
      <c r="D263" t="s">
        <v>37</v>
      </c>
      <c r="E263" t="s">
        <v>21</v>
      </c>
      <c r="F263" s="32">
        <v>434</v>
      </c>
      <c r="G263" s="5">
        <v>87</v>
      </c>
      <c r="H263" s="30">
        <f>VLOOKUP(data5[[#This Row],[Product]],products[#All],2,0)</f>
        <v>9</v>
      </c>
      <c r="I263" s="34">
        <f>data5[[#This Row],[cost per unit]]*data5[[#This Row],[Units]]</f>
        <v>783</v>
      </c>
    </row>
    <row r="264" spans="3:9" x14ac:dyDescent="0.25">
      <c r="C264" t="s">
        <v>7</v>
      </c>
      <c r="D264" t="s">
        <v>38</v>
      </c>
      <c r="E264" t="s">
        <v>30</v>
      </c>
      <c r="F264" s="32">
        <v>10129</v>
      </c>
      <c r="G264" s="5">
        <v>312</v>
      </c>
      <c r="H264" s="30">
        <f>VLOOKUP(data5[[#This Row],[Product]],products[#All],2,0)</f>
        <v>14.49</v>
      </c>
      <c r="I264" s="34">
        <f>data5[[#This Row],[cost per unit]]*data5[[#This Row],[Units]]</f>
        <v>4520.88</v>
      </c>
    </row>
    <row r="265" spans="3:9" x14ac:dyDescent="0.25">
      <c r="C265" t="s">
        <v>3</v>
      </c>
      <c r="D265" t="s">
        <v>39</v>
      </c>
      <c r="E265" t="s">
        <v>28</v>
      </c>
      <c r="F265" s="32">
        <v>1652</v>
      </c>
      <c r="G265" s="5">
        <v>102</v>
      </c>
      <c r="H265" s="30">
        <f>VLOOKUP(data5[[#This Row],[Product]],products[#All],2,0)</f>
        <v>10.38</v>
      </c>
      <c r="I265" s="34">
        <f>data5[[#This Row],[cost per unit]]*data5[[#This Row],[Units]]</f>
        <v>1058.76</v>
      </c>
    </row>
    <row r="266" spans="3:9" x14ac:dyDescent="0.25">
      <c r="C266" t="s">
        <v>8</v>
      </c>
      <c r="D266" t="s">
        <v>38</v>
      </c>
      <c r="E266" t="s">
        <v>21</v>
      </c>
      <c r="F266" s="32">
        <v>6433</v>
      </c>
      <c r="G266" s="5">
        <v>78</v>
      </c>
      <c r="H266" s="30">
        <f>VLOOKUP(data5[[#This Row],[Product]],products[#All],2,0)</f>
        <v>9</v>
      </c>
      <c r="I266" s="34">
        <f>data5[[#This Row],[cost per unit]]*data5[[#This Row],[Units]]</f>
        <v>702</v>
      </c>
    </row>
    <row r="267" spans="3:9" x14ac:dyDescent="0.25">
      <c r="C267" t="s">
        <v>3</v>
      </c>
      <c r="D267" t="s">
        <v>34</v>
      </c>
      <c r="E267" t="s">
        <v>23</v>
      </c>
      <c r="F267" s="32">
        <v>2212</v>
      </c>
      <c r="G267" s="5">
        <v>117</v>
      </c>
      <c r="H267" s="30">
        <f>VLOOKUP(data5[[#This Row],[Product]],products[#All],2,0)</f>
        <v>6.49</v>
      </c>
      <c r="I267" s="34">
        <f>data5[[#This Row],[cost per unit]]*data5[[#This Row],[Units]]</f>
        <v>759.33</v>
      </c>
    </row>
    <row r="268" spans="3:9" x14ac:dyDescent="0.25">
      <c r="C268" t="s">
        <v>41</v>
      </c>
      <c r="D268" t="s">
        <v>35</v>
      </c>
      <c r="E268" t="s">
        <v>19</v>
      </c>
      <c r="F268" s="32">
        <v>609</v>
      </c>
      <c r="G268" s="5">
        <v>99</v>
      </c>
      <c r="H268" s="30">
        <f>VLOOKUP(data5[[#This Row],[Product]],products[#All],2,0)</f>
        <v>7.64</v>
      </c>
      <c r="I268" s="34">
        <f>data5[[#This Row],[cost per unit]]*data5[[#This Row],[Units]]</f>
        <v>756.36</v>
      </c>
    </row>
    <row r="269" spans="3:9" x14ac:dyDescent="0.25">
      <c r="C269" t="s">
        <v>40</v>
      </c>
      <c r="D269" t="s">
        <v>35</v>
      </c>
      <c r="E269" t="s">
        <v>24</v>
      </c>
      <c r="F269" s="32">
        <v>1638</v>
      </c>
      <c r="G269" s="5">
        <v>48</v>
      </c>
      <c r="H269" s="30">
        <f>VLOOKUP(data5[[#This Row],[Product]],products[#All],2,0)</f>
        <v>4.97</v>
      </c>
      <c r="I269" s="34">
        <f>data5[[#This Row],[cost per unit]]*data5[[#This Row],[Units]]</f>
        <v>238.56</v>
      </c>
    </row>
    <row r="270" spans="3:9" x14ac:dyDescent="0.25">
      <c r="C270" t="s">
        <v>7</v>
      </c>
      <c r="D270" t="s">
        <v>34</v>
      </c>
      <c r="E270" t="s">
        <v>15</v>
      </c>
      <c r="F270" s="32">
        <v>3829</v>
      </c>
      <c r="G270" s="5">
        <v>24</v>
      </c>
      <c r="H270" s="30">
        <f>VLOOKUP(data5[[#This Row],[Product]],products[#All],2,0)</f>
        <v>11.73</v>
      </c>
      <c r="I270" s="34">
        <f>data5[[#This Row],[cost per unit]]*data5[[#This Row],[Units]]</f>
        <v>281.52</v>
      </c>
    </row>
    <row r="271" spans="3:9" x14ac:dyDescent="0.25">
      <c r="C271" t="s">
        <v>40</v>
      </c>
      <c r="D271" t="s">
        <v>39</v>
      </c>
      <c r="E271" t="s">
        <v>15</v>
      </c>
      <c r="F271" s="32">
        <v>5775</v>
      </c>
      <c r="G271" s="5">
        <v>42</v>
      </c>
      <c r="H271" s="30">
        <f>VLOOKUP(data5[[#This Row],[Product]],products[#All],2,0)</f>
        <v>11.73</v>
      </c>
      <c r="I271" s="34">
        <f>data5[[#This Row],[cost per unit]]*data5[[#This Row],[Units]]</f>
        <v>492.66</v>
      </c>
    </row>
    <row r="272" spans="3:9" x14ac:dyDescent="0.25">
      <c r="C272" t="s">
        <v>6</v>
      </c>
      <c r="D272" t="s">
        <v>35</v>
      </c>
      <c r="E272" t="s">
        <v>20</v>
      </c>
      <c r="F272" s="32">
        <v>1071</v>
      </c>
      <c r="G272" s="5">
        <v>270</v>
      </c>
      <c r="H272" s="30">
        <f>VLOOKUP(data5[[#This Row],[Product]],products[#All],2,0)</f>
        <v>10.62</v>
      </c>
      <c r="I272" s="34">
        <f>data5[[#This Row],[cost per unit]]*data5[[#This Row],[Units]]</f>
        <v>2867.3999999999996</v>
      </c>
    </row>
    <row r="273" spans="3:9" x14ac:dyDescent="0.25">
      <c r="C273" t="s">
        <v>8</v>
      </c>
      <c r="D273" t="s">
        <v>36</v>
      </c>
      <c r="E273" t="s">
        <v>23</v>
      </c>
      <c r="F273" s="32">
        <v>5019</v>
      </c>
      <c r="G273" s="5">
        <v>150</v>
      </c>
      <c r="H273" s="30">
        <f>VLOOKUP(data5[[#This Row],[Product]],products[#All],2,0)</f>
        <v>6.49</v>
      </c>
      <c r="I273" s="34">
        <f>data5[[#This Row],[cost per unit]]*data5[[#This Row],[Units]]</f>
        <v>973.5</v>
      </c>
    </row>
    <row r="274" spans="3:9" x14ac:dyDescent="0.25">
      <c r="C274" t="s">
        <v>2</v>
      </c>
      <c r="D274" t="s">
        <v>37</v>
      </c>
      <c r="E274" t="s">
        <v>15</v>
      </c>
      <c r="F274" s="32">
        <v>2863</v>
      </c>
      <c r="G274" s="5">
        <v>42</v>
      </c>
      <c r="H274" s="30">
        <f>VLOOKUP(data5[[#This Row],[Product]],products[#All],2,0)</f>
        <v>11.73</v>
      </c>
      <c r="I274" s="34">
        <f>data5[[#This Row],[cost per unit]]*data5[[#This Row],[Units]]</f>
        <v>492.66</v>
      </c>
    </row>
    <row r="275" spans="3:9" x14ac:dyDescent="0.25">
      <c r="C275" t="s">
        <v>40</v>
      </c>
      <c r="D275" t="s">
        <v>35</v>
      </c>
      <c r="E275" t="s">
        <v>29</v>
      </c>
      <c r="F275" s="32">
        <v>1617</v>
      </c>
      <c r="G275" s="5">
        <v>126</v>
      </c>
      <c r="H275" s="30">
        <f>VLOOKUP(data5[[#This Row],[Product]],products[#All],2,0)</f>
        <v>7.16</v>
      </c>
      <c r="I275" s="34">
        <f>data5[[#This Row],[cost per unit]]*data5[[#This Row],[Units]]</f>
        <v>902.16</v>
      </c>
    </row>
    <row r="276" spans="3:9" x14ac:dyDescent="0.25">
      <c r="C276" t="s">
        <v>6</v>
      </c>
      <c r="D276" t="s">
        <v>37</v>
      </c>
      <c r="E276" t="s">
        <v>26</v>
      </c>
      <c r="F276" s="32">
        <v>6818</v>
      </c>
      <c r="G276" s="5">
        <v>6</v>
      </c>
      <c r="H276" s="30">
        <f>VLOOKUP(data5[[#This Row],[Product]],products[#All],2,0)</f>
        <v>5.6</v>
      </c>
      <c r="I276" s="34">
        <f>data5[[#This Row],[cost per unit]]*data5[[#This Row],[Units]]</f>
        <v>33.599999999999994</v>
      </c>
    </row>
    <row r="277" spans="3:9" x14ac:dyDescent="0.25">
      <c r="C277" t="s">
        <v>3</v>
      </c>
      <c r="D277" t="s">
        <v>35</v>
      </c>
      <c r="E277" t="s">
        <v>15</v>
      </c>
      <c r="F277" s="32">
        <v>6657</v>
      </c>
      <c r="G277" s="5">
        <v>276</v>
      </c>
      <c r="H277" s="30">
        <f>VLOOKUP(data5[[#This Row],[Product]],products[#All],2,0)</f>
        <v>11.73</v>
      </c>
      <c r="I277" s="34">
        <f>data5[[#This Row],[cost per unit]]*data5[[#This Row],[Units]]</f>
        <v>3237.48</v>
      </c>
    </row>
    <row r="278" spans="3:9" x14ac:dyDescent="0.25">
      <c r="C278" t="s">
        <v>3</v>
      </c>
      <c r="D278" t="s">
        <v>34</v>
      </c>
      <c r="E278" t="s">
        <v>17</v>
      </c>
      <c r="F278" s="32">
        <v>2919</v>
      </c>
      <c r="G278" s="5">
        <v>93</v>
      </c>
      <c r="H278" s="30">
        <f>VLOOKUP(data5[[#This Row],[Product]],products[#All],2,0)</f>
        <v>3.11</v>
      </c>
      <c r="I278" s="34">
        <f>data5[[#This Row],[cost per unit]]*data5[[#This Row],[Units]]</f>
        <v>289.22999999999996</v>
      </c>
    </row>
    <row r="279" spans="3:9" x14ac:dyDescent="0.25">
      <c r="C279" t="s">
        <v>2</v>
      </c>
      <c r="D279" t="s">
        <v>36</v>
      </c>
      <c r="E279" t="s">
        <v>31</v>
      </c>
      <c r="F279" s="32">
        <v>3094</v>
      </c>
      <c r="G279" s="5">
        <v>246</v>
      </c>
      <c r="H279" s="30">
        <f>VLOOKUP(data5[[#This Row],[Product]],products[#All],2,0)</f>
        <v>5.79</v>
      </c>
      <c r="I279" s="34">
        <f>data5[[#This Row],[cost per unit]]*data5[[#This Row],[Units]]</f>
        <v>1424.34</v>
      </c>
    </row>
    <row r="280" spans="3:9" x14ac:dyDescent="0.25">
      <c r="C280" t="s">
        <v>6</v>
      </c>
      <c r="D280" t="s">
        <v>39</v>
      </c>
      <c r="E280" t="s">
        <v>24</v>
      </c>
      <c r="F280" s="32">
        <v>2989</v>
      </c>
      <c r="G280" s="5">
        <v>3</v>
      </c>
      <c r="H280" s="30">
        <f>VLOOKUP(data5[[#This Row],[Product]],products[#All],2,0)</f>
        <v>4.97</v>
      </c>
      <c r="I280" s="34">
        <f>data5[[#This Row],[cost per unit]]*data5[[#This Row],[Units]]</f>
        <v>14.91</v>
      </c>
    </row>
    <row r="281" spans="3:9" x14ac:dyDescent="0.25">
      <c r="C281" t="s">
        <v>8</v>
      </c>
      <c r="D281" t="s">
        <v>38</v>
      </c>
      <c r="E281" t="s">
        <v>27</v>
      </c>
      <c r="F281" s="32">
        <v>2268</v>
      </c>
      <c r="G281" s="5">
        <v>63</v>
      </c>
      <c r="H281" s="30">
        <f>VLOOKUP(data5[[#This Row],[Product]],products[#All],2,0)</f>
        <v>16.73</v>
      </c>
      <c r="I281" s="34">
        <f>data5[[#This Row],[cost per unit]]*data5[[#This Row],[Units]]</f>
        <v>1053.99</v>
      </c>
    </row>
    <row r="282" spans="3:9" x14ac:dyDescent="0.25">
      <c r="C282" t="s">
        <v>5</v>
      </c>
      <c r="D282" t="s">
        <v>35</v>
      </c>
      <c r="E282" t="s">
        <v>31</v>
      </c>
      <c r="F282" s="32">
        <v>4753</v>
      </c>
      <c r="G282" s="5">
        <v>246</v>
      </c>
      <c r="H282" s="30">
        <f>VLOOKUP(data5[[#This Row],[Product]],products[#All],2,0)</f>
        <v>5.79</v>
      </c>
      <c r="I282" s="34">
        <f>data5[[#This Row],[cost per unit]]*data5[[#This Row],[Units]]</f>
        <v>1424.34</v>
      </c>
    </row>
    <row r="283" spans="3:9" x14ac:dyDescent="0.25">
      <c r="C283" t="s">
        <v>2</v>
      </c>
      <c r="D283" t="s">
        <v>34</v>
      </c>
      <c r="E283" t="s">
        <v>19</v>
      </c>
      <c r="F283" s="32">
        <v>7511</v>
      </c>
      <c r="G283" s="5">
        <v>120</v>
      </c>
      <c r="H283" s="30">
        <f>VLOOKUP(data5[[#This Row],[Product]],products[#All],2,0)</f>
        <v>7.64</v>
      </c>
      <c r="I283" s="34">
        <f>data5[[#This Row],[cost per unit]]*data5[[#This Row],[Units]]</f>
        <v>916.8</v>
      </c>
    </row>
    <row r="284" spans="3:9" x14ac:dyDescent="0.25">
      <c r="C284" t="s">
        <v>2</v>
      </c>
      <c r="D284" t="s">
        <v>38</v>
      </c>
      <c r="E284" t="s">
        <v>31</v>
      </c>
      <c r="F284" s="32">
        <v>4326</v>
      </c>
      <c r="G284" s="5">
        <v>348</v>
      </c>
      <c r="H284" s="30">
        <f>VLOOKUP(data5[[#This Row],[Product]],products[#All],2,0)</f>
        <v>5.79</v>
      </c>
      <c r="I284" s="34">
        <f>data5[[#This Row],[cost per unit]]*data5[[#This Row],[Units]]</f>
        <v>2014.92</v>
      </c>
    </row>
    <row r="285" spans="3:9" x14ac:dyDescent="0.25">
      <c r="C285" t="s">
        <v>41</v>
      </c>
      <c r="D285" t="s">
        <v>34</v>
      </c>
      <c r="E285" t="s">
        <v>23</v>
      </c>
      <c r="F285" s="32">
        <v>4935</v>
      </c>
      <c r="G285" s="5">
        <v>126</v>
      </c>
      <c r="H285" s="30">
        <f>VLOOKUP(data5[[#This Row],[Product]],products[#All],2,0)</f>
        <v>6.49</v>
      </c>
      <c r="I285" s="34">
        <f>data5[[#This Row],[cost per unit]]*data5[[#This Row],[Units]]</f>
        <v>817.74</v>
      </c>
    </row>
    <row r="286" spans="3:9" x14ac:dyDescent="0.25">
      <c r="C286" t="s">
        <v>6</v>
      </c>
      <c r="D286" t="s">
        <v>35</v>
      </c>
      <c r="E286" t="s">
        <v>30</v>
      </c>
      <c r="F286" s="32">
        <v>4781</v>
      </c>
      <c r="G286" s="5">
        <v>123</v>
      </c>
      <c r="H286" s="30">
        <f>VLOOKUP(data5[[#This Row],[Product]],products[#All],2,0)</f>
        <v>14.49</v>
      </c>
      <c r="I286" s="34">
        <f>data5[[#This Row],[cost per unit]]*data5[[#This Row],[Units]]</f>
        <v>1782.27</v>
      </c>
    </row>
    <row r="287" spans="3:9" x14ac:dyDescent="0.25">
      <c r="C287" t="s">
        <v>5</v>
      </c>
      <c r="D287" t="s">
        <v>38</v>
      </c>
      <c r="E287" t="s">
        <v>25</v>
      </c>
      <c r="F287" s="32">
        <v>7483</v>
      </c>
      <c r="G287" s="5">
        <v>45</v>
      </c>
      <c r="H287" s="30">
        <f>VLOOKUP(data5[[#This Row],[Product]],products[#All],2,0)</f>
        <v>13.15</v>
      </c>
      <c r="I287" s="34">
        <f>data5[[#This Row],[cost per unit]]*data5[[#This Row],[Units]]</f>
        <v>591.75</v>
      </c>
    </row>
    <row r="288" spans="3:9" x14ac:dyDescent="0.25">
      <c r="C288" t="s">
        <v>10</v>
      </c>
      <c r="D288" t="s">
        <v>38</v>
      </c>
      <c r="E288" t="s">
        <v>4</v>
      </c>
      <c r="F288" s="32">
        <v>6860</v>
      </c>
      <c r="G288" s="5">
        <v>126</v>
      </c>
      <c r="H288" s="30">
        <f>VLOOKUP(data5[[#This Row],[Product]],products[#All],2,0)</f>
        <v>11.88</v>
      </c>
      <c r="I288" s="34">
        <f>data5[[#This Row],[cost per unit]]*data5[[#This Row],[Units]]</f>
        <v>1496.88</v>
      </c>
    </row>
    <row r="289" spans="3:9" x14ac:dyDescent="0.25">
      <c r="C289" t="s">
        <v>40</v>
      </c>
      <c r="D289" t="s">
        <v>37</v>
      </c>
      <c r="E289" t="s">
        <v>29</v>
      </c>
      <c r="F289" s="32">
        <v>9002</v>
      </c>
      <c r="G289" s="5">
        <v>72</v>
      </c>
      <c r="H289" s="30">
        <f>VLOOKUP(data5[[#This Row],[Product]],products[#All],2,0)</f>
        <v>7.16</v>
      </c>
      <c r="I289" s="34">
        <f>data5[[#This Row],[cost per unit]]*data5[[#This Row],[Units]]</f>
        <v>515.52</v>
      </c>
    </row>
    <row r="290" spans="3:9" x14ac:dyDescent="0.25">
      <c r="C290" t="s">
        <v>6</v>
      </c>
      <c r="D290" t="s">
        <v>36</v>
      </c>
      <c r="E290" t="s">
        <v>29</v>
      </c>
      <c r="F290" s="32">
        <v>1400</v>
      </c>
      <c r="G290" s="5">
        <v>135</v>
      </c>
      <c r="H290" s="30">
        <f>VLOOKUP(data5[[#This Row],[Product]],products[#All],2,0)</f>
        <v>7.16</v>
      </c>
      <c r="I290" s="34">
        <f>data5[[#This Row],[cost per unit]]*data5[[#This Row],[Units]]</f>
        <v>966.6</v>
      </c>
    </row>
    <row r="291" spans="3:9" x14ac:dyDescent="0.25">
      <c r="C291" t="s">
        <v>10</v>
      </c>
      <c r="D291" t="s">
        <v>34</v>
      </c>
      <c r="E291" t="s">
        <v>22</v>
      </c>
      <c r="F291" s="32">
        <v>4053</v>
      </c>
      <c r="G291" s="5">
        <v>24</v>
      </c>
      <c r="H291" s="30">
        <f>VLOOKUP(data5[[#This Row],[Product]],products[#All],2,0)</f>
        <v>9.77</v>
      </c>
      <c r="I291" s="34">
        <f>data5[[#This Row],[cost per unit]]*data5[[#This Row],[Units]]</f>
        <v>234.48</v>
      </c>
    </row>
    <row r="292" spans="3:9" x14ac:dyDescent="0.25">
      <c r="C292" t="s">
        <v>7</v>
      </c>
      <c r="D292" t="s">
        <v>36</v>
      </c>
      <c r="E292" t="s">
        <v>31</v>
      </c>
      <c r="F292" s="32">
        <v>2149</v>
      </c>
      <c r="G292" s="5">
        <v>117</v>
      </c>
      <c r="H292" s="30">
        <f>VLOOKUP(data5[[#This Row],[Product]],products[#All],2,0)</f>
        <v>5.79</v>
      </c>
      <c r="I292" s="34">
        <f>data5[[#This Row],[cost per unit]]*data5[[#This Row],[Units]]</f>
        <v>677.43</v>
      </c>
    </row>
    <row r="293" spans="3:9" x14ac:dyDescent="0.25">
      <c r="C293" t="s">
        <v>3</v>
      </c>
      <c r="D293" t="s">
        <v>39</v>
      </c>
      <c r="E293" t="s">
        <v>29</v>
      </c>
      <c r="F293" s="32">
        <v>3640</v>
      </c>
      <c r="G293" s="5">
        <v>51</v>
      </c>
      <c r="H293" s="30">
        <f>VLOOKUP(data5[[#This Row],[Product]],products[#All],2,0)</f>
        <v>7.16</v>
      </c>
      <c r="I293" s="34">
        <f>data5[[#This Row],[cost per unit]]*data5[[#This Row],[Units]]</f>
        <v>365.16</v>
      </c>
    </row>
    <row r="294" spans="3:9" x14ac:dyDescent="0.25">
      <c r="C294" t="s">
        <v>2</v>
      </c>
      <c r="D294" t="s">
        <v>39</v>
      </c>
      <c r="E294" t="s">
        <v>23</v>
      </c>
      <c r="F294" s="32">
        <v>630</v>
      </c>
      <c r="G294" s="5">
        <v>36</v>
      </c>
      <c r="H294" s="30">
        <f>VLOOKUP(data5[[#This Row],[Product]],products[#All],2,0)</f>
        <v>6.49</v>
      </c>
      <c r="I294" s="34">
        <f>data5[[#This Row],[cost per unit]]*data5[[#This Row],[Units]]</f>
        <v>233.64000000000001</v>
      </c>
    </row>
    <row r="295" spans="3:9" x14ac:dyDescent="0.25">
      <c r="C295" t="s">
        <v>9</v>
      </c>
      <c r="D295" t="s">
        <v>35</v>
      </c>
      <c r="E295" t="s">
        <v>27</v>
      </c>
      <c r="F295" s="32">
        <v>2429</v>
      </c>
      <c r="G295" s="5">
        <v>144</v>
      </c>
      <c r="H295" s="30">
        <f>VLOOKUP(data5[[#This Row],[Product]],products[#All],2,0)</f>
        <v>16.73</v>
      </c>
      <c r="I295" s="34">
        <f>data5[[#This Row],[cost per unit]]*data5[[#This Row],[Units]]</f>
        <v>2409.12</v>
      </c>
    </row>
    <row r="296" spans="3:9" x14ac:dyDescent="0.25">
      <c r="C296" t="s">
        <v>9</v>
      </c>
      <c r="D296" t="s">
        <v>36</v>
      </c>
      <c r="E296" t="s">
        <v>25</v>
      </c>
      <c r="F296" s="32">
        <v>2142</v>
      </c>
      <c r="G296" s="5">
        <v>114</v>
      </c>
      <c r="H296" s="30">
        <f>VLOOKUP(data5[[#This Row],[Product]],products[#All],2,0)</f>
        <v>13.15</v>
      </c>
      <c r="I296" s="34">
        <f>data5[[#This Row],[cost per unit]]*data5[[#This Row],[Units]]</f>
        <v>1499.1000000000001</v>
      </c>
    </row>
    <row r="297" spans="3:9" x14ac:dyDescent="0.25">
      <c r="C297" t="s">
        <v>7</v>
      </c>
      <c r="D297" t="s">
        <v>37</v>
      </c>
      <c r="E297" t="s">
        <v>30</v>
      </c>
      <c r="F297" s="32">
        <v>6454</v>
      </c>
      <c r="G297" s="5">
        <v>54</v>
      </c>
      <c r="H297" s="30">
        <f>VLOOKUP(data5[[#This Row],[Product]],products[#All],2,0)</f>
        <v>14.49</v>
      </c>
      <c r="I297" s="34">
        <f>data5[[#This Row],[cost per unit]]*data5[[#This Row],[Units]]</f>
        <v>782.46</v>
      </c>
    </row>
    <row r="298" spans="3:9" x14ac:dyDescent="0.25">
      <c r="C298" t="s">
        <v>7</v>
      </c>
      <c r="D298" t="s">
        <v>37</v>
      </c>
      <c r="E298" t="s">
        <v>16</v>
      </c>
      <c r="F298" s="32">
        <v>4487</v>
      </c>
      <c r="G298" s="5">
        <v>333</v>
      </c>
      <c r="H298" s="30">
        <f>VLOOKUP(data5[[#This Row],[Product]],products[#All],2,0)</f>
        <v>8.7899999999999991</v>
      </c>
      <c r="I298" s="34">
        <f>data5[[#This Row],[cost per unit]]*data5[[#This Row],[Units]]</f>
        <v>2927.0699999999997</v>
      </c>
    </row>
    <row r="299" spans="3:9" x14ac:dyDescent="0.25">
      <c r="C299" t="s">
        <v>3</v>
      </c>
      <c r="D299" t="s">
        <v>37</v>
      </c>
      <c r="E299" t="s">
        <v>4</v>
      </c>
      <c r="F299" s="32">
        <v>938</v>
      </c>
      <c r="G299" s="5">
        <v>366</v>
      </c>
      <c r="H299" s="30">
        <f>VLOOKUP(data5[[#This Row],[Product]],products[#All],2,0)</f>
        <v>11.88</v>
      </c>
      <c r="I299" s="34">
        <f>data5[[#This Row],[cost per unit]]*data5[[#This Row],[Units]]</f>
        <v>4348.08</v>
      </c>
    </row>
    <row r="300" spans="3:9" x14ac:dyDescent="0.25">
      <c r="C300" t="s">
        <v>3</v>
      </c>
      <c r="D300" t="s">
        <v>38</v>
      </c>
      <c r="E300" t="s">
        <v>26</v>
      </c>
      <c r="F300" s="32">
        <v>8841</v>
      </c>
      <c r="G300" s="5">
        <v>303</v>
      </c>
      <c r="H300" s="30">
        <f>VLOOKUP(data5[[#This Row],[Product]],products[#All],2,0)</f>
        <v>5.6</v>
      </c>
      <c r="I300" s="34">
        <f>data5[[#This Row],[cost per unit]]*data5[[#This Row],[Units]]</f>
        <v>1696.8</v>
      </c>
    </row>
    <row r="301" spans="3:9" x14ac:dyDescent="0.25">
      <c r="C301" t="s">
        <v>2</v>
      </c>
      <c r="D301" t="s">
        <v>39</v>
      </c>
      <c r="E301" t="s">
        <v>33</v>
      </c>
      <c r="F301" s="32">
        <v>4018</v>
      </c>
      <c r="G301" s="5">
        <v>126</v>
      </c>
      <c r="H301" s="30">
        <f>VLOOKUP(data5[[#This Row],[Product]],products[#All],2,0)</f>
        <v>12.37</v>
      </c>
      <c r="I301" s="34">
        <f>data5[[#This Row],[cost per unit]]*data5[[#This Row],[Units]]</f>
        <v>1558.62</v>
      </c>
    </row>
    <row r="302" spans="3:9" x14ac:dyDescent="0.25">
      <c r="C302" t="s">
        <v>41</v>
      </c>
      <c r="D302" t="s">
        <v>37</v>
      </c>
      <c r="E302" t="s">
        <v>15</v>
      </c>
      <c r="F302" s="32">
        <v>714</v>
      </c>
      <c r="G302" s="5">
        <v>231</v>
      </c>
      <c r="H302" s="30">
        <f>VLOOKUP(data5[[#This Row],[Product]],products[#All],2,0)</f>
        <v>11.73</v>
      </c>
      <c r="I302" s="34">
        <f>data5[[#This Row],[cost per unit]]*data5[[#This Row],[Units]]</f>
        <v>2709.63</v>
      </c>
    </row>
    <row r="303" spans="3:9" x14ac:dyDescent="0.25">
      <c r="C303" t="s">
        <v>9</v>
      </c>
      <c r="D303" t="s">
        <v>38</v>
      </c>
      <c r="E303" t="s">
        <v>25</v>
      </c>
      <c r="F303" s="32">
        <v>3850</v>
      </c>
      <c r="G303" s="5">
        <v>102</v>
      </c>
      <c r="H303" s="30">
        <f>VLOOKUP(data5[[#This Row],[Product]],products[#All],2,0)</f>
        <v>13.15</v>
      </c>
      <c r="I303" s="34">
        <f>data5[[#This Row],[cost per unit]]*data5[[#This Row],[Units]]</f>
        <v>1341.3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1</vt:lpstr>
      <vt:lpstr>2</vt:lpstr>
      <vt:lpstr>3</vt:lpstr>
      <vt:lpstr>4</vt:lpstr>
      <vt:lpstr>5</vt:lpstr>
      <vt:lpstr>6</vt:lpstr>
      <vt:lpstr>7</vt:lpstr>
      <vt:lpstr>8</vt:lpstr>
      <vt:lpstr>Sheet16</vt:lpstr>
      <vt:lpstr>9</vt:lpstr>
      <vt:lpstr>Sheet2</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Swapnil Tiwary</cp:lastModifiedBy>
  <dcterms:created xsi:type="dcterms:W3CDTF">2021-03-14T20:21:32Z</dcterms:created>
  <dcterms:modified xsi:type="dcterms:W3CDTF">2023-05-02T01:43:29Z</dcterms:modified>
</cp:coreProperties>
</file>