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udgetTestResult\"/>
    </mc:Choice>
  </mc:AlternateContent>
  <xr:revisionPtr revIDLastSave="0" documentId="8_{2B0E7D91-D498-456D-A553-DB420CE5172E}" xr6:coauthVersionLast="45" xr6:coauthVersionMax="45" xr10:uidLastSave="{00000000-0000-0000-0000-000000000000}"/>
  <bookViews>
    <workbookView xWindow="-120" yWindow="-120" windowWidth="29040" windowHeight="15840" tabRatio="689" activeTab="1" xr2:uid="{510755BF-8BDB-417A-B90E-02EBAB6C728A}"/>
  </bookViews>
  <sheets>
    <sheet name="Summary" sheetId="14" r:id="rId1"/>
    <sheet name="Site Analysis" sheetId="2" r:id="rId2"/>
    <sheet name="Meter Analysis" sheetId="25" r:id="rId3"/>
    <sheet name="ct1" sheetId="8" r:id="rId4"/>
    <sheet name="ct2" sheetId="18" r:id="rId5"/>
    <sheet name="ct3" sheetId="19" r:id="rId6"/>
    <sheet name="ct4" sheetId="20" r:id="rId7"/>
    <sheet name="Period Totals Breakdown" sheetId="21" r:id="rId8"/>
    <sheet name="MPAN Cost by Period" sheetId="3" r:id="rId9"/>
    <sheet name="Comparison MPAN Cost by Period" sheetId="23" r:id="rId10"/>
    <sheet name="MPAN Consumption by Period" sheetId="22" r:id="rId11"/>
    <sheet name="Comparison MPAN Cons. by Period" sheetId="24" r:id="rId12"/>
    <sheet name="Charge cost by MPAN by Period" sheetId="4" r:id="rId13"/>
    <sheet name="Consumption Analysis" sheetId="5" r:id="rId14"/>
    <sheet name="Consumption Data" sheetId="12" r:id="rId15"/>
  </sheets>
  <definedNames>
    <definedName name="_xlnm._FilterDatabase" localSheetId="14" hidden="1">'Consumption Data'!$A$1:$N$1</definedName>
    <definedName name="GraphDate">OFFSET('Period Totals Breakdown'!$B$2, 0, 0, 1, COLUMN('Period Totals Breakdown'!$N$2) - 2)</definedName>
    <definedName name="GraphPreviousCost">OFFSET('Period Totals Breakdown'!$B$4, 0, 0, 1, COLUMN('Period Totals Breakdown'!$N$4) - 2)</definedName>
    <definedName name="GraphTotalConsumption">OFFSET('Period Totals Breakdown'!$B$5, 0, 0, 1, COLUMN('Period Totals Breakdown'!$N$5) - 2)</definedName>
    <definedName name="GraphTotalCost">OFFSET('Period Totals Breakdown'!$B$3, 0, 0, 1, COLUMN('Period Totals Breakdown'!$N$3) - 2)</definedName>
    <definedName name="MPANList">'Charge cost by MPAN by Period'!$C$3:$C$4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" i="2" l="1"/>
  <c r="O7" i="14"/>
  <c r="C14" i="14" a="1"/>
  <c r="C14" i="14" s="1"/>
  <c r="I14" i="14"/>
  <c r="O14" i="14"/>
  <c r="U14" i="14"/>
  <c r="B12" i="2"/>
  <c r="D10" i="14" s="1"/>
  <c r="E14" i="14" s="1"/>
  <c r="D12" i="2"/>
  <c r="N12" i="2"/>
  <c r="T10" i="14" s="1"/>
  <c r="O12" i="2"/>
  <c r="W14" i="14" s="1"/>
  <c r="P12" i="2"/>
  <c r="N10" i="14" s="1"/>
  <c r="Q14" i="14" s="1"/>
  <c r="Q12" i="2"/>
  <c r="N16" i="2"/>
  <c r="O16" i="2" s="1"/>
  <c r="P16" i="2"/>
  <c r="Q16" i="2" s="1"/>
  <c r="R16" i="2"/>
  <c r="N17" i="2"/>
  <c r="R17" i="2" s="1"/>
  <c r="S17" i="2" s="1"/>
  <c r="O17" i="2"/>
  <c r="P17" i="2"/>
  <c r="Q17" i="2" s="1"/>
  <c r="J12" i="25"/>
  <c r="P12" i="25" s="1"/>
  <c r="R12" i="25" s="1"/>
  <c r="K12" i="25"/>
  <c r="Q12" i="25" s="1"/>
  <c r="M12" i="25"/>
  <c r="O12" i="25" s="1"/>
  <c r="N12" i="25"/>
  <c r="S12" i="25"/>
  <c r="O17" i="14" s="1"/>
  <c r="J13" i="25"/>
  <c r="K13" i="25"/>
  <c r="L13" i="25" s="1"/>
  <c r="M13" i="25"/>
  <c r="O13" i="25" s="1"/>
  <c r="N13" i="25"/>
  <c r="P13" i="25"/>
  <c r="S13" i="25"/>
  <c r="J14" i="25"/>
  <c r="S14" i="25" s="1"/>
  <c r="K14" i="25"/>
  <c r="M14" i="25"/>
  <c r="N14" i="25"/>
  <c r="O14" i="25"/>
  <c r="Q14" i="25"/>
  <c r="Q3" i="3"/>
  <c r="Q4" i="3"/>
  <c r="Q3" i="23"/>
  <c r="Q4" i="23"/>
  <c r="Q5" i="23"/>
  <c r="Q3" i="22"/>
  <c r="Q4" i="22"/>
  <c r="Q3" i="24"/>
  <c r="Q4" i="24"/>
  <c r="Q5" i="24"/>
  <c r="C11" i="5"/>
  <c r="D11" i="5"/>
  <c r="D22" i="5" s="1"/>
  <c r="E11" i="5"/>
  <c r="F11" i="5"/>
  <c r="F22" i="5" s="1"/>
  <c r="G11" i="5"/>
  <c r="H11" i="5"/>
  <c r="I11" i="5"/>
  <c r="J11" i="5"/>
  <c r="K11" i="5"/>
  <c r="L11" i="5"/>
  <c r="L22" i="5" s="1"/>
  <c r="M11" i="5"/>
  <c r="N11" i="5"/>
  <c r="N22" i="5" s="1"/>
  <c r="O11" i="5"/>
  <c r="P11" i="5"/>
  <c r="Q11" i="5"/>
  <c r="C12" i="5"/>
  <c r="D12" i="5"/>
  <c r="E12" i="5"/>
  <c r="E22" i="5" s="1"/>
  <c r="F12" i="5"/>
  <c r="G12" i="5"/>
  <c r="G22" i="5" s="1"/>
  <c r="H12" i="5"/>
  <c r="I12" i="5"/>
  <c r="J12" i="5"/>
  <c r="K12" i="5"/>
  <c r="L12" i="5"/>
  <c r="M12" i="5"/>
  <c r="M22" i="5" s="1"/>
  <c r="N12" i="5"/>
  <c r="O12" i="5"/>
  <c r="O22" i="5" s="1"/>
  <c r="P12" i="5"/>
  <c r="Q12" i="5"/>
  <c r="C13" i="5"/>
  <c r="D13" i="5"/>
  <c r="E13" i="5"/>
  <c r="F13" i="5"/>
  <c r="G13" i="5"/>
  <c r="H13" i="5"/>
  <c r="H22" i="5" s="1"/>
  <c r="I13" i="5"/>
  <c r="J13" i="5"/>
  <c r="K13" i="5"/>
  <c r="L13" i="5"/>
  <c r="M13" i="5"/>
  <c r="N13" i="5"/>
  <c r="O13" i="5"/>
  <c r="P13" i="5"/>
  <c r="P22" i="5" s="1"/>
  <c r="Q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C15" i="5"/>
  <c r="D15" i="5"/>
  <c r="E15" i="5"/>
  <c r="F15" i="5"/>
  <c r="G15" i="5"/>
  <c r="H15" i="5"/>
  <c r="I15" i="5"/>
  <c r="J15" i="5"/>
  <c r="J22" i="5" s="1"/>
  <c r="K15" i="5"/>
  <c r="L15" i="5"/>
  <c r="M15" i="5"/>
  <c r="N15" i="5"/>
  <c r="O15" i="5"/>
  <c r="P15" i="5"/>
  <c r="Q15" i="5"/>
  <c r="C16" i="5"/>
  <c r="C22" i="5" s="1"/>
  <c r="D16" i="5"/>
  <c r="E16" i="5"/>
  <c r="F16" i="5"/>
  <c r="G16" i="5"/>
  <c r="H16" i="5"/>
  <c r="I16" i="5"/>
  <c r="J16" i="5"/>
  <c r="K16" i="5"/>
  <c r="K22" i="5" s="1"/>
  <c r="L16" i="5"/>
  <c r="M16" i="5"/>
  <c r="N16" i="5"/>
  <c r="O16" i="5"/>
  <c r="P16" i="5"/>
  <c r="Q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I22" i="5"/>
  <c r="Q22" i="5"/>
  <c r="D28" i="5"/>
  <c r="P28" i="5" s="1"/>
  <c r="E28" i="5"/>
  <c r="F28" i="5"/>
  <c r="G28" i="5"/>
  <c r="H28" i="5"/>
  <c r="I28" i="5"/>
  <c r="J28" i="5"/>
  <c r="K28" i="5"/>
  <c r="K70" i="5" s="1"/>
  <c r="L28" i="5"/>
  <c r="M28" i="5"/>
  <c r="N28" i="5"/>
  <c r="O28" i="5"/>
  <c r="D29" i="5"/>
  <c r="P29" i="5" s="1"/>
  <c r="E29" i="5"/>
  <c r="F29" i="5"/>
  <c r="F70" i="5" s="1"/>
  <c r="G29" i="5"/>
  <c r="H29" i="5"/>
  <c r="I29" i="5"/>
  <c r="J29" i="5"/>
  <c r="K29" i="5"/>
  <c r="L29" i="5"/>
  <c r="M29" i="5"/>
  <c r="N29" i="5"/>
  <c r="N70" i="5" s="1"/>
  <c r="O29" i="5"/>
  <c r="D30" i="5"/>
  <c r="E30" i="5"/>
  <c r="P30" i="5" s="1"/>
  <c r="F30" i="5"/>
  <c r="G30" i="5"/>
  <c r="H30" i="5"/>
  <c r="I30" i="5"/>
  <c r="J30" i="5"/>
  <c r="K30" i="5"/>
  <c r="L30" i="5"/>
  <c r="M30" i="5"/>
  <c r="N30" i="5"/>
  <c r="O30" i="5"/>
  <c r="D31" i="5"/>
  <c r="D70" i="5" s="1"/>
  <c r="E31" i="5"/>
  <c r="F31" i="5"/>
  <c r="G31" i="5"/>
  <c r="H31" i="5"/>
  <c r="I31" i="5"/>
  <c r="J31" i="5"/>
  <c r="K31" i="5"/>
  <c r="L31" i="5"/>
  <c r="L70" i="5" s="1"/>
  <c r="M31" i="5"/>
  <c r="N31" i="5"/>
  <c r="O31" i="5"/>
  <c r="D32" i="5"/>
  <c r="E32" i="5"/>
  <c r="P32" i="5" s="1"/>
  <c r="F32" i="5"/>
  <c r="G32" i="5"/>
  <c r="G70" i="5" s="1"/>
  <c r="H32" i="5"/>
  <c r="I32" i="5"/>
  <c r="J32" i="5"/>
  <c r="K32" i="5"/>
  <c r="L32" i="5"/>
  <c r="M32" i="5"/>
  <c r="N32" i="5"/>
  <c r="O32" i="5"/>
  <c r="O70" i="5" s="1"/>
  <c r="D33" i="5"/>
  <c r="E33" i="5"/>
  <c r="F33" i="5"/>
  <c r="G33" i="5"/>
  <c r="H33" i="5"/>
  <c r="I33" i="5"/>
  <c r="J33" i="5"/>
  <c r="J70" i="5" s="1"/>
  <c r="K33" i="5"/>
  <c r="L33" i="5"/>
  <c r="M33" i="5"/>
  <c r="N33" i="5"/>
  <c r="O33" i="5"/>
  <c r="D34" i="5"/>
  <c r="E34" i="5"/>
  <c r="E70" i="5" s="1"/>
  <c r="F34" i="5"/>
  <c r="G34" i="5"/>
  <c r="H34" i="5"/>
  <c r="I34" i="5"/>
  <c r="J34" i="5"/>
  <c r="K34" i="5"/>
  <c r="L34" i="5"/>
  <c r="M34" i="5"/>
  <c r="M70" i="5" s="1"/>
  <c r="N34" i="5"/>
  <c r="O34" i="5"/>
  <c r="D35" i="5"/>
  <c r="E35" i="5"/>
  <c r="F35" i="5"/>
  <c r="G35" i="5"/>
  <c r="H35" i="5"/>
  <c r="H70" i="5" s="1"/>
  <c r="I35" i="5"/>
  <c r="J35" i="5"/>
  <c r="K35" i="5"/>
  <c r="L35" i="5"/>
  <c r="M35" i="5"/>
  <c r="N35" i="5"/>
  <c r="O35" i="5"/>
  <c r="D36" i="5"/>
  <c r="P36" i="5" s="1"/>
  <c r="E36" i="5"/>
  <c r="F36" i="5"/>
  <c r="G36" i="5"/>
  <c r="H36" i="5"/>
  <c r="I36" i="5"/>
  <c r="J36" i="5"/>
  <c r="K36" i="5"/>
  <c r="L36" i="5"/>
  <c r="M36" i="5"/>
  <c r="N36" i="5"/>
  <c r="O36" i="5"/>
  <c r="D37" i="5"/>
  <c r="P37" i="5" s="1"/>
  <c r="E37" i="5"/>
  <c r="F37" i="5"/>
  <c r="G37" i="5"/>
  <c r="H37" i="5"/>
  <c r="I37" i="5"/>
  <c r="J37" i="5"/>
  <c r="K37" i="5"/>
  <c r="L37" i="5"/>
  <c r="M37" i="5"/>
  <c r="N37" i="5"/>
  <c r="O37" i="5"/>
  <c r="D38" i="5"/>
  <c r="E38" i="5"/>
  <c r="P38" i="5" s="1"/>
  <c r="F38" i="5"/>
  <c r="G38" i="5"/>
  <c r="H38" i="5"/>
  <c r="I38" i="5"/>
  <c r="J38" i="5"/>
  <c r="K38" i="5"/>
  <c r="L38" i="5"/>
  <c r="M38" i="5"/>
  <c r="N38" i="5"/>
  <c r="O38" i="5"/>
  <c r="D39" i="5"/>
  <c r="P39" i="5" s="1"/>
  <c r="E39" i="5"/>
  <c r="F39" i="5"/>
  <c r="G39" i="5"/>
  <c r="H39" i="5"/>
  <c r="I39" i="5"/>
  <c r="J39" i="5"/>
  <c r="K39" i="5"/>
  <c r="L39" i="5"/>
  <c r="M39" i="5"/>
  <c r="N39" i="5"/>
  <c r="O39" i="5"/>
  <c r="D40" i="5"/>
  <c r="E40" i="5"/>
  <c r="P40" i="5" s="1"/>
  <c r="F40" i="5"/>
  <c r="G40" i="5"/>
  <c r="H40" i="5"/>
  <c r="I40" i="5"/>
  <c r="J40" i="5"/>
  <c r="K40" i="5"/>
  <c r="L40" i="5"/>
  <c r="M40" i="5"/>
  <c r="N40" i="5"/>
  <c r="O40" i="5"/>
  <c r="D41" i="5"/>
  <c r="E41" i="5"/>
  <c r="F41" i="5"/>
  <c r="G41" i="5"/>
  <c r="H41" i="5"/>
  <c r="I41" i="5"/>
  <c r="J41" i="5"/>
  <c r="P41" i="5" s="1"/>
  <c r="K41" i="5"/>
  <c r="L41" i="5"/>
  <c r="M41" i="5"/>
  <c r="N41" i="5"/>
  <c r="O41" i="5"/>
  <c r="D42" i="5"/>
  <c r="E42" i="5"/>
  <c r="P42" i="5" s="1"/>
  <c r="F42" i="5"/>
  <c r="G42" i="5"/>
  <c r="H42" i="5"/>
  <c r="I42" i="5"/>
  <c r="J42" i="5"/>
  <c r="K42" i="5"/>
  <c r="L42" i="5"/>
  <c r="M42" i="5"/>
  <c r="N42" i="5"/>
  <c r="O42" i="5"/>
  <c r="D43" i="5"/>
  <c r="E43" i="5"/>
  <c r="F43" i="5"/>
  <c r="G43" i="5"/>
  <c r="H43" i="5"/>
  <c r="P43" i="5" s="1"/>
  <c r="I43" i="5"/>
  <c r="J43" i="5"/>
  <c r="K43" i="5"/>
  <c r="L43" i="5"/>
  <c r="M43" i="5"/>
  <c r="N43" i="5"/>
  <c r="O43" i="5"/>
  <c r="D44" i="5"/>
  <c r="P44" i="5" s="1"/>
  <c r="E44" i="5"/>
  <c r="F44" i="5"/>
  <c r="G44" i="5"/>
  <c r="H44" i="5"/>
  <c r="I44" i="5"/>
  <c r="J44" i="5"/>
  <c r="K44" i="5"/>
  <c r="L44" i="5"/>
  <c r="M44" i="5"/>
  <c r="N44" i="5"/>
  <c r="O44" i="5"/>
  <c r="D45" i="5"/>
  <c r="P45" i="5" s="1"/>
  <c r="E45" i="5"/>
  <c r="F45" i="5"/>
  <c r="G45" i="5"/>
  <c r="H45" i="5"/>
  <c r="I45" i="5"/>
  <c r="J45" i="5"/>
  <c r="K45" i="5"/>
  <c r="L45" i="5"/>
  <c r="M45" i="5"/>
  <c r="N45" i="5"/>
  <c r="O45" i="5"/>
  <c r="D46" i="5"/>
  <c r="E46" i="5"/>
  <c r="P46" i="5" s="1"/>
  <c r="F46" i="5"/>
  <c r="G46" i="5"/>
  <c r="H46" i="5"/>
  <c r="I46" i="5"/>
  <c r="J46" i="5"/>
  <c r="K46" i="5"/>
  <c r="L46" i="5"/>
  <c r="M46" i="5"/>
  <c r="N46" i="5"/>
  <c r="O46" i="5"/>
  <c r="D47" i="5"/>
  <c r="P47" i="5" s="1"/>
  <c r="E47" i="5"/>
  <c r="F47" i="5"/>
  <c r="G47" i="5"/>
  <c r="H47" i="5"/>
  <c r="I47" i="5"/>
  <c r="J47" i="5"/>
  <c r="K47" i="5"/>
  <c r="L47" i="5"/>
  <c r="M47" i="5"/>
  <c r="N47" i="5"/>
  <c r="O47" i="5"/>
  <c r="D48" i="5"/>
  <c r="E48" i="5"/>
  <c r="P48" i="5" s="1"/>
  <c r="F48" i="5"/>
  <c r="G48" i="5"/>
  <c r="H48" i="5"/>
  <c r="I48" i="5"/>
  <c r="J48" i="5"/>
  <c r="K48" i="5"/>
  <c r="L48" i="5"/>
  <c r="M48" i="5"/>
  <c r="N48" i="5"/>
  <c r="O48" i="5"/>
  <c r="D49" i="5"/>
  <c r="E49" i="5"/>
  <c r="F49" i="5"/>
  <c r="G49" i="5"/>
  <c r="H49" i="5"/>
  <c r="P49" i="5" s="1"/>
  <c r="I49" i="5"/>
  <c r="J49" i="5"/>
  <c r="K49" i="5"/>
  <c r="L49" i="5"/>
  <c r="M49" i="5"/>
  <c r="N49" i="5"/>
  <c r="O49" i="5"/>
  <c r="D50" i="5"/>
  <c r="E50" i="5"/>
  <c r="P50" i="5" s="1"/>
  <c r="F50" i="5"/>
  <c r="G50" i="5"/>
  <c r="H50" i="5"/>
  <c r="I50" i="5"/>
  <c r="J50" i="5"/>
  <c r="K50" i="5"/>
  <c r="L50" i="5"/>
  <c r="M50" i="5"/>
  <c r="N50" i="5"/>
  <c r="O50" i="5"/>
  <c r="D51" i="5"/>
  <c r="E51" i="5"/>
  <c r="F51" i="5"/>
  <c r="G51" i="5"/>
  <c r="H51" i="5"/>
  <c r="P51" i="5" s="1"/>
  <c r="I51" i="5"/>
  <c r="J51" i="5"/>
  <c r="K51" i="5"/>
  <c r="L51" i="5"/>
  <c r="M51" i="5"/>
  <c r="N51" i="5"/>
  <c r="O51" i="5"/>
  <c r="D52" i="5"/>
  <c r="E52" i="5"/>
  <c r="F52" i="5"/>
  <c r="G52" i="5"/>
  <c r="P52" i="5" s="1"/>
  <c r="H52" i="5"/>
  <c r="I52" i="5"/>
  <c r="J52" i="5"/>
  <c r="K52" i="5"/>
  <c r="L52" i="5"/>
  <c r="M52" i="5"/>
  <c r="N52" i="5"/>
  <c r="O52" i="5"/>
  <c r="D53" i="5"/>
  <c r="P53" i="5" s="1"/>
  <c r="E53" i="5"/>
  <c r="F53" i="5"/>
  <c r="G53" i="5"/>
  <c r="H53" i="5"/>
  <c r="I53" i="5"/>
  <c r="J53" i="5"/>
  <c r="K53" i="5"/>
  <c r="L53" i="5"/>
  <c r="M53" i="5"/>
  <c r="N53" i="5"/>
  <c r="O53" i="5"/>
  <c r="D54" i="5"/>
  <c r="E54" i="5"/>
  <c r="P54" i="5" s="1"/>
  <c r="F54" i="5"/>
  <c r="G54" i="5"/>
  <c r="H54" i="5"/>
  <c r="I54" i="5"/>
  <c r="J54" i="5"/>
  <c r="K54" i="5"/>
  <c r="L54" i="5"/>
  <c r="M54" i="5"/>
  <c r="N54" i="5"/>
  <c r="O54" i="5"/>
  <c r="D55" i="5"/>
  <c r="P55" i="5" s="1"/>
  <c r="E55" i="5"/>
  <c r="F55" i="5"/>
  <c r="G55" i="5"/>
  <c r="H55" i="5"/>
  <c r="I55" i="5"/>
  <c r="J55" i="5"/>
  <c r="K55" i="5"/>
  <c r="L55" i="5"/>
  <c r="M55" i="5"/>
  <c r="N55" i="5"/>
  <c r="O55" i="5"/>
  <c r="D56" i="5"/>
  <c r="E56" i="5"/>
  <c r="P56" i="5" s="1"/>
  <c r="F56" i="5"/>
  <c r="G56" i="5"/>
  <c r="H56" i="5"/>
  <c r="I56" i="5"/>
  <c r="J56" i="5"/>
  <c r="K56" i="5"/>
  <c r="L56" i="5"/>
  <c r="M56" i="5"/>
  <c r="N56" i="5"/>
  <c r="O56" i="5"/>
  <c r="D57" i="5"/>
  <c r="E57" i="5"/>
  <c r="F57" i="5"/>
  <c r="G57" i="5"/>
  <c r="H57" i="5"/>
  <c r="P57" i="5" s="1"/>
  <c r="I57" i="5"/>
  <c r="J57" i="5"/>
  <c r="K57" i="5"/>
  <c r="L57" i="5"/>
  <c r="M57" i="5"/>
  <c r="N57" i="5"/>
  <c r="O57" i="5"/>
  <c r="D58" i="5"/>
  <c r="P58" i="5" s="1"/>
  <c r="E58" i="5"/>
  <c r="F58" i="5"/>
  <c r="G58" i="5"/>
  <c r="H58" i="5"/>
  <c r="I58" i="5"/>
  <c r="J58" i="5"/>
  <c r="K58" i="5"/>
  <c r="L58" i="5"/>
  <c r="M58" i="5"/>
  <c r="N58" i="5"/>
  <c r="O58" i="5"/>
  <c r="D59" i="5"/>
  <c r="E59" i="5"/>
  <c r="F59" i="5"/>
  <c r="G59" i="5"/>
  <c r="H59" i="5"/>
  <c r="P59" i="5" s="1"/>
  <c r="I59" i="5"/>
  <c r="J59" i="5"/>
  <c r="K59" i="5"/>
  <c r="L59" i="5"/>
  <c r="M59" i="5"/>
  <c r="N59" i="5"/>
  <c r="O59" i="5"/>
  <c r="D60" i="5"/>
  <c r="E60" i="5"/>
  <c r="F60" i="5"/>
  <c r="G60" i="5"/>
  <c r="P60" i="5" s="1"/>
  <c r="H60" i="5"/>
  <c r="I60" i="5"/>
  <c r="J60" i="5"/>
  <c r="K60" i="5"/>
  <c r="L60" i="5"/>
  <c r="M60" i="5"/>
  <c r="N60" i="5"/>
  <c r="O60" i="5"/>
  <c r="D61" i="5"/>
  <c r="P61" i="5" s="1"/>
  <c r="E61" i="5"/>
  <c r="F61" i="5"/>
  <c r="G61" i="5"/>
  <c r="H61" i="5"/>
  <c r="I61" i="5"/>
  <c r="J61" i="5"/>
  <c r="K61" i="5"/>
  <c r="L61" i="5"/>
  <c r="M61" i="5"/>
  <c r="N61" i="5"/>
  <c r="O61" i="5"/>
  <c r="D62" i="5"/>
  <c r="E62" i="5"/>
  <c r="P62" i="5" s="1"/>
  <c r="F62" i="5"/>
  <c r="G62" i="5"/>
  <c r="H62" i="5"/>
  <c r="I62" i="5"/>
  <c r="J62" i="5"/>
  <c r="K62" i="5"/>
  <c r="L62" i="5"/>
  <c r="M62" i="5"/>
  <c r="N62" i="5"/>
  <c r="O62" i="5"/>
  <c r="D63" i="5"/>
  <c r="P63" i="5" s="1"/>
  <c r="E63" i="5"/>
  <c r="F63" i="5"/>
  <c r="G63" i="5"/>
  <c r="H63" i="5"/>
  <c r="I63" i="5"/>
  <c r="J63" i="5"/>
  <c r="K63" i="5"/>
  <c r="L63" i="5"/>
  <c r="M63" i="5"/>
  <c r="N63" i="5"/>
  <c r="O63" i="5"/>
  <c r="D64" i="5"/>
  <c r="P64" i="5" s="1"/>
  <c r="E64" i="5"/>
  <c r="F64" i="5"/>
  <c r="G64" i="5"/>
  <c r="H64" i="5"/>
  <c r="I64" i="5"/>
  <c r="J64" i="5"/>
  <c r="K64" i="5"/>
  <c r="L64" i="5"/>
  <c r="M64" i="5"/>
  <c r="N64" i="5"/>
  <c r="O64" i="5"/>
  <c r="D65" i="5"/>
  <c r="E65" i="5"/>
  <c r="F65" i="5"/>
  <c r="G65" i="5"/>
  <c r="H65" i="5"/>
  <c r="P65" i="5" s="1"/>
  <c r="I65" i="5"/>
  <c r="J65" i="5"/>
  <c r="K65" i="5"/>
  <c r="L65" i="5"/>
  <c r="M65" i="5"/>
  <c r="N65" i="5"/>
  <c r="O65" i="5"/>
  <c r="D66" i="5"/>
  <c r="P66" i="5" s="1"/>
  <c r="E66" i="5"/>
  <c r="F66" i="5"/>
  <c r="G66" i="5"/>
  <c r="H66" i="5"/>
  <c r="I66" i="5"/>
  <c r="J66" i="5"/>
  <c r="K66" i="5"/>
  <c r="L66" i="5"/>
  <c r="M66" i="5"/>
  <c r="N66" i="5"/>
  <c r="O66" i="5"/>
  <c r="D67" i="5"/>
  <c r="E67" i="5"/>
  <c r="F67" i="5"/>
  <c r="G67" i="5"/>
  <c r="H67" i="5"/>
  <c r="P67" i="5" s="1"/>
  <c r="I67" i="5"/>
  <c r="J67" i="5"/>
  <c r="K67" i="5"/>
  <c r="L67" i="5"/>
  <c r="M67" i="5"/>
  <c r="N67" i="5"/>
  <c r="O67" i="5"/>
  <c r="D68" i="5"/>
  <c r="E68" i="5"/>
  <c r="F68" i="5"/>
  <c r="G68" i="5"/>
  <c r="H68" i="5"/>
  <c r="P68" i="5" s="1"/>
  <c r="I68" i="5"/>
  <c r="J68" i="5"/>
  <c r="K68" i="5"/>
  <c r="L68" i="5"/>
  <c r="M68" i="5"/>
  <c r="N68" i="5"/>
  <c r="O68" i="5"/>
  <c r="D69" i="5"/>
  <c r="P69" i="5" s="1"/>
  <c r="E69" i="5"/>
  <c r="F69" i="5"/>
  <c r="G69" i="5"/>
  <c r="H69" i="5"/>
  <c r="I69" i="5"/>
  <c r="J69" i="5"/>
  <c r="K69" i="5"/>
  <c r="L69" i="5"/>
  <c r="M69" i="5"/>
  <c r="N69" i="5"/>
  <c r="O69" i="5"/>
  <c r="I70" i="5"/>
  <c r="I17" i="14" l="1"/>
  <c r="P35" i="5"/>
  <c r="P14" i="25"/>
  <c r="R14" i="25" s="1"/>
  <c r="L12" i="25"/>
  <c r="R12" i="2"/>
  <c r="P33" i="5"/>
  <c r="Q13" i="25"/>
  <c r="R13" i="25" s="1"/>
  <c r="U32" i="14"/>
  <c r="J10" i="14"/>
  <c r="K14" i="14" s="1"/>
  <c r="P31" i="5"/>
  <c r="P70" i="5" s="1"/>
  <c r="O32" i="14"/>
  <c r="O35" i="14" s="1"/>
  <c r="P34" i="5"/>
  <c r="L14" i="25"/>
  <c r="I32" i="14"/>
  <c r="U17" i="14"/>
  <c r="U35" i="14" s="1"/>
  <c r="O3" i="14" l="1"/>
  <c r="Q7" i="14" s="1"/>
  <c r="S12" i="2"/>
  <c r="I35" i="14"/>
</calcChain>
</file>

<file path=xl/sharedStrings.xml><?xml version="1.0" encoding="utf-8"?>
<sst xmlns="http://schemas.openxmlformats.org/spreadsheetml/2006/main" count="4967" uniqueCount="575">
  <si>
    <t>Electricity Budget</t>
  </si>
  <si>
    <t>Est. Average Rate (p/kWh)</t>
  </si>
  <si>
    <t>Client Logo</t>
  </si>
  <si>
    <t>From: 01/09/2018</t>
  </si>
  <si>
    <t>Production Date: 29/11/2019</t>
  </si>
  <si>
    <t>To: 01/09/2018</t>
  </si>
  <si>
    <t>Author: ip-dev-tp2@inspiredenergy.co.uk</t>
  </si>
  <si>
    <t>Previous Budget</t>
  </si>
  <si>
    <t>Change</t>
  </si>
  <si>
    <t>Sites</t>
  </si>
  <si>
    <t>Meters</t>
  </si>
  <si>
    <t>Est. Consumption (MWh)</t>
  </si>
  <si>
    <t>Est. Annual Spend (£K)</t>
  </si>
  <si>
    <t>Meters Removed</t>
  </si>
  <si>
    <t>`</t>
  </si>
  <si>
    <t>Upward Variances (&gt;10%)</t>
  </si>
  <si>
    <t>Upward Variances (&lt;10%)</t>
  </si>
  <si>
    <t>Downward Variances (&gt;10%)</t>
  </si>
  <si>
    <t>Downward Variances (&lt;10%)</t>
  </si>
  <si>
    <t>Meters Added</t>
  </si>
  <si>
    <t>Total Variance</t>
  </si>
  <si>
    <t>Budget Commentry</t>
  </si>
  <si>
    <t>Energy Budget</t>
  </si>
  <si>
    <t xml:space="preserve">Total Site Data </t>
  </si>
  <si>
    <t>Analysis</t>
  </si>
  <si>
    <t>Consumption Analysis</t>
  </si>
  <si>
    <t>Price Analysis</t>
  </si>
  <si>
    <t>No. Sites</t>
  </si>
  <si>
    <t>Customer Name</t>
  </si>
  <si>
    <t>No. Meters</t>
  </si>
  <si>
    <t>Customer Location Details</t>
  </si>
  <si>
    <t>Total Spend (£)</t>
  </si>
  <si>
    <t xml:space="preserve"> % Variance to PY</t>
  </si>
  <si>
    <t>Total Consumption (kWh)</t>
  </si>
  <si>
    <t>Avg Price (p/kWh)</t>
  </si>
  <si>
    <t>elect re test25-11</t>
  </si>
  <si>
    <t>N/A</t>
  </si>
  <si>
    <t>Site Data</t>
  </si>
  <si>
    <t>Cost Analysis</t>
  </si>
  <si>
    <t>Inspired Reference</t>
  </si>
  <si>
    <t>Site Name</t>
  </si>
  <si>
    <t>Address 1</t>
  </si>
  <si>
    <t>Addresss 2</t>
  </si>
  <si>
    <t xml:space="preserve">Town </t>
  </si>
  <si>
    <t>Post Code</t>
  </si>
  <si>
    <t>Custom 1</t>
  </si>
  <si>
    <t>Custom 2</t>
  </si>
  <si>
    <t xml:space="preserve">Custom 3 </t>
  </si>
  <si>
    <t>Custom 4</t>
  </si>
  <si>
    <t>AA001U</t>
  </si>
  <si>
    <t>Demo Siteupdate</t>
  </si>
  <si>
    <t>Rockford</t>
  </si>
  <si>
    <t>Priory Business Park change</t>
  </si>
  <si>
    <t>Bedford</t>
  </si>
  <si>
    <t>MK44 3RZ</t>
  </si>
  <si>
    <t>ct1</t>
  </si>
  <si>
    <t>ct2</t>
  </si>
  <si>
    <t>ct3</t>
  </si>
  <si>
    <t>ct4</t>
  </si>
  <si>
    <t>A05454pppl</t>
  </si>
  <si>
    <t>SystemsLink EM update</t>
  </si>
  <si>
    <t>silverstone</t>
  </si>
  <si>
    <t>Elmfield Road changed</t>
  </si>
  <si>
    <t>Bromley</t>
  </si>
  <si>
    <t>BR1 1LT</t>
  </si>
  <si>
    <t>MPAN</t>
  </si>
  <si>
    <t>Previous Spend (£)</t>
  </si>
  <si>
    <t>Previous Consumption (kWh)</t>
  </si>
  <si>
    <t>Previous Avg. Price (p/kWh)</t>
  </si>
  <si>
    <t>New/Removed Meter</t>
  </si>
  <si>
    <t>00-845-009 1200010234071</t>
  </si>
  <si>
    <t>00-845-009 1200010234072</t>
  </si>
  <si>
    <t>00-845-009 1200010234058</t>
  </si>
  <si>
    <t>ct1 Data</t>
  </si>
  <si>
    <t>Midlands</t>
  </si>
  <si>
    <t>South</t>
  </si>
  <si>
    <t>ct2 Data</t>
  </si>
  <si>
    <t>nyork</t>
  </si>
  <si>
    <t>ct3 Data</t>
  </si>
  <si>
    <t>hampton</t>
  </si>
  <si>
    <t>ct4 Data</t>
  </si>
  <si>
    <t>Norfolk</t>
  </si>
  <si>
    <t>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</si>
  <si>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</si>
  <si>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</si>
  <si>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</si>
  <si>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</si>
  <si>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</si>
  <si>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</si>
  <si>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</si>
  <si>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</si>
  <si>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</si>
  <si>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</si>
  <si>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</si>
  <si>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</si>
  <si>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Totals</t>
  </si>
  <si>
    <t>Total Cost</t>
  </si>
  <si>
    <t>Previous Cost</t>
  </si>
  <si>
    <t>Total Consumption</t>
  </si>
  <si>
    <t>Previous Consumption</t>
  </si>
  <si>
    <t>ID</t>
  </si>
  <si>
    <t>Name</t>
  </si>
  <si>
    <t>Location Code</t>
  </si>
  <si>
    <t>Building Name</t>
  </si>
  <si>
    <t>Total</t>
  </si>
  <si>
    <t>New Meter</t>
  </si>
  <si>
    <t>Total by Period</t>
  </si>
  <si>
    <t>Removed Meter</t>
  </si>
  <si>
    <t>MPRN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</si>
  <si>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</si>
  <si>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</si>
  <si>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</si>
  <si>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</si>
  <si>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</si>
  <si>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</si>
  <si>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</si>
  <si>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</si>
  <si>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</si>
  <si>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</si>
  <si>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</si>
  <si>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</si>
  <si>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EnergyRate1</t>
  </si>
  <si>
    <t>EnergyRate2</t>
  </si>
  <si>
    <t>AAHEDC</t>
  </si>
  <si>
    <t>BSUoS</t>
  </si>
  <si>
    <t>CapacityCharge</t>
  </si>
  <si>
    <t>CCL</t>
  </si>
  <si>
    <t>CfDOperationalcostsLevy</t>
  </si>
  <si>
    <t>CfDSupplierLevy</t>
  </si>
  <si>
    <t>CMObligationLevy</t>
  </si>
  <si>
    <t>CMOperationalcostsLevy</t>
  </si>
  <si>
    <t>FITpkWh</t>
  </si>
  <si>
    <t>RCRC</t>
  </si>
  <si>
    <t>RO</t>
  </si>
  <si>
    <t>Red</t>
  </si>
  <si>
    <t>Amber</t>
  </si>
  <si>
    <t>Green</t>
  </si>
  <si>
    <t>StandingCharge</t>
  </si>
  <si>
    <t>TRIADChargesPeriod</t>
  </si>
  <si>
    <t>BSCElexon</t>
  </si>
  <si>
    <t>CFDInterimRateLevy</t>
  </si>
  <si>
    <t>ContractManagementFee</t>
  </si>
  <si>
    <t>DistributionStandingCharge</t>
  </si>
  <si>
    <t>ShapeFee</t>
  </si>
  <si>
    <t>TransmissionLosses</t>
  </si>
  <si>
    <t>TotalVAT</t>
  </si>
  <si>
    <t>TotalCharge</t>
  </si>
  <si>
    <t>All Sites Consumption Analysis</t>
  </si>
  <si>
    <t>Electricity</t>
  </si>
  <si>
    <t>Monday</t>
  </si>
  <si>
    <t>Tuesday</t>
  </si>
  <si>
    <t>Wednesday</t>
  </si>
  <si>
    <t>Thursday</t>
  </si>
  <si>
    <t>Friday</t>
  </si>
  <si>
    <t>Saturday</t>
  </si>
  <si>
    <t>Sunday</t>
  </si>
  <si>
    <t>Peak</t>
  </si>
  <si>
    <t>Off Peak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</si>
  <si>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</si>
  <si>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</si>
  <si>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</si>
  <si>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</si>
  <si>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</si>
  <si>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</si>
  <si>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</si>
  <si>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</si>
  <si>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</si>
  <si>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</si>
  <si>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</si>
  <si>
    <t>Meter Ref:</t>
  </si>
  <si>
    <t>Select a meter from the dropdown to analyse  further</t>
  </si>
  <si>
    <t>Day</t>
  </si>
  <si>
    <t>Time Period</t>
  </si>
  <si>
    <t>Oct</t>
  </si>
  <si>
    <t>Block 1</t>
  </si>
  <si>
    <t>Block 2</t>
  </si>
  <si>
    <t>Block 3</t>
  </si>
  <si>
    <t>Block 4</t>
  </si>
  <si>
    <t>Block 5</t>
  </si>
  <si>
    <t>Block 6</t>
  </si>
  <si>
    <t>MPAN/MPRN</t>
  </si>
  <si>
    <t>Commodity</t>
  </si>
  <si>
    <t>Month</t>
  </si>
  <si>
    <t>Day of Week</t>
  </si>
  <si>
    <t>Block 1 (23:00 - 03:00)</t>
  </si>
  <si>
    <t>Block 2 (03:00 - 07:00)</t>
  </si>
  <si>
    <t>Block 3 (07:00 - 11:00)</t>
  </si>
  <si>
    <t>Block 4 (11:00 - 15:00)</t>
  </si>
  <si>
    <t>Block 5 (15:00 - 19:00)</t>
  </si>
  <si>
    <t>Block 6 (19:00 - 23:00)</t>
  </si>
  <si>
    <t>Off  Peak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</si>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</sst>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_-&quot;£&quot;* #,##0_-;\-&quot;£&quot;* #,##0_-;_-&quot;£&quot;* &quot;-&quot;??_-;_-@_-"/>
    <numFmt numFmtId="167" formatCode="#,##0;\(#,##0\)"/>
    <numFmt numFmtId="168" formatCode="_-* #,##0.000_-;\-* #,##0.000_-;_-* &quot;-&quot;??_-;_-@_-"/>
    <numFmt numFmtId="169" formatCode="#,##0.0;\(#,##0.0\)"/>
    <numFmt numFmtId="170" formatCode="0.00&quot;%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8073A"/>
        <bgColor indexed="64"/>
      </patternFill>
    </fill>
    <fill>
      <patternFill patternType="solid">
        <fgColor rgb="FF5C91A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5198"/>
        <bgColor indexed="64"/>
      </patternFill>
    </fill>
    <fill>
      <patternFill patternType="solid">
        <fgColor rgb="FFF59C00"/>
        <bgColor indexed="64"/>
      </patternFill>
    </fill>
    <fill>
      <patternFill patternType="solid">
        <fgColor rgb="FFE6005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9">
    <xf numFmtId="0" fontId="0" fillId="0" borderId="0" xfId="0"/>
    <xf numFmtId="0" fontId="8" fillId="5" borderId="31" xfId="0" applyNumberFormat="1" applyFont="1" applyFill="1" applyBorder="1" applyAlignment="1" applyProtection="1">
      <alignment horizontal="center"/>
    </xf>
    <xf numFmtId="0" fontId="8" fillId="5" borderId="29" xfId="0" applyNumberFormat="1" applyFont="1" applyFill="1" applyBorder="1" applyAlignment="1" applyProtection="1">
      <alignment horizontal="center"/>
    </xf>
    <xf numFmtId="0" fontId="4" fillId="4" borderId="33" xfId="0" applyNumberFormat="1" applyFont="1" applyFill="1" applyBorder="1" applyAlignment="1" applyProtection="1">
      <alignment horizontal="center"/>
    </xf>
    <xf numFmtId="0" fontId="4" fillId="4" borderId="32" xfId="0" applyNumberFormat="1" applyFont="1" applyFill="1" applyBorder="1" applyAlignment="1" applyProtection="1">
      <alignment horizontal="center"/>
    </xf>
    <xf numFmtId="1" fontId="5" fillId="2" borderId="31" xfId="0" applyNumberFormat="1" applyFont="1" applyFill="1" applyBorder="1" applyAlignment="1" applyProtection="1">
      <alignment horizontal="center"/>
    </xf>
    <xf numFmtId="1" fontId="5" fillId="2" borderId="29" xfId="0" applyNumberFormat="1" applyFont="1" applyFill="1" applyBorder="1" applyAlignment="1" applyProtection="1">
      <alignment horizontal="center"/>
    </xf>
    <xf numFmtId="0" fontId="4" fillId="3" borderId="31" xfId="0" applyNumberFormat="1" applyFont="1" applyFill="1" applyBorder="1" applyAlignment="1" applyProtection="1">
      <alignment horizontal="center"/>
    </xf>
    <xf numFmtId="0" fontId="4" fillId="3" borderId="29" xfId="0" applyNumberFormat="1" applyFont="1" applyFill="1" applyBorder="1" applyAlignment="1" applyProtection="1">
      <alignment horizontal="center"/>
    </xf>
    <xf numFmtId="0" fontId="2" fillId="0" borderId="31" xfId="0" applyNumberFormat="1" applyFont="1" applyFill="1" applyBorder="1" applyAlignment="1" applyProtection="1">
      <alignment horizontal="center"/>
    </xf>
    <xf numFmtId="0" fontId="2" fillId="0" borderId="30" xfId="0" applyNumberFormat="1" applyFont="1" applyFill="1" applyBorder="1" applyAlignment="1" applyProtection="1">
      <alignment horizontal="center"/>
    </xf>
    <xf numFmtId="0" fontId="2" fillId="0" borderId="29" xfId="0" applyNumberFormat="1" applyFont="1" applyFill="1" applyBorder="1" applyAlignment="1" applyProtection="1">
      <alignment horizontal="center"/>
    </xf>
    <xf numFmtId="0" fontId="4" fillId="4" borderId="0" xfId="0" applyNumberFormat="1" applyFont="1" applyFill="1" applyAlignment="1" applyProtection="1">
      <alignment horizontal="center"/>
    </xf>
    <xf numFmtId="0" fontId="4" fillId="4" borderId="11" xfId="0" applyNumberFormat="1" applyFont="1" applyFill="1" applyBorder="1" applyAlignment="1" applyProtection="1">
      <alignment horizontal="center"/>
    </xf>
    <xf numFmtId="164" fontId="4" fillId="4" borderId="30" xfId="0" applyNumberFormat="1" applyFont="1" applyFill="1" applyBorder="1" applyAlignment="1" applyProtection="1">
      <alignment horizontal="center"/>
    </xf>
    <xf numFmtId="166" fontId="4" fillId="4" borderId="30" xfId="0" applyNumberFormat="1" applyFont="1" applyFill="1" applyBorder="1" applyAlignment="1" applyProtection="1">
      <alignment horizontal="center"/>
    </xf>
    <xf numFmtId="0" fontId="5" fillId="2" borderId="31" xfId="0" applyNumberFormat="1" applyFont="1" applyFill="1" applyBorder="1" applyAlignment="1" applyProtection="1">
      <alignment horizontal="center" vertical="center"/>
    </xf>
    <xf numFmtId="0" fontId="5" fillId="2" borderId="30" xfId="0" applyNumberFormat="1" applyFont="1" applyFill="1" applyBorder="1" applyAlignment="1" applyProtection="1">
      <alignment horizontal="center" vertical="center"/>
    </xf>
    <xf numFmtId="0" fontId="5" fillId="2" borderId="29" xfId="0" applyNumberFormat="1" applyFont="1" applyFill="1" applyBorder="1" applyAlignment="1" applyProtection="1">
      <alignment horizontal="center" vertical="center"/>
    </xf>
    <xf numFmtId="0" fontId="4" fillId="3" borderId="31" xfId="0" applyNumberFormat="1" applyFont="1" applyFill="1" applyBorder="1" applyAlignment="1" applyProtection="1">
      <alignment horizontal="center" vertical="center"/>
    </xf>
    <xf numFmtId="0" fontId="4" fillId="3" borderId="30" xfId="0" applyNumberFormat="1" applyFont="1" applyFill="1" applyBorder="1" applyAlignment="1" applyProtection="1">
      <alignment horizontal="center" vertical="center"/>
    </xf>
    <xf numFmtId="0" fontId="4" fillId="3" borderId="29" xfId="0" applyNumberFormat="1" applyFont="1" applyFill="1" applyBorder="1" applyAlignment="1" applyProtection="1">
      <alignment horizontal="center" vertical="center"/>
    </xf>
    <xf numFmtId="0" fontId="0" fillId="2" borderId="28" xfId="0" applyNumberFormat="1" applyFill="1" applyBorder="1" applyAlignment="1" applyProtection="1">
      <alignment horizontal="center" vertical="center" wrapText="1"/>
    </xf>
    <xf numFmtId="0" fontId="0" fillId="2" borderId="27" xfId="0" applyNumberFormat="1" applyFill="1" applyBorder="1" applyAlignment="1" applyProtection="1">
      <alignment horizontal="center" vertical="center" wrapText="1"/>
    </xf>
    <xf numFmtId="0" fontId="0" fillId="2" borderId="26" xfId="0" applyNumberFormat="1" applyFill="1" applyBorder="1" applyAlignment="1" applyProtection="1">
      <alignment horizontal="center" vertical="center" wrapText="1"/>
    </xf>
    <xf numFmtId="0" fontId="0" fillId="2" borderId="25" xfId="0" applyNumberFormat="1" applyFill="1" applyBorder="1" applyAlignment="1" applyProtection="1">
      <alignment horizontal="center" vertical="center" wrapText="1"/>
    </xf>
    <xf numFmtId="0" fontId="0" fillId="2" borderId="0" xfId="0" applyNumberFormat="1" applyFill="1" applyAlignment="1" applyProtection="1">
      <alignment horizontal="center" vertical="center" wrapText="1"/>
    </xf>
    <xf numFmtId="0" fontId="0" fillId="2" borderId="24" xfId="0" applyNumberFormat="1" applyFill="1" applyBorder="1" applyAlignment="1" applyProtection="1">
      <alignment horizontal="center" vertical="center" wrapText="1"/>
    </xf>
    <xf numFmtId="0" fontId="0" fillId="2" borderId="22" xfId="0" applyNumberFormat="1" applyFill="1" applyBorder="1" applyAlignment="1" applyProtection="1">
      <alignment horizontal="center" vertical="center" wrapText="1"/>
    </xf>
    <xf numFmtId="0" fontId="0" fillId="2" borderId="21" xfId="0" applyNumberFormat="1" applyFill="1" applyBorder="1" applyAlignment="1" applyProtection="1">
      <alignment horizontal="center" vertical="center" wrapText="1"/>
    </xf>
    <xf numFmtId="0" fontId="0" fillId="2" borderId="20" xfId="0" applyNumberFormat="1" applyFill="1" applyBorder="1" applyAlignment="1" applyProtection="1">
      <alignment horizontal="center" vertical="center" wrapText="1"/>
    </xf>
    <xf numFmtId="164" fontId="4" fillId="4" borderId="31" xfId="0" applyNumberFormat="1" applyFont="1" applyFill="1" applyBorder="1" applyAlignment="1" applyProtection="1">
      <alignment horizontal="center"/>
    </xf>
    <xf numFmtId="164" fontId="4" fillId="4" borderId="29" xfId="0" applyNumberFormat="1" applyFont="1" applyFill="1" applyBorder="1" applyAlignment="1" applyProtection="1">
      <alignment horizontal="center"/>
    </xf>
    <xf numFmtId="166" fontId="4" fillId="4" borderId="31" xfId="0" applyNumberFormat="1" applyFont="1" applyFill="1" applyBorder="1" applyAlignment="1" applyProtection="1">
      <alignment horizontal="center"/>
    </xf>
    <xf numFmtId="166" fontId="4" fillId="4" borderId="29" xfId="0" applyNumberFormat="1" applyFont="1" applyFill="1" applyBorder="1" applyAlignment="1" applyProtection="1">
      <alignment horizontal="center"/>
    </xf>
    <xf numFmtId="0" fontId="4" fillId="4" borderId="31" xfId="0" applyNumberFormat="1" applyFont="1" applyFill="1" applyBorder="1" applyAlignment="1" applyProtection="1">
      <alignment horizontal="center"/>
    </xf>
    <xf numFmtId="0" fontId="4" fillId="4" borderId="30" xfId="0" applyNumberFormat="1" applyFont="1" applyFill="1" applyBorder="1" applyAlignment="1" applyProtection="1">
      <alignment horizontal="center"/>
    </xf>
    <xf numFmtId="0" fontId="4" fillId="4" borderId="29" xfId="0" applyNumberFormat="1" applyFont="1" applyFill="1" applyBorder="1" applyAlignment="1" applyProtection="1">
      <alignment horizontal="center"/>
    </xf>
    <xf numFmtId="169" fontId="19" fillId="10" borderId="0" xfId="0" applyNumberFormat="1" applyFont="1" applyFill="1" applyAlignment="1" applyProtection="1">
      <alignment horizontal="center" vertical="center"/>
    </xf>
    <xf numFmtId="169" fontId="19" fillId="4" borderId="0" xfId="0" applyNumberFormat="1" applyFont="1" applyFill="1" applyAlignment="1" applyProtection="1">
      <alignment horizontal="center" vertical="center"/>
    </xf>
    <xf numFmtId="3" fontId="12" fillId="10" borderId="0" xfId="0" applyNumberFormat="1" applyFont="1" applyFill="1" applyAlignment="1" applyProtection="1">
      <alignment horizontal="center" vertical="center"/>
    </xf>
    <xf numFmtId="0" fontId="0" fillId="0" borderId="25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24" xfId="0" applyNumberFormat="1" applyFill="1" applyBorder="1" applyAlignment="1" applyProtection="1">
      <alignment horizontal="center" vertical="center"/>
    </xf>
    <xf numFmtId="0" fontId="0" fillId="0" borderId="22" xfId="0" applyNumberFormat="1" applyFill="1" applyBorder="1" applyAlignment="1" applyProtection="1">
      <alignment horizontal="center" vertical="center"/>
    </xf>
    <xf numFmtId="0" fontId="0" fillId="0" borderId="21" xfId="0" applyNumberFormat="1" applyFill="1" applyBorder="1" applyAlignment="1" applyProtection="1">
      <alignment horizontal="center" vertical="center"/>
    </xf>
    <xf numFmtId="0" fontId="0" fillId="0" borderId="20" xfId="0" applyNumberFormat="1" applyFill="1" applyBorder="1" applyAlignment="1" applyProtection="1">
      <alignment horizontal="center" vertical="center"/>
    </xf>
    <xf numFmtId="0" fontId="12" fillId="8" borderId="0" xfId="0" applyNumberFormat="1" applyFont="1" applyFill="1" applyAlignment="1" applyProtection="1">
      <alignment horizontal="center" vertical="center"/>
    </xf>
    <xf numFmtId="0" fontId="12" fillId="8" borderId="15" xfId="0" applyNumberFormat="1" applyFont="1" applyFill="1" applyBorder="1" applyAlignment="1" applyProtection="1">
      <alignment horizontal="center" vertical="center"/>
    </xf>
    <xf numFmtId="0" fontId="0" fillId="2" borderId="0" xfId="0" applyNumberFormat="1" applyFill="1" applyAlignment="1" applyProtection="1">
      <alignment horizontal="left" vertical="center" wrapText="1"/>
    </xf>
    <xf numFmtId="0" fontId="3" fillId="2" borderId="0" xfId="0" applyNumberFormat="1" applyFont="1" applyFill="1" applyAlignment="1" applyProtection="1">
      <alignment horizontal="left" vertical="center"/>
    </xf>
    <xf numFmtId="0" fontId="12" fillId="9" borderId="0" xfId="0" applyNumberFormat="1" applyFont="1" applyFill="1" applyAlignment="1" applyProtection="1">
      <alignment horizontal="center" vertical="center"/>
    </xf>
    <xf numFmtId="0" fontId="12" fillId="9" borderId="15" xfId="0" applyNumberFormat="1" applyFont="1" applyFill="1" applyBorder="1" applyAlignment="1" applyProtection="1">
      <alignment horizontal="center" vertical="center"/>
    </xf>
    <xf numFmtId="2" fontId="12" fillId="12" borderId="0" xfId="0" applyNumberFormat="1" applyFont="1" applyFill="1" applyAlignment="1" applyProtection="1">
      <alignment horizontal="center" vertical="center"/>
    </xf>
    <xf numFmtId="2" fontId="12" fillId="12" borderId="23" xfId="0" applyNumberFormat="1" applyFont="1" applyFill="1" applyBorder="1" applyAlignment="1" applyProtection="1">
      <alignment horizontal="center" vertical="center"/>
    </xf>
    <xf numFmtId="165" fontId="12" fillId="4" borderId="0" xfId="0" applyNumberFormat="1" applyFont="1" applyFill="1" applyAlignment="1" applyProtection="1">
      <alignment horizontal="center" vertical="center"/>
    </xf>
    <xf numFmtId="167" fontId="19" fillId="10" borderId="0" xfId="0" applyNumberFormat="1" applyFont="1" applyFill="1" applyAlignment="1" applyProtection="1">
      <alignment horizontal="center" vertical="center"/>
    </xf>
    <xf numFmtId="167" fontId="19" fillId="4" borderId="0" xfId="0" applyNumberFormat="1" applyFont="1" applyFill="1" applyAlignment="1" applyProtection="1">
      <alignment horizontal="center" vertical="center"/>
    </xf>
    <xf numFmtId="167" fontId="19" fillId="8" borderId="0" xfId="0" applyNumberFormat="1" applyFont="1" applyFill="1" applyAlignment="1" applyProtection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5" fillId="0" borderId="0" xfId="0" applyFont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44" fontId="5" fillId="0" borderId="4" xfId="2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4" xfId="0" applyFont="1" applyFill="1" applyBorder="1"/>
    <xf numFmtId="164" fontId="5" fillId="0" borderId="4" xfId="1" applyNumberFormat="1" applyFont="1" applyBorder="1"/>
    <xf numFmtId="164" fontId="5" fillId="0" borderId="4" xfId="1" applyNumberFormat="1" applyFont="1" applyFill="1" applyBorder="1" applyAlignment="1">
      <alignment horizontal="center"/>
    </xf>
    <xf numFmtId="20" fontId="8" fillId="0" borderId="4" xfId="0" applyNumberFormat="1" applyFont="1" applyFill="1" applyBorder="1" applyAlignment="1">
      <alignment horizontal="center"/>
    </xf>
    <xf numFmtId="0" fontId="0" fillId="0" borderId="9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1" fontId="5" fillId="0" borderId="4" xfId="0" applyNumberFormat="1" applyFont="1" applyBorder="1" applyAlignment="1"/>
    <xf numFmtId="14" fontId="5" fillId="0" borderId="4" xfId="0" applyNumberFormat="1" applyFont="1" applyBorder="1" applyAlignment="1"/>
    <xf numFmtId="14" fontId="5" fillId="0" borderId="0" xfId="0" applyNumberFormat="1" applyFont="1" applyAlignment="1"/>
    <xf numFmtId="10" fontId="5" fillId="0" borderId="0" xfId="3" applyNumberFormat="1" applyFont="1"/>
    <xf numFmtId="0" fontId="13" fillId="0" borderId="0" xfId="0" applyFont="1"/>
    <xf numFmtId="0" fontId="11" fillId="0" borderId="0" xfId="0" applyFont="1" applyFill="1"/>
    <xf numFmtId="14" fontId="0" fillId="0" borderId="4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1" fillId="0" borderId="0" xfId="0" applyFont="1" applyFill="1" applyAlignment="1">
      <alignment vertical="center"/>
    </xf>
    <xf numFmtId="167" fontId="11" fillId="0" borderId="0" xfId="0" applyNumberFormat="1" applyFont="1" applyFill="1" applyAlignment="1">
      <alignment vertical="center"/>
    </xf>
    <xf numFmtId="167" fontId="11" fillId="0" borderId="0" xfId="0" applyNumberFormat="1" applyFont="1" applyFill="1"/>
    <xf numFmtId="166" fontId="5" fillId="0" borderId="0" xfId="0" applyNumberFormat="1" applyFont="1"/>
    <xf numFmtId="0" fontId="20" fillId="0" borderId="0" xfId="0" applyFont="1" applyFill="1"/>
    <xf numFmtId="10" fontId="5" fillId="0" borderId="4" xfId="3" applyNumberFormat="1" applyFont="1" applyFill="1" applyBorder="1"/>
    <xf numFmtId="4" fontId="5" fillId="0" borderId="5" xfId="1" applyNumberFormat="1" applyFont="1" applyBorder="1" applyAlignment="1">
      <alignment horizontal="center"/>
    </xf>
    <xf numFmtId="4" fontId="5" fillId="0" borderId="4" xfId="1" applyNumberFormat="1" applyFont="1" applyBorder="1" applyAlignment="1">
      <alignment horizontal="center"/>
    </xf>
    <xf numFmtId="2" fontId="5" fillId="0" borderId="5" xfId="1" applyNumberFormat="1" applyFont="1" applyBorder="1" applyAlignment="1">
      <alignment horizontal="center"/>
    </xf>
    <xf numFmtId="2" fontId="5" fillId="0" borderId="4" xfId="1" applyNumberFormat="1" applyFont="1" applyBorder="1" applyAlignment="1">
      <alignment horizontal="center"/>
    </xf>
    <xf numFmtId="44" fontId="0" fillId="0" borderId="4" xfId="2" applyFont="1" applyBorder="1" applyAlignment="1"/>
    <xf numFmtId="4" fontId="0" fillId="0" borderId="4" xfId="1" applyNumberFormat="1" applyFont="1" applyBorder="1" applyAlignment="1"/>
    <xf numFmtId="44" fontId="5" fillId="0" borderId="5" xfId="2" applyFont="1" applyBorder="1" applyAlignment="1">
      <alignment horizontal="center"/>
    </xf>
    <xf numFmtId="44" fontId="5" fillId="0" borderId="19" xfId="2" applyFont="1" applyBorder="1" applyAlignment="1">
      <alignment horizontal="center"/>
    </xf>
    <xf numFmtId="49" fontId="5" fillId="0" borderId="4" xfId="0" applyNumberFormat="1" applyFont="1" applyBorder="1" applyAlignment="1"/>
    <xf numFmtId="14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7" xfId="0" applyFont="1" applyBorder="1" applyAlignment="1">
      <alignment horizontal="center"/>
    </xf>
    <xf numFmtId="0" fontId="17" fillId="0" borderId="0" xfId="0" applyFont="1"/>
    <xf numFmtId="0" fontId="8" fillId="0" borderId="0" xfId="0" applyFont="1" applyAlignment="1">
      <alignment horizontal="center"/>
    </xf>
    <xf numFmtId="44" fontId="5" fillId="0" borderId="17" xfId="2" applyFont="1" applyFill="1" applyBorder="1" applyAlignment="1">
      <alignment horizontal="center"/>
    </xf>
    <xf numFmtId="0" fontId="3" fillId="2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0" fillId="12" borderId="0" xfId="0" applyNumberFormat="1" applyFill="1" applyAlignment="1" applyProtection="1"/>
    <xf numFmtId="0" fontId="0" fillId="12" borderId="16" xfId="0" applyNumberFormat="1" applyFill="1" applyBorder="1" applyAlignment="1" applyProtection="1"/>
    <xf numFmtId="0" fontId="10" fillId="12" borderId="16" xfId="0" applyNumberFormat="1" applyFont="1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13" fillId="12" borderId="0" xfId="0" applyNumberFormat="1" applyFont="1" applyFill="1" applyAlignment="1" applyProtection="1"/>
    <xf numFmtId="0" fontId="6" fillId="12" borderId="0" xfId="0" applyNumberFormat="1" applyFont="1" applyFill="1" applyAlignment="1" applyProtection="1">
      <alignment horizontal="center"/>
    </xf>
    <xf numFmtId="0" fontId="11" fillId="12" borderId="0" xfId="0" applyNumberFormat="1" applyFont="1" applyFill="1" applyAlignment="1" applyProtection="1"/>
    <xf numFmtId="44" fontId="11" fillId="12" borderId="0" xfId="0" applyNumberFormat="1" applyFont="1" applyFill="1" applyAlignment="1" applyProtection="1"/>
    <xf numFmtId="10" fontId="11" fillId="12" borderId="0" xfId="0" applyNumberFormat="1" applyFont="1" applyFill="1" applyAlignment="1" applyProtection="1"/>
    <xf numFmtId="0" fontId="15" fillId="9" borderId="0" xfId="0" applyNumberFormat="1" applyFont="1" applyFill="1" applyAlignment="1" applyProtection="1"/>
    <xf numFmtId="0" fontId="16" fillId="9" borderId="16" xfId="0" applyNumberFormat="1" applyFont="1" applyFill="1" applyBorder="1" applyAlignment="1" applyProtection="1"/>
    <xf numFmtId="0" fontId="14" fillId="9" borderId="16" xfId="0" applyNumberFormat="1" applyFont="1" applyFill="1" applyBorder="1" applyAlignment="1" applyProtection="1">
      <alignment horizontal="center"/>
    </xf>
    <xf numFmtId="0" fontId="15" fillId="8" borderId="0" xfId="0" applyNumberFormat="1" applyFont="1" applyFill="1" applyAlignment="1" applyProtection="1"/>
    <xf numFmtId="0" fontId="16" fillId="8" borderId="16" xfId="0" applyNumberFormat="1" applyFont="1" applyFill="1" applyBorder="1" applyAlignment="1" applyProtection="1"/>
    <xf numFmtId="0" fontId="14" fillId="8" borderId="16" xfId="0" applyNumberFormat="1" applyFont="1" applyFill="1" applyBorder="1" applyAlignment="1" applyProtection="1">
      <alignment horizontal="center"/>
    </xf>
    <xf numFmtId="0" fontId="15" fillId="4" borderId="0" xfId="0" applyNumberFormat="1" applyFont="1" applyFill="1" applyAlignment="1" applyProtection="1"/>
    <xf numFmtId="0" fontId="16" fillId="4" borderId="16" xfId="0" applyNumberFormat="1" applyFont="1" applyFill="1" applyBorder="1" applyAlignment="1" applyProtection="1"/>
    <xf numFmtId="0" fontId="14" fillId="4" borderId="16" xfId="0" applyNumberFormat="1" applyFont="1" applyFill="1" applyBorder="1" applyAlignment="1" applyProtection="1">
      <alignment horizontal="center"/>
    </xf>
    <xf numFmtId="0" fontId="0" fillId="10" borderId="0" xfId="0" applyNumberFormat="1" applyFill="1" applyAlignment="1" applyProtection="1"/>
    <xf numFmtId="0" fontId="0" fillId="10" borderId="16" xfId="0" applyNumberFormat="1" applyFill="1" applyBorder="1" applyAlignment="1" applyProtection="1"/>
    <xf numFmtId="0" fontId="10" fillId="10" borderId="16" xfId="0" applyNumberFormat="1" applyFont="1" applyFill="1" applyBorder="1" applyAlignment="1" applyProtection="1">
      <alignment horizontal="center"/>
    </xf>
    <xf numFmtId="0" fontId="0" fillId="9" borderId="0" xfId="0" applyNumberFormat="1" applyFill="1" applyAlignment="1" applyProtection="1"/>
    <xf numFmtId="0" fontId="0" fillId="8" borderId="0" xfId="0" applyNumberFormat="1" applyFill="1" applyAlignment="1" applyProtection="1"/>
    <xf numFmtId="0" fontId="13" fillId="9" borderId="0" xfId="0" applyNumberFormat="1" applyFont="1" applyFill="1" applyAlignment="1" applyProtection="1"/>
    <xf numFmtId="0" fontId="6" fillId="9" borderId="0" xfId="0" applyNumberFormat="1" applyFont="1" applyFill="1" applyAlignment="1" applyProtection="1">
      <alignment horizontal="center"/>
    </xf>
    <xf numFmtId="0" fontId="13" fillId="8" borderId="0" xfId="0" applyNumberFormat="1" applyFont="1" applyFill="1" applyAlignment="1" applyProtection="1"/>
    <xf numFmtId="0" fontId="6" fillId="8" borderId="0" xfId="0" applyNumberFormat="1" applyFont="1" applyFill="1" applyAlignment="1" applyProtection="1">
      <alignment horizontal="center"/>
    </xf>
    <xf numFmtId="0" fontId="13" fillId="4" borderId="0" xfId="0" applyNumberFormat="1" applyFont="1" applyFill="1" applyAlignment="1" applyProtection="1"/>
    <xf numFmtId="0" fontId="6" fillId="4" borderId="0" xfId="0" applyNumberFormat="1" applyFont="1" applyFill="1" applyAlignment="1" applyProtection="1">
      <alignment horizontal="center"/>
    </xf>
    <xf numFmtId="0" fontId="13" fillId="10" borderId="0" xfId="0" applyNumberFormat="1" applyFont="1" applyFill="1" applyAlignment="1" applyProtection="1"/>
    <xf numFmtId="0" fontId="6" fillId="10" borderId="0" xfId="0" applyNumberFormat="1" applyFont="1" applyFill="1" applyAlignment="1" applyProtection="1">
      <alignment horizontal="center"/>
    </xf>
    <xf numFmtId="0" fontId="11" fillId="9" borderId="0" xfId="0" applyNumberFormat="1" applyFont="1" applyFill="1" applyAlignment="1" applyProtection="1"/>
    <xf numFmtId="43" fontId="10" fillId="9" borderId="0" xfId="0" applyNumberFormat="1" applyFont="1" applyFill="1" applyAlignment="1" applyProtection="1">
      <alignment horizontal="center"/>
    </xf>
    <xf numFmtId="10" fontId="10" fillId="9" borderId="0" xfId="0" applyNumberFormat="1" applyFont="1" applyFill="1" applyAlignment="1" applyProtection="1">
      <alignment horizontal="right"/>
    </xf>
    <xf numFmtId="0" fontId="11" fillId="8" borderId="0" xfId="0" applyNumberFormat="1" applyFont="1" applyFill="1" applyAlignment="1" applyProtection="1"/>
    <xf numFmtId="43" fontId="10" fillId="8" borderId="0" xfId="0" applyNumberFormat="1" applyFont="1" applyFill="1" applyAlignment="1" applyProtection="1">
      <alignment horizontal="center"/>
    </xf>
    <xf numFmtId="10" fontId="10" fillId="8" borderId="0" xfId="0" applyNumberFormat="1" applyFont="1" applyFill="1" applyAlignment="1" applyProtection="1">
      <alignment horizontal="right"/>
    </xf>
    <xf numFmtId="0" fontId="11" fillId="4" borderId="0" xfId="0" applyNumberFormat="1" applyFont="1" applyFill="1" applyAlignment="1" applyProtection="1"/>
    <xf numFmtId="166" fontId="10" fillId="4" borderId="0" xfId="0" applyNumberFormat="1" applyFont="1" applyFill="1" applyAlignment="1" applyProtection="1">
      <alignment horizontal="center"/>
    </xf>
    <xf numFmtId="10" fontId="10" fillId="4" borderId="0" xfId="0" applyNumberFormat="1" applyFont="1" applyFill="1" applyAlignment="1" applyProtection="1">
      <alignment horizontal="right"/>
    </xf>
    <xf numFmtId="0" fontId="11" fillId="10" borderId="0" xfId="0" applyNumberFormat="1" applyFont="1" applyFill="1" applyAlignment="1" applyProtection="1"/>
    <xf numFmtId="166" fontId="10" fillId="10" borderId="0" xfId="0" applyNumberFormat="1" applyFont="1" applyFill="1" applyAlignment="1" applyProtection="1"/>
    <xf numFmtId="10" fontId="10" fillId="1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horizontal="center"/>
    </xf>
    <xf numFmtId="0" fontId="11" fillId="0" borderId="0" xfId="0" applyNumberFormat="1" applyFont="1" applyFill="1" applyAlignment="1" applyProtection="1">
      <alignment horizontal="right"/>
    </xf>
    <xf numFmtId="167" fontId="11" fillId="8" borderId="0" xfId="0" applyNumberFormat="1" applyFont="1" applyFill="1" applyAlignment="1" applyProtection="1">
      <alignment vertical="center"/>
    </xf>
    <xf numFmtId="167" fontId="11" fillId="4" borderId="0" xfId="0" applyNumberFormat="1" applyFont="1" applyFill="1" applyAlignment="1" applyProtection="1">
      <alignment vertical="center"/>
    </xf>
    <xf numFmtId="167" fontId="11" fillId="10" borderId="0" xfId="0" applyNumberFormat="1" applyFont="1" applyFill="1" applyAlignment="1" applyProtection="1">
      <alignment vertical="center"/>
    </xf>
    <xf numFmtId="0" fontId="11" fillId="1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vertical="top"/>
    </xf>
    <xf numFmtId="0" fontId="7" fillId="0" borderId="0" xfId="0" applyNumberFormat="1" applyFont="1" applyFill="1" applyAlignment="1" applyProtection="1"/>
    <xf numFmtId="0" fontId="0" fillId="2" borderId="0" xfId="0" applyNumberFormat="1" applyFill="1" applyAlignment="1" applyProtection="1">
      <alignment horizontal="center" vertical="center" wrapText="1"/>
    </xf>
    <xf numFmtId="0" fontId="4" fillId="4" borderId="4" xfId="0" applyNumberFormat="1" applyFont="1" applyFill="1" applyBorder="1" applyAlignment="1" applyProtection="1"/>
    <xf numFmtId="0" fontId="5" fillId="2" borderId="0" xfId="0" applyNumberFormat="1" applyFont="1" applyFill="1" applyAlignment="1" applyProtection="1"/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vertical="center"/>
    </xf>
    <xf numFmtId="164" fontId="4" fillId="3" borderId="4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center" vertical="center"/>
    </xf>
    <xf numFmtId="166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43" fontId="5" fillId="2" borderId="4" xfId="0" applyNumberFormat="1" applyFont="1" applyFill="1" applyBorder="1" applyAlignment="1" applyProtection="1"/>
    <xf numFmtId="166" fontId="5" fillId="2" borderId="0" xfId="0" applyNumberFormat="1" applyFont="1" applyFill="1" applyAlignment="1" applyProtection="1"/>
    <xf numFmtId="164" fontId="5" fillId="2" borderId="0" xfId="0" applyNumberFormat="1" applyFont="1" applyFill="1" applyAlignment="1" applyProtection="1"/>
    <xf numFmtId="166" fontId="4" fillId="3" borderId="4" xfId="0" applyNumberFormat="1" applyFont="1" applyFill="1" applyBorder="1" applyAlignment="1" applyProtection="1">
      <alignment horizontal="center" vertical="center" wrapText="1"/>
    </xf>
    <xf numFmtId="0" fontId="5" fillId="2" borderId="4" xfId="0" applyNumberFormat="1" applyFont="1" applyFill="1" applyBorder="1" applyAlignment="1" applyProtection="1"/>
    <xf numFmtId="166" fontId="5" fillId="2" borderId="4" xfId="0" applyNumberFormat="1" applyFont="1" applyFill="1" applyBorder="1" applyAlignment="1" applyProtection="1"/>
    <xf numFmtId="10" fontId="5" fillId="2" borderId="4" xfId="0" applyNumberFormat="1" applyFont="1" applyFill="1" applyBorder="1" applyAlignment="1" applyProtection="1"/>
    <xf numFmtId="164" fontId="5" fillId="2" borderId="4" xfId="0" applyNumberFormat="1" applyFont="1" applyFill="1" applyBorder="1" applyAlignment="1" applyProtection="1"/>
    <xf numFmtId="168" fontId="5" fillId="2" borderId="4" xfId="0" applyNumberFormat="1" applyFont="1" applyFill="1" applyBorder="1" applyAlignment="1" applyProtection="1"/>
    <xf numFmtId="170" fontId="5" fillId="2" borderId="4" xfId="0" applyNumberFormat="1" applyFont="1" applyFill="1" applyBorder="1" applyAlignment="1" applyProtection="1"/>
    <xf numFmtId="0" fontId="6" fillId="4" borderId="4" xfId="0" applyNumberFormat="1" applyFont="1" applyFill="1" applyBorder="1" applyAlignment="1" applyProtection="1">
      <alignment horizontal="center"/>
    </xf>
    <xf numFmtId="0" fontId="11" fillId="3" borderId="4" xfId="0" applyNumberFormat="1" applyFont="1" applyFill="1" applyBorder="1" applyAlignment="1" applyProtection="1">
      <alignment horizontal="center"/>
    </xf>
    <xf numFmtId="14" fontId="11" fillId="3" borderId="4" xfId="0" applyNumberFormat="1" applyFont="1" applyFill="1" applyBorder="1" applyAlignment="1" applyProtection="1">
      <alignment horizontal="center"/>
    </xf>
    <xf numFmtId="0" fontId="6" fillId="3" borderId="4" xfId="0" applyNumberFormat="1" applyFont="1" applyFill="1" applyBorder="1" applyAlignment="1" applyProtection="1">
      <alignment horizontal="center"/>
    </xf>
    <xf numFmtId="14" fontId="0" fillId="11" borderId="4" xfId="0" applyNumberFormat="1" applyFill="1" applyBorder="1" applyAlignment="1" applyProtection="1">
      <alignment horizontal="center"/>
    </xf>
    <xf numFmtId="44" fontId="0" fillId="11" borderId="4" xfId="0" applyNumberFormat="1" applyFill="1" applyBorder="1" applyAlignment="1" applyProtection="1"/>
    <xf numFmtId="4" fontId="0" fillId="11" borderId="4" xfId="0" applyNumberFormat="1" applyFill="1" applyBorder="1" applyAlignment="1" applyProtection="1"/>
    <xf numFmtId="0" fontId="4" fillId="3" borderId="4" xfId="0" applyNumberFormat="1" applyFont="1" applyFill="1" applyBorder="1" applyAlignment="1" applyProtection="1">
      <alignment horizontal="center"/>
    </xf>
    <xf numFmtId="17" fontId="4" fillId="3" borderId="4" xfId="0" applyNumberFormat="1" applyFont="1" applyFill="1" applyBorder="1" applyAlignment="1" applyProtection="1">
      <alignment horizontal="center"/>
    </xf>
    <xf numFmtId="44" fontId="9" fillId="2" borderId="4" xfId="0" applyNumberFormat="1" applyFont="1" applyFill="1" applyBorder="1" applyAlignment="1" applyProtection="1">
      <alignment horizontal="center"/>
    </xf>
    <xf numFmtId="44" fontId="9" fillId="2" borderId="5" xfId="0" applyNumberFormat="1" applyFont="1" applyFill="1" applyBorder="1" applyAlignment="1" applyProtection="1">
      <alignment horizontal="center"/>
    </xf>
    <xf numFmtId="0" fontId="4" fillId="4" borderId="18" xfId="0" applyNumberFormat="1" applyFont="1" applyFill="1" applyBorder="1" applyAlignment="1" applyProtection="1">
      <alignment horizontal="center"/>
    </xf>
    <xf numFmtId="44" fontId="9" fillId="2" borderId="19" xfId="0" applyNumberFormat="1" applyFont="1" applyFill="1" applyBorder="1" applyAlignment="1" applyProtection="1">
      <alignment horizontal="center"/>
    </xf>
    <xf numFmtId="14" fontId="4" fillId="3" borderId="4" xfId="0" applyNumberFormat="1" applyFont="1" applyFill="1" applyBorder="1" applyAlignment="1" applyProtection="1">
      <alignment horizontal="center"/>
    </xf>
    <xf numFmtId="2" fontId="9" fillId="2" borderId="5" xfId="0" applyNumberFormat="1" applyFont="1" applyFill="1" applyBorder="1" applyAlignment="1" applyProtection="1">
      <alignment horizontal="center"/>
    </xf>
    <xf numFmtId="2" fontId="9" fillId="2" borderId="4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Alignment="1" applyProtection="1">
      <alignment horizontal="left"/>
    </xf>
    <xf numFmtId="4" fontId="9" fillId="2" borderId="5" xfId="0" applyNumberFormat="1" applyFont="1" applyFill="1" applyBorder="1" applyAlignment="1" applyProtection="1">
      <alignment horizontal="center"/>
    </xf>
    <xf numFmtId="4" fontId="9" fillId="2" borderId="4" xfId="0" applyNumberFormat="1" applyFont="1" applyFill="1" applyBorder="1" applyAlignment="1" applyProtection="1">
      <alignment horizontal="center"/>
    </xf>
    <xf numFmtId="0" fontId="6" fillId="4" borderId="17" xfId="0" applyNumberFormat="1" applyFont="1" applyFill="1" applyBorder="1" applyAlignment="1" applyProtection="1">
      <alignment horizontal="center"/>
    </xf>
    <xf numFmtId="0" fontId="4" fillId="3" borderId="17" xfId="0" applyNumberFormat="1" applyFont="1" applyFill="1" applyBorder="1" applyAlignment="1" applyProtection="1">
      <alignment horizontal="center"/>
    </xf>
    <xf numFmtId="44" fontId="5" fillId="0" borderId="0" xfId="0" applyNumberFormat="1" applyFont="1" applyFill="1" applyAlignment="1" applyProtection="1">
      <alignment horizontal="center"/>
    </xf>
    <xf numFmtId="44" fontId="17" fillId="0" borderId="0" xfId="0" applyNumberFormat="1" applyFont="1" applyFill="1" applyAlignment="1" applyProtection="1">
      <alignment horizontal="center"/>
    </xf>
    <xf numFmtId="44" fontId="5" fillId="0" borderId="0" xfId="0" applyNumberFormat="1" applyFont="1" applyFill="1" applyAlignment="1" applyProtection="1"/>
    <xf numFmtId="44" fontId="17" fillId="0" borderId="0" xfId="0" applyNumberFormat="1" applyFont="1" applyFill="1" applyAlignment="1" applyProtection="1"/>
    <xf numFmtId="0" fontId="5" fillId="5" borderId="4" xfId="0" applyNumberFormat="1" applyFont="1" applyFill="1" applyBorder="1" applyAlignment="1" applyProtection="1"/>
    <xf numFmtId="164" fontId="9" fillId="5" borderId="4" xfId="0" applyNumberFormat="1" applyFont="1" applyFill="1" applyBorder="1" applyAlignment="1" applyProtection="1"/>
    <xf numFmtId="0" fontId="6" fillId="4" borderId="4" xfId="0" applyNumberFormat="1" applyFont="1" applyFill="1" applyBorder="1" applyAlignment="1" applyProtection="1"/>
    <xf numFmtId="0" fontId="9" fillId="2" borderId="0" xfId="0" applyNumberFormat="1" applyFont="1" applyFill="1" applyAlignment="1" applyProtection="1"/>
    <xf numFmtId="0" fontId="6" fillId="3" borderId="4" xfId="0" applyNumberFormat="1" applyFont="1" applyFill="1" applyBorder="1" applyAlignment="1" applyProtection="1">
      <alignment vertical="center"/>
    </xf>
    <xf numFmtId="20" fontId="4" fillId="3" borderId="4" xfId="0" applyNumberFormat="1" applyFont="1" applyFill="1" applyBorder="1" applyAlignment="1" applyProtection="1"/>
    <xf numFmtId="20" fontId="4" fillId="3" borderId="6" xfId="0" applyNumberFormat="1" applyFont="1" applyFill="1" applyBorder="1" applyAlignment="1" applyProtection="1"/>
    <xf numFmtId="20" fontId="8" fillId="7" borderId="4" xfId="0" applyNumberFormat="1" applyFont="1" applyFill="1" applyBorder="1" applyAlignment="1" applyProtection="1"/>
    <xf numFmtId="20" fontId="4" fillId="0" borderId="0" xfId="0" applyNumberFormat="1" applyFont="1" applyFill="1" applyAlignment="1" applyProtection="1"/>
    <xf numFmtId="164" fontId="5" fillId="2" borderId="4" xfId="0" applyNumberFormat="1" applyFont="1" applyFill="1" applyBorder="1" applyAlignment="1" applyProtection="1">
      <alignment horizontal="center"/>
    </xf>
    <xf numFmtId="164" fontId="8" fillId="5" borderId="4" xfId="0" applyNumberFormat="1" applyFont="1" applyFill="1" applyBorder="1" applyAlignment="1" applyProtection="1">
      <alignment horizontal="center"/>
    </xf>
    <xf numFmtId="1" fontId="4" fillId="6" borderId="4" xfId="0" applyNumberFormat="1" applyFont="1" applyFill="1" applyBorder="1" applyAlignment="1" applyProtection="1"/>
    <xf numFmtId="14" fontId="4" fillId="6" borderId="4" xfId="0" applyNumberFormat="1" applyFont="1" applyFill="1" applyBorder="1" applyAlignment="1" applyProtection="1"/>
    <xf numFmtId="20" fontId="4" fillId="13" borderId="4" xfId="0" applyNumberFormat="1" applyFont="1" applyFill="1" applyBorder="1" applyAlignment="1" applyProtection="1">
      <alignment horizontal="center"/>
    </xf>
    <xf numFmtId="20" fontId="4" fillId="14" borderId="4" xfId="0" applyNumberFormat="1" applyFont="1" applyFill="1" applyBorder="1" applyAlignment="1" applyProtection="1">
      <alignment horizontal="center"/>
    </xf>
    <xf numFmtId="0" fontId="9" fillId="5" borderId="4" xfId="0" applyNumberFormat="1" applyFont="1" applyFill="1" applyBorder="1" applyAlignment="1" applyProtection="1">
      <alignment horizontal="center"/>
    </xf>
    <xf numFmtId="0" fontId="5" fillId="2" borderId="4" xfId="0" applyNumberFormat="1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59C00"/>
      <color rgb="FF18073A"/>
      <color rgb="FF5C91A9"/>
      <color rgb="FFEA5198"/>
      <color rgb="FFE6005B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Overview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'Period Totals Breakdown'!$A$3</c:f>
              <c:strCache>
                <c:ptCount val="1"/>
                <c:pt idx="0">
                  <c:v>Total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[0]!GraphDate</c:f>
              <c:numCache>
                <c:formatCode>m/d/yyyy</c:formatCode>
                <c:ptCount val="12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  <c:pt idx="7">
                  <c:v>43556</c:v>
                </c:pt>
                <c:pt idx="8">
                  <c:v>43586</c:v>
                </c:pt>
                <c:pt idx="9">
                  <c:v>43617</c:v>
                </c:pt>
                <c:pt idx="10">
                  <c:v>43647</c:v>
                </c:pt>
                <c:pt idx="11">
                  <c:v>43678</c:v>
                </c:pt>
              </c:numCache>
            </c:numRef>
          </c:cat>
          <c:val>
            <c:numRef>
              <c:f>[0]!GraphTotalCost</c:f>
              <c:numCache>
                <c:formatCode>_("£"* #,##0.00_);_("£"* \(#,##0.00\);_("£"* "-"??_);_(@_)</c:formatCode>
                <c:ptCount val="12"/>
                <c:pt idx="0">
                  <c:v>538330.62</c:v>
                </c:pt>
                <c:pt idx="1">
                  <c:v>563146.65</c:v>
                </c:pt>
                <c:pt idx="2">
                  <c:v>563776.78</c:v>
                </c:pt>
                <c:pt idx="3">
                  <c:v>606189.23</c:v>
                </c:pt>
                <c:pt idx="4">
                  <c:v>630432.56999999995</c:v>
                </c:pt>
                <c:pt idx="5">
                  <c:v>567703.46</c:v>
                </c:pt>
                <c:pt idx="6">
                  <c:v>560826.32999999996</c:v>
                </c:pt>
                <c:pt idx="7">
                  <c:v>625235.71</c:v>
                </c:pt>
                <c:pt idx="8">
                  <c:v>889101.37</c:v>
                </c:pt>
                <c:pt idx="9">
                  <c:v>946844.07</c:v>
                </c:pt>
                <c:pt idx="10">
                  <c:v>980083.76</c:v>
                </c:pt>
                <c:pt idx="11">
                  <c:v>643050.84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8-4542-8AEA-0C328B7952A9}"/>
            </c:ext>
          </c:extLst>
        </c:ser>
        <c:ser>
          <c:idx val="2"/>
          <c:order val="1"/>
          <c:tx>
            <c:strRef>
              <c:f>'Period Totals Breakdown'!$A$4</c:f>
              <c:strCache>
                <c:ptCount val="1"/>
                <c:pt idx="0">
                  <c:v>Previous Cost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500-4197-99C7-1E617547F9AD}"/>
              </c:ext>
            </c:extLst>
          </c:dPt>
          <c:cat>
            <c:numRef>
              <c:f>[0]!GraphDate</c:f>
              <c:numCache>
                <c:formatCode>m/d/yyyy</c:formatCode>
                <c:ptCount val="12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  <c:pt idx="7">
                  <c:v>43556</c:v>
                </c:pt>
                <c:pt idx="8">
                  <c:v>43586</c:v>
                </c:pt>
                <c:pt idx="9">
                  <c:v>43617</c:v>
                </c:pt>
                <c:pt idx="10">
                  <c:v>43647</c:v>
                </c:pt>
                <c:pt idx="11">
                  <c:v>43678</c:v>
                </c:pt>
              </c:numCache>
            </c:numRef>
          </c:cat>
          <c:val>
            <c:numRef>
              <c:f>[0]!GraphPreviousCost</c:f>
              <c:numCache>
                <c:formatCode>_("£"* #,##0.00_);_("£"* \(#,##0.00\);_("£"* "-"??_);_(@_)</c:formatCode>
                <c:ptCount val="12"/>
                <c:pt idx="0">
                  <c:v>26500</c:v>
                </c:pt>
                <c:pt idx="1">
                  <c:v>14600</c:v>
                </c:pt>
                <c:pt idx="2">
                  <c:v>166000</c:v>
                </c:pt>
                <c:pt idx="3">
                  <c:v>14600</c:v>
                </c:pt>
                <c:pt idx="4">
                  <c:v>166000</c:v>
                </c:pt>
                <c:pt idx="5">
                  <c:v>14600</c:v>
                </c:pt>
                <c:pt idx="6">
                  <c:v>26500</c:v>
                </c:pt>
                <c:pt idx="7">
                  <c:v>14600</c:v>
                </c:pt>
                <c:pt idx="8">
                  <c:v>26500</c:v>
                </c:pt>
                <c:pt idx="9">
                  <c:v>14600</c:v>
                </c:pt>
                <c:pt idx="10">
                  <c:v>26500</c:v>
                </c:pt>
                <c:pt idx="11">
                  <c:v>14600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C8-4542-8AEA-0C328B795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6371776"/>
        <c:axId val="936370792"/>
      </c:barChart>
      <c:lineChart>
        <c:grouping val="standard"/>
        <c:varyColors val="0"/>
        <c:ser>
          <c:idx val="1"/>
          <c:order val="2"/>
          <c:tx>
            <c:strRef>
              <c:f>'Period Totals Breakdown'!$A$5</c:f>
              <c:strCache>
                <c:ptCount val="1"/>
                <c:pt idx="0">
                  <c:v>Total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'Period Totals Breakdown'!$B$2:$B$2</c:f>
              <c:numCache>
                <c:formatCode>m/d/yyyy</c:formatCode>
                <c:ptCount val="1"/>
                <c:pt idx="0">
                  <c:v>43344</c:v>
                </c:pt>
              </c:numCache>
            </c:numRef>
          </c:cat>
          <c:val>
            <c:numRef>
              <c:f>[0]!GraphTotalConsumption</c:f>
              <c:numCache>
                <c:formatCode>#,##0.00</c:formatCode>
                <c:ptCount val="12"/>
                <c:pt idx="0">
                  <c:v>180782</c:v>
                </c:pt>
                <c:pt idx="1">
                  <c:v>191657</c:v>
                </c:pt>
                <c:pt idx="2">
                  <c:v>191843.54</c:v>
                </c:pt>
                <c:pt idx="3">
                  <c:v>204388.8</c:v>
                </c:pt>
                <c:pt idx="4">
                  <c:v>214418.28</c:v>
                </c:pt>
                <c:pt idx="5">
                  <c:v>193110.64</c:v>
                </c:pt>
                <c:pt idx="6">
                  <c:v>158306.12</c:v>
                </c:pt>
                <c:pt idx="7">
                  <c:v>105215.6</c:v>
                </c:pt>
                <c:pt idx="8">
                  <c:v>146049.29</c:v>
                </c:pt>
                <c:pt idx="9">
                  <c:v>176431.34</c:v>
                </c:pt>
                <c:pt idx="10">
                  <c:v>140504.59</c:v>
                </c:pt>
                <c:pt idx="11">
                  <c:v>111331.29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B9BD-481B-8614-68CF65105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69472"/>
        <c:axId val="369643768"/>
      </c:lineChart>
      <c:catAx>
        <c:axId val="936371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70792"/>
        <c:crosses val="autoZero"/>
        <c:auto val="0"/>
        <c:lblAlgn val="ctr"/>
        <c:lblOffset val="100"/>
        <c:noMultiLvlLbl val="1"/>
      </c:catAx>
      <c:valAx>
        <c:axId val="936370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71776"/>
        <c:crosses val="autoZero"/>
        <c:crossBetween val="between"/>
      </c:valAx>
      <c:valAx>
        <c:axId val="369643768"/>
        <c:scaling>
          <c:orientation val="minMax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69472"/>
        <c:crosses val="max"/>
        <c:crossBetween val="between"/>
      </c:valAx>
      <c:dateAx>
        <c:axId val="676369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6964376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38</xdr:row>
      <xdr:rowOff>9525</xdr:rowOff>
    </xdr:from>
    <xdr:to>
      <xdr:col>23</xdr:col>
      <xdr:colOff>114150</xdr:colOff>
      <xdr:row>53</xdr:row>
      <xdr:rowOff>57225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CAA450-879C-4A28-9776-5A46E3BF85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5D6F-3F56-48CE-AB1D-13E24B01E40D}">
  <sheetPr codeName="Sheet1">
    <pageSetUpPr fitToPage="1"/>
  </sheetPr>
  <dimension ref="A1:XFC138"/>
  <sheetViews>
    <sheetView showGridLines="0" workbookViewId="0">
      <selection activeCell="J9" sqref="J9"/>
    </sheetView>
  </sheetViews>
  <sheetFormatPr defaultColWidth="71.5703125" defaultRowHeight="15" customHeight="1" zeroHeight="1" x14ac:dyDescent="0.25"/>
  <cols>
    <col min="1" max="1" width="7.140625" customWidth="1"/>
    <col min="2" max="2" width="1.7109375" customWidth="1"/>
    <col min="3" max="5" width="10" customWidth="1"/>
    <col min="6" max="8" width="1.7109375" customWidth="1"/>
    <col min="9" max="9" width="9.5703125" customWidth="1"/>
    <col min="10" max="11" width="7.7109375" customWidth="1"/>
    <col min="12" max="14" width="1.7109375" customWidth="1"/>
    <col min="15" max="15" width="9.5703125" customWidth="1"/>
    <col min="16" max="17" width="7.7109375" customWidth="1"/>
    <col min="18" max="20" width="1.7109375" customWidth="1"/>
    <col min="21" max="21" width="9.28515625" customWidth="1"/>
    <col min="22" max="23" width="7.7109375" customWidth="1"/>
    <col min="24" max="24" width="1.7109375" customWidth="1"/>
    <col min="25" max="25" width="5.7109375" customWidth="1"/>
    <col min="26" max="16381" width="5.7109375" hidden="1" customWidth="1"/>
    <col min="16382" max="16382" width="30.7109375" hidden="1" customWidth="1"/>
    <col min="16383" max="16383" width="19.140625" hidden="1" customWidth="1"/>
    <col min="16384" max="16384" width="71.5703125" hidden="1" customWidth="1"/>
  </cols>
  <sheetData>
    <row r="1" spans="2:24" ht="15.75" customHeight="1" thickBot="1" x14ac:dyDescent="0.3"/>
    <row r="2" spans="2:24" ht="20.45" customHeight="1" x14ac:dyDescent="0.25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113"/>
      <c r="L2" s="113"/>
      <c r="M2" s="114"/>
      <c r="N2" s="115"/>
      <c r="O2" s="116"/>
      <c r="P2" s="117" t="s">
        <v>1</v>
      </c>
      <c r="Q2" s="116"/>
      <c r="R2" s="115"/>
      <c r="T2" s="46" t="s">
        <v>2</v>
      </c>
      <c r="U2" s="45"/>
      <c r="V2" s="45"/>
      <c r="W2" s="45"/>
      <c r="X2" s="44"/>
    </row>
    <row r="3" spans="2:24" ht="20.45" customHeight="1" x14ac:dyDescent="0.25">
      <c r="B3" s="50"/>
      <c r="C3" s="50"/>
      <c r="D3" s="50"/>
      <c r="E3" s="50"/>
      <c r="F3" s="50"/>
      <c r="G3" s="50"/>
      <c r="H3" s="50"/>
      <c r="I3" s="50"/>
      <c r="J3" s="50"/>
      <c r="K3" s="113"/>
      <c r="L3" s="113"/>
      <c r="M3" s="114"/>
      <c r="N3" s="115"/>
      <c r="O3" s="54">
        <f>'Site Analysis'!R12</f>
        <v>4.029079598175902</v>
      </c>
      <c r="P3" s="54"/>
      <c r="Q3" s="54"/>
      <c r="R3" s="115"/>
      <c r="T3" s="43"/>
      <c r="U3" s="42"/>
      <c r="V3" s="42"/>
      <c r="W3" s="42"/>
      <c r="X3" s="41"/>
    </row>
    <row r="4" spans="2:24" ht="20.45" customHeight="1" x14ac:dyDescent="0.25"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4"/>
      <c r="N4" s="115"/>
      <c r="O4" s="53"/>
      <c r="P4" s="53"/>
      <c r="Q4" s="53"/>
      <c r="R4" s="115"/>
      <c r="T4" s="43"/>
      <c r="U4" s="42"/>
      <c r="V4" s="42"/>
      <c r="W4" s="42"/>
      <c r="X4" s="41"/>
    </row>
    <row r="5" spans="2:24" ht="14.45" customHeight="1" x14ac:dyDescent="0.25">
      <c r="B5" s="49" t="s">
        <v>3</v>
      </c>
      <c r="C5" s="49"/>
      <c r="D5" s="49"/>
      <c r="E5" s="49"/>
      <c r="F5" s="49"/>
      <c r="G5" s="118"/>
      <c r="H5" s="49" t="s">
        <v>4</v>
      </c>
      <c r="I5" s="49"/>
      <c r="J5" s="49"/>
      <c r="K5" s="49"/>
      <c r="L5" s="49"/>
      <c r="M5" s="119"/>
      <c r="N5" s="115"/>
      <c r="O5" s="53"/>
      <c r="P5" s="53"/>
      <c r="Q5" s="53"/>
      <c r="R5" s="115"/>
      <c r="T5" s="43"/>
      <c r="U5" s="42"/>
      <c r="V5" s="42"/>
      <c r="W5" s="42"/>
      <c r="X5" s="41"/>
    </row>
    <row r="6" spans="2:24" x14ac:dyDescent="0.25">
      <c r="B6" s="49" t="s">
        <v>5</v>
      </c>
      <c r="C6" s="49"/>
      <c r="D6" s="49"/>
      <c r="E6" s="49"/>
      <c r="F6" s="49"/>
      <c r="G6" s="118"/>
      <c r="H6" s="49" t="s">
        <v>6</v>
      </c>
      <c r="I6" s="49"/>
      <c r="J6" s="49"/>
      <c r="K6" s="49"/>
      <c r="L6" s="49"/>
      <c r="M6" s="119"/>
      <c r="N6" s="120"/>
      <c r="O6" s="121" t="s">
        <v>7</v>
      </c>
      <c r="P6" s="120"/>
      <c r="Q6" s="121" t="s">
        <v>8</v>
      </c>
      <c r="R6" s="120"/>
      <c r="T6" s="43"/>
      <c r="U6" s="42"/>
      <c r="V6" s="42"/>
      <c r="W6" s="42"/>
      <c r="X6" s="41"/>
    </row>
    <row r="7" spans="2:24" ht="15.75" customHeight="1" thickBot="1" x14ac:dyDescent="0.3">
      <c r="B7" s="119"/>
      <c r="C7" s="119"/>
      <c r="D7" s="119"/>
      <c r="E7" s="119"/>
      <c r="F7" s="119"/>
      <c r="G7" s="119"/>
      <c r="H7" s="119"/>
      <c r="I7" s="119"/>
      <c r="N7" s="122"/>
      <c r="O7" s="123">
        <f>IFERROR(SUM('Period Totals Breakdown'!N4/'Period Totals Breakdown'!N6),0)</f>
        <v>0.36148555708390645</v>
      </c>
      <c r="P7" s="122"/>
      <c r="Q7" s="124">
        <f>IFERROR((O3-O7)/O7,0)</f>
        <v>10.145893713370931</v>
      </c>
      <c r="R7" s="122"/>
      <c r="T7" s="89"/>
      <c r="U7" s="90"/>
      <c r="V7" s="90"/>
      <c r="W7" s="90"/>
      <c r="X7" s="91"/>
    </row>
    <row r="8" spans="2:24" ht="15" customHeight="1" x14ac:dyDescent="0.25"/>
    <row r="9" spans="2:24" ht="15" customHeight="1" x14ac:dyDescent="0.25">
      <c r="B9" s="125"/>
      <c r="C9" s="126"/>
      <c r="D9" s="127" t="s">
        <v>9</v>
      </c>
      <c r="E9" s="126"/>
      <c r="F9" s="125"/>
      <c r="H9" s="128"/>
      <c r="I9" s="129"/>
      <c r="J9" s="130" t="s">
        <v>10</v>
      </c>
      <c r="K9" s="129"/>
      <c r="L9" s="128"/>
      <c r="N9" s="131"/>
      <c r="O9" s="132"/>
      <c r="P9" s="133" t="s">
        <v>11</v>
      </c>
      <c r="Q9" s="132"/>
      <c r="R9" s="131"/>
      <c r="T9" s="134"/>
      <c r="U9" s="135"/>
      <c r="V9" s="136" t="s">
        <v>12</v>
      </c>
      <c r="W9" s="135"/>
      <c r="X9" s="134"/>
    </row>
    <row r="10" spans="2:24" ht="15" customHeight="1" x14ac:dyDescent="0.25">
      <c r="B10" s="137"/>
      <c r="C10" s="137"/>
      <c r="D10" s="52">
        <f>'Site Analysis'!B12</f>
        <v>2</v>
      </c>
      <c r="E10" s="137"/>
      <c r="F10" s="137"/>
      <c r="H10" s="138"/>
      <c r="I10" s="138"/>
      <c r="J10" s="48">
        <f>COUNTIFS('Meter Analysis'!S12:S49967,"&lt;&gt;"&amp;"Removed",'Meter Analysis'!B12:B49967,"&lt;&gt;"&amp;"")</f>
        <v>2</v>
      </c>
      <c r="K10" s="138"/>
      <c r="L10" s="138"/>
      <c r="N10" s="55">
        <f>'Site Analysis'!P12/1000</f>
        <v>2014.0384899999999</v>
      </c>
      <c r="O10" s="55"/>
      <c r="P10" s="55"/>
      <c r="Q10" s="55"/>
      <c r="R10" s="55"/>
      <c r="T10" s="40">
        <f>'Site Analysis'!N12/1000</f>
        <v>8114.7213899999997</v>
      </c>
      <c r="U10" s="40"/>
      <c r="V10" s="40"/>
      <c r="W10" s="40"/>
      <c r="X10" s="40"/>
    </row>
    <row r="11" spans="2:24" ht="15" customHeight="1" x14ac:dyDescent="0.25">
      <c r="B11" s="137"/>
      <c r="C11" s="137"/>
      <c r="D11" s="51"/>
      <c r="E11" s="137"/>
      <c r="F11" s="137"/>
      <c r="H11" s="138"/>
      <c r="I11" s="138"/>
      <c r="J11" s="47"/>
      <c r="K11" s="138"/>
      <c r="L11" s="138"/>
      <c r="N11" s="55"/>
      <c r="O11" s="55"/>
      <c r="P11" s="55"/>
      <c r="Q11" s="55"/>
      <c r="R11" s="55"/>
      <c r="T11" s="40"/>
      <c r="U11" s="40"/>
      <c r="V11" s="40"/>
      <c r="W11" s="40"/>
      <c r="X11" s="40"/>
    </row>
    <row r="12" spans="2:24" ht="15" customHeight="1" x14ac:dyDescent="0.25">
      <c r="B12" s="137"/>
      <c r="C12" s="137"/>
      <c r="D12" s="51"/>
      <c r="E12" s="137"/>
      <c r="F12" s="137"/>
      <c r="H12" s="138"/>
      <c r="I12" s="138"/>
      <c r="J12" s="47"/>
      <c r="K12" s="138"/>
      <c r="L12" s="138"/>
      <c r="N12" s="55"/>
      <c r="O12" s="55"/>
      <c r="P12" s="55"/>
      <c r="Q12" s="55"/>
      <c r="R12" s="55"/>
      <c r="T12" s="40"/>
      <c r="U12" s="40"/>
      <c r="V12" s="40"/>
      <c r="W12" s="40"/>
      <c r="X12" s="40"/>
    </row>
    <row r="13" spans="2:24" x14ac:dyDescent="0.25">
      <c r="B13" s="139"/>
      <c r="C13" s="140" t="s">
        <v>7</v>
      </c>
      <c r="D13" s="139"/>
      <c r="E13" s="140" t="s">
        <v>8</v>
      </c>
      <c r="F13" s="139"/>
      <c r="G13" s="83"/>
      <c r="H13" s="141"/>
      <c r="I13" s="142" t="s">
        <v>7</v>
      </c>
      <c r="J13" s="141"/>
      <c r="K13" s="142" t="s">
        <v>8</v>
      </c>
      <c r="L13" s="141"/>
      <c r="M13" s="83"/>
      <c r="N13" s="143"/>
      <c r="O13" s="144" t="s">
        <v>7</v>
      </c>
      <c r="P13" s="143"/>
      <c r="Q13" s="144" t="s">
        <v>8</v>
      </c>
      <c r="R13" s="143"/>
      <c r="S13" s="83"/>
      <c r="T13" s="145"/>
      <c r="U13" s="146" t="s">
        <v>7</v>
      </c>
      <c r="V13" s="145"/>
      <c r="W13" s="146" t="s">
        <v>8</v>
      </c>
      <c r="X13" s="145"/>
    </row>
    <row r="14" spans="2:24" s="84" customFormat="1" x14ac:dyDescent="0.25">
      <c r="B14" s="147"/>
      <c r="C14" s="148">
        <f t="array" ref="C14">SUM(IF('Comparison MPAN Cost by Period'!$A$3:$A$49985&lt;&gt;"",1/COUNTIF('Comparison MPAN Cost by Period'!$A$3:$A$49985, 'Comparison MPAN Cost by Period'!$A$3:$A$49985), 0))</f>
        <v>2</v>
      </c>
      <c r="D14" s="147"/>
      <c r="E14" s="149">
        <f>IFERROR((D10-C14)/C14,0)</f>
        <v>0</v>
      </c>
      <c r="F14" s="147"/>
      <c r="H14" s="150"/>
      <c r="I14" s="151">
        <f>COUNTA('Comparison MPAN Cost by Period'!A3:A49985)</f>
        <v>3</v>
      </c>
      <c r="J14" s="150"/>
      <c r="K14" s="152">
        <f>IFERROR((J10-I14)/I14,0)</f>
        <v>-0.33333333333333331</v>
      </c>
      <c r="L14" s="150"/>
      <c r="N14" s="153"/>
      <c r="O14" s="154">
        <f>'Period Totals Breakdown'!N6/1000</f>
        <v>1454</v>
      </c>
      <c r="P14" s="153"/>
      <c r="Q14" s="155">
        <f>IFERROR((N10-O14)/O14,0)</f>
        <v>0.385170900962861</v>
      </c>
      <c r="R14" s="153"/>
      <c r="T14" s="156"/>
      <c r="U14" s="157">
        <f>'Period Totals Breakdown'!N4/1000</f>
        <v>525.6</v>
      </c>
      <c r="V14" s="156"/>
      <c r="W14" s="158">
        <f>'Site Analysis'!O12</f>
        <v>14.4389676369863</v>
      </c>
      <c r="X14" s="156"/>
    </row>
    <row r="15" spans="2:24" s="84" customFormat="1" x14ac:dyDescent="0.25">
      <c r="C15" s="159"/>
      <c r="E15" s="160"/>
      <c r="I15" s="159"/>
      <c r="K15" s="160"/>
      <c r="O15" s="159"/>
      <c r="Q15" s="160"/>
    </row>
    <row r="16" spans="2:24" s="84" customFormat="1" ht="5.65" customHeight="1" x14ac:dyDescent="0.25"/>
    <row r="17" spans="1:25" s="84" customFormat="1" ht="15" customHeight="1" x14ac:dyDescent="0.25">
      <c r="B17" s="59" t="s">
        <v>13</v>
      </c>
      <c r="C17" s="59"/>
      <c r="D17" s="59"/>
      <c r="E17" s="59"/>
      <c r="F17" s="59"/>
      <c r="H17" s="150"/>
      <c r="I17" s="58">
        <f>COUNTIF('Meter Analysis'!$S$12:$S$49967,"Removed")</f>
        <v>1</v>
      </c>
      <c r="J17" s="58"/>
      <c r="K17" s="58"/>
      <c r="L17" s="161"/>
      <c r="M17" s="93"/>
      <c r="N17" s="162"/>
      <c r="O17" s="57">
        <f>SUM(SUMIFS('Meter Analysis'!$N$12:$N$49967,'Meter Analysis'!$S$12:$S$49967,"Removed")/1000)</f>
        <v>247</v>
      </c>
      <c r="P17" s="57"/>
      <c r="Q17" s="57"/>
      <c r="R17" s="162"/>
      <c r="S17" s="93"/>
      <c r="T17" s="163"/>
      <c r="U17" s="56">
        <f>SUMIFS('Meter Analysis'!$K$12:$K$49967,'Meter Analysis'!$S$12:$S$49967,"Removed")/1000</f>
        <v>60</v>
      </c>
      <c r="V17" s="56"/>
      <c r="W17" s="56"/>
      <c r="X17" s="164"/>
    </row>
    <row r="18" spans="1:25" s="84" customFormat="1" ht="15" customHeight="1" x14ac:dyDescent="0.25">
      <c r="B18" s="59"/>
      <c r="C18" s="59"/>
      <c r="D18" s="59"/>
      <c r="E18" s="59"/>
      <c r="F18" s="59"/>
      <c r="H18" s="150"/>
      <c r="I18" s="58"/>
      <c r="J18" s="58"/>
      <c r="K18" s="58"/>
      <c r="L18" s="161"/>
      <c r="M18" s="93"/>
      <c r="N18" s="162"/>
      <c r="O18" s="57"/>
      <c r="P18" s="57"/>
      <c r="Q18" s="57"/>
      <c r="R18" s="162"/>
      <c r="S18" s="93"/>
      <c r="T18" s="163"/>
      <c r="U18" s="56"/>
      <c r="V18" s="56"/>
      <c r="W18" s="56"/>
      <c r="X18" s="164"/>
    </row>
    <row r="19" spans="1:25" s="84" customFormat="1" ht="5.65" customHeight="1" x14ac:dyDescent="0.25">
      <c r="B19" s="84" t="s">
        <v>14</v>
      </c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2"/>
    </row>
    <row r="20" spans="1:25" s="84" customFormat="1" x14ac:dyDescent="0.25">
      <c r="B20" s="59" t="s">
        <v>15</v>
      </c>
      <c r="C20" s="59"/>
      <c r="D20" s="59"/>
      <c r="E20" s="59"/>
      <c r="F20" s="59"/>
      <c r="H20" s="150"/>
      <c r="I20" s="58"/>
      <c r="J20" s="58"/>
      <c r="K20" s="58"/>
      <c r="L20" s="161"/>
      <c r="M20" s="93"/>
      <c r="N20" s="162"/>
      <c r="O20" s="57"/>
      <c r="P20" s="57"/>
      <c r="Q20" s="57"/>
      <c r="R20" s="162"/>
      <c r="S20" s="93"/>
      <c r="T20" s="163"/>
      <c r="U20" s="56"/>
      <c r="V20" s="56"/>
      <c r="W20" s="56"/>
      <c r="X20" s="164"/>
    </row>
    <row r="21" spans="1:25" s="84" customFormat="1" x14ac:dyDescent="0.25">
      <c r="B21" s="59"/>
      <c r="C21" s="59"/>
      <c r="D21" s="59"/>
      <c r="E21" s="59"/>
      <c r="F21" s="59"/>
      <c r="H21" s="150"/>
      <c r="I21" s="58"/>
      <c r="J21" s="58"/>
      <c r="K21" s="58"/>
      <c r="L21" s="161"/>
      <c r="M21" s="93"/>
      <c r="N21" s="162"/>
      <c r="O21" s="57"/>
      <c r="P21" s="57"/>
      <c r="Q21" s="57"/>
      <c r="R21" s="162"/>
      <c r="S21" s="93"/>
      <c r="T21" s="163"/>
      <c r="U21" s="56"/>
      <c r="V21" s="56"/>
      <c r="W21" s="56"/>
      <c r="X21" s="164"/>
    </row>
    <row r="22" spans="1:25" s="84" customFormat="1" ht="5.65" customHeight="1" x14ac:dyDescent="0.25">
      <c r="B22" s="84" t="s">
        <v>14</v>
      </c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2"/>
    </row>
    <row r="23" spans="1:25" s="84" customFormat="1" ht="15" customHeight="1" x14ac:dyDescent="0.25">
      <c r="B23" s="59" t="s">
        <v>16</v>
      </c>
      <c r="C23" s="59"/>
      <c r="D23" s="59"/>
      <c r="E23" s="59"/>
      <c r="F23" s="59"/>
      <c r="H23" s="150"/>
      <c r="I23" s="58"/>
      <c r="J23" s="58"/>
      <c r="K23" s="58"/>
      <c r="L23" s="161"/>
      <c r="M23" s="93"/>
      <c r="N23" s="162"/>
      <c r="O23" s="57"/>
      <c r="P23" s="57"/>
      <c r="Q23" s="57"/>
      <c r="R23" s="162"/>
      <c r="S23" s="93"/>
      <c r="T23" s="163"/>
      <c r="U23" s="56"/>
      <c r="V23" s="56"/>
      <c r="W23" s="56"/>
      <c r="X23" s="164"/>
    </row>
    <row r="24" spans="1:25" s="84" customFormat="1" ht="15" customHeight="1" x14ac:dyDescent="0.25">
      <c r="B24" s="59"/>
      <c r="C24" s="59"/>
      <c r="D24" s="59"/>
      <c r="E24" s="59"/>
      <c r="F24" s="59"/>
      <c r="H24" s="150"/>
      <c r="I24" s="58"/>
      <c r="J24" s="58"/>
      <c r="K24" s="58"/>
      <c r="L24" s="161"/>
      <c r="M24" s="93"/>
      <c r="N24" s="162"/>
      <c r="O24" s="57"/>
      <c r="P24" s="57"/>
      <c r="Q24" s="57"/>
      <c r="R24" s="162"/>
      <c r="S24" s="93"/>
      <c r="T24" s="163"/>
      <c r="U24" s="56"/>
      <c r="V24" s="56"/>
      <c r="W24" s="56"/>
      <c r="X24" s="164"/>
    </row>
    <row r="25" spans="1:25" s="84" customFormat="1" ht="5.65" customHeight="1" x14ac:dyDescent="0.25"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2"/>
    </row>
    <row r="26" spans="1:25" s="84" customFormat="1" ht="15" customHeight="1" x14ac:dyDescent="0.25">
      <c r="B26" s="59" t="s">
        <v>17</v>
      </c>
      <c r="C26" s="59"/>
      <c r="D26" s="59"/>
      <c r="E26" s="59"/>
      <c r="F26" s="59"/>
      <c r="H26" s="150"/>
      <c r="I26" s="58"/>
      <c r="J26" s="58"/>
      <c r="K26" s="58"/>
      <c r="L26" s="161"/>
      <c r="M26" s="93"/>
      <c r="N26" s="162"/>
      <c r="O26" s="57"/>
      <c r="P26" s="57"/>
      <c r="Q26" s="57"/>
      <c r="R26" s="162"/>
      <c r="S26" s="93"/>
      <c r="T26" s="163"/>
      <c r="U26" s="56"/>
      <c r="V26" s="56"/>
      <c r="W26" s="56"/>
      <c r="X26" s="164"/>
    </row>
    <row r="27" spans="1:25" s="84" customFormat="1" ht="15" customHeight="1" x14ac:dyDescent="0.25">
      <c r="B27" s="59"/>
      <c r="C27" s="59"/>
      <c r="D27" s="59"/>
      <c r="E27" s="59"/>
      <c r="F27" s="59"/>
      <c r="H27" s="150"/>
      <c r="I27" s="58"/>
      <c r="J27" s="58"/>
      <c r="K27" s="58"/>
      <c r="L27" s="161"/>
      <c r="M27" s="93"/>
      <c r="N27" s="162"/>
      <c r="O27" s="57"/>
      <c r="P27" s="57"/>
      <c r="Q27" s="57"/>
      <c r="R27" s="162"/>
      <c r="S27" s="93"/>
      <c r="T27" s="163"/>
      <c r="U27" s="56"/>
      <c r="V27" s="56"/>
      <c r="W27" s="56"/>
      <c r="X27" s="164"/>
    </row>
    <row r="28" spans="1:25" s="84" customFormat="1" ht="4.9000000000000004" customHeight="1" x14ac:dyDescent="0.25"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2"/>
    </row>
    <row r="29" spans="1:25" s="84" customFormat="1" ht="14.25" customHeight="1" x14ac:dyDescent="0.25">
      <c r="B29" s="59" t="s">
        <v>18</v>
      </c>
      <c r="C29" s="59"/>
      <c r="D29" s="59"/>
      <c r="E29" s="59"/>
      <c r="F29" s="59"/>
      <c r="H29" s="150"/>
      <c r="I29" s="58"/>
      <c r="J29" s="58"/>
      <c r="K29" s="58"/>
      <c r="L29" s="161"/>
      <c r="M29" s="93"/>
      <c r="N29" s="162"/>
      <c r="O29" s="57"/>
      <c r="P29" s="57"/>
      <c r="Q29" s="57"/>
      <c r="R29" s="162"/>
      <c r="S29" s="93"/>
      <c r="T29" s="163"/>
      <c r="U29" s="56"/>
      <c r="V29" s="56"/>
      <c r="W29" s="56"/>
      <c r="X29" s="164"/>
    </row>
    <row r="30" spans="1:25" ht="14.25" customHeight="1" x14ac:dyDescent="0.25">
      <c r="A30" s="84"/>
      <c r="B30" s="59"/>
      <c r="C30" s="59"/>
      <c r="D30" s="59"/>
      <c r="E30" s="59"/>
      <c r="F30" s="59"/>
      <c r="G30" s="84"/>
      <c r="H30" s="150"/>
      <c r="I30" s="58"/>
      <c r="J30" s="58"/>
      <c r="K30" s="58"/>
      <c r="L30" s="161"/>
      <c r="M30" s="93"/>
      <c r="N30" s="162"/>
      <c r="O30" s="57"/>
      <c r="P30" s="57"/>
      <c r="Q30" s="57"/>
      <c r="R30" s="162"/>
      <c r="S30" s="93"/>
      <c r="T30" s="163"/>
      <c r="U30" s="56"/>
      <c r="V30" s="56"/>
      <c r="W30" s="56"/>
      <c r="X30" s="164"/>
      <c r="Y30" s="84"/>
    </row>
    <row r="31" spans="1:25" ht="4.9000000000000004" customHeight="1" x14ac:dyDescent="0.25">
      <c r="A31" s="84"/>
      <c r="B31" s="84"/>
      <c r="C31" s="84"/>
      <c r="D31" s="84"/>
      <c r="E31" s="84"/>
      <c r="F31" s="84"/>
      <c r="G31" s="84"/>
      <c r="H31" s="8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84"/>
      <c r="Y31" s="84"/>
    </row>
    <row r="32" spans="1:25" ht="14.25" customHeight="1" x14ac:dyDescent="0.25">
      <c r="A32" s="84"/>
      <c r="B32" s="59" t="s">
        <v>19</v>
      </c>
      <c r="C32" s="59"/>
      <c r="D32" s="59"/>
      <c r="E32" s="59"/>
      <c r="F32" s="59"/>
      <c r="G32" s="84"/>
      <c r="H32" s="150"/>
      <c r="I32" s="58">
        <f>COUNTIF('Meter Analysis'!$S$12:$S$49967,"New")</f>
        <v>0</v>
      </c>
      <c r="J32" s="58"/>
      <c r="K32" s="58"/>
      <c r="L32" s="161"/>
      <c r="M32" s="93"/>
      <c r="N32" s="162"/>
      <c r="O32" s="57">
        <f>SUM(SUMIFS('Meter Analysis'!$M$12:$M$49967,'Meter Analysis'!$S$12:$S$49967,"New")/1000)</f>
        <v>0</v>
      </c>
      <c r="P32" s="57"/>
      <c r="Q32" s="57"/>
      <c r="R32" s="162"/>
      <c r="S32" s="93"/>
      <c r="T32" s="163"/>
      <c r="U32" s="56">
        <f>SUMIFS('Meter Analysis'!$J$12:$J$49967,'Meter Analysis'!$S$12:$S$49967,"New")/1000</f>
        <v>0</v>
      </c>
      <c r="V32" s="56"/>
      <c r="W32" s="56"/>
      <c r="X32" s="164"/>
      <c r="Y32" s="84"/>
    </row>
    <row r="33" spans="1:25" ht="14.25" customHeight="1" x14ac:dyDescent="0.25">
      <c r="A33" s="84"/>
      <c r="B33" s="59"/>
      <c r="C33" s="59"/>
      <c r="D33" s="59"/>
      <c r="E33" s="59"/>
      <c r="F33" s="59"/>
      <c r="G33" s="84"/>
      <c r="H33" s="150"/>
      <c r="I33" s="58"/>
      <c r="J33" s="58"/>
      <c r="K33" s="58"/>
      <c r="L33" s="161"/>
      <c r="M33" s="93"/>
      <c r="N33" s="162"/>
      <c r="O33" s="57"/>
      <c r="P33" s="57"/>
      <c r="Q33" s="57"/>
      <c r="R33" s="162"/>
      <c r="S33" s="93"/>
      <c r="T33" s="163"/>
      <c r="U33" s="56"/>
      <c r="V33" s="56"/>
      <c r="W33" s="56"/>
      <c r="X33" s="164"/>
      <c r="Y33" s="84"/>
    </row>
    <row r="34" spans="1:25" ht="4.9000000000000004" customHeight="1" x14ac:dyDescent="0.25">
      <c r="A34" s="84"/>
      <c r="B34" s="84"/>
      <c r="C34" s="84"/>
      <c r="D34" s="84"/>
      <c r="E34" s="84"/>
      <c r="F34" s="84"/>
      <c r="G34" s="84"/>
      <c r="H34" s="8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84"/>
      <c r="Y34" s="84"/>
    </row>
    <row r="35" spans="1:25" ht="14.25" customHeight="1" x14ac:dyDescent="0.25">
      <c r="A35" s="84"/>
      <c r="B35" s="59" t="s">
        <v>20</v>
      </c>
      <c r="C35" s="59"/>
      <c r="D35" s="59"/>
      <c r="E35" s="59"/>
      <c r="F35" s="59"/>
      <c r="G35" s="84"/>
      <c r="H35" s="150"/>
      <c r="I35" s="58">
        <f>I32-I17</f>
        <v>-1</v>
      </c>
      <c r="J35" s="58"/>
      <c r="K35" s="58"/>
      <c r="L35" s="161"/>
      <c r="M35" s="93"/>
      <c r="N35" s="162"/>
      <c r="O35" s="39">
        <f>-O17+O20+O23+O26+O29+O32</f>
        <v>-247</v>
      </c>
      <c r="P35" s="39"/>
      <c r="Q35" s="39"/>
      <c r="R35" s="162"/>
      <c r="S35" s="93"/>
      <c r="T35" s="163"/>
      <c r="U35" s="38">
        <f>-U17+U20+U23+U26+U29+U32</f>
        <v>-60</v>
      </c>
      <c r="V35" s="38"/>
      <c r="W35" s="38"/>
      <c r="X35" s="164"/>
      <c r="Y35" s="84"/>
    </row>
    <row r="36" spans="1:25" ht="14.25" customHeight="1" x14ac:dyDescent="0.25">
      <c r="A36" s="84"/>
      <c r="B36" s="59"/>
      <c r="C36" s="59"/>
      <c r="D36" s="59"/>
      <c r="E36" s="59"/>
      <c r="F36" s="59"/>
      <c r="G36" s="84"/>
      <c r="H36" s="150"/>
      <c r="I36" s="58"/>
      <c r="J36" s="58"/>
      <c r="K36" s="58"/>
      <c r="L36" s="161"/>
      <c r="M36" s="93"/>
      <c r="N36" s="162"/>
      <c r="O36" s="39"/>
      <c r="P36" s="39"/>
      <c r="Q36" s="39"/>
      <c r="R36" s="162"/>
      <c r="S36" s="93"/>
      <c r="T36" s="163"/>
      <c r="U36" s="38"/>
      <c r="V36" s="38"/>
      <c r="W36" s="38"/>
      <c r="X36" s="164"/>
      <c r="Y36" s="84"/>
    </row>
    <row r="37" spans="1:25" ht="14.25" customHeight="1" x14ac:dyDescent="0.2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94"/>
      <c r="P37" s="96"/>
      <c r="Q37" s="84"/>
      <c r="R37" s="84"/>
      <c r="S37" s="84"/>
      <c r="T37" s="84"/>
      <c r="U37" s="84"/>
      <c r="V37" s="84"/>
      <c r="W37" s="84"/>
      <c r="X37" s="84"/>
      <c r="Y37" s="84"/>
    </row>
    <row r="38" spans="1:25" x14ac:dyDescent="0.25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x14ac:dyDescent="0.25"/>
    <row r="40" spans="1:25" x14ac:dyDescent="0.25"/>
    <row r="41" spans="1:25" x14ac:dyDescent="0.25"/>
    <row r="42" spans="1:25" x14ac:dyDescent="0.25"/>
    <row r="43" spans="1:25" x14ac:dyDescent="0.25"/>
    <row r="44" spans="1:25" x14ac:dyDescent="0.25"/>
    <row r="45" spans="1:25" x14ac:dyDescent="0.25"/>
    <row r="46" spans="1:25" x14ac:dyDescent="0.25"/>
    <row r="47" spans="1:25" x14ac:dyDescent="0.25"/>
    <row r="48" spans="1:25" x14ac:dyDescent="0.25"/>
    <row r="49" spans="2:24" x14ac:dyDescent="0.25"/>
    <row r="50" spans="2:24" x14ac:dyDescent="0.25"/>
    <row r="51" spans="2:24" x14ac:dyDescent="0.25"/>
    <row r="52" spans="2:24" x14ac:dyDescent="0.25"/>
    <row r="53" spans="2:24" x14ac:dyDescent="0.25"/>
    <row r="54" spans="2:24" x14ac:dyDescent="0.25"/>
    <row r="55" spans="2:24" x14ac:dyDescent="0.25">
      <c r="U55" s="165"/>
    </row>
    <row r="56" spans="2:24" x14ac:dyDescent="0.25">
      <c r="B56" s="166" t="s">
        <v>21</v>
      </c>
      <c r="C56" s="166"/>
      <c r="U56" s="165"/>
    </row>
    <row r="57" spans="2:24" x14ac:dyDescent="0.25">
      <c r="B57" s="69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1"/>
    </row>
    <row r="58" spans="2:24" x14ac:dyDescent="0.25">
      <c r="B58" s="72"/>
      <c r="C58" s="165"/>
      <c r="D58" s="165"/>
      <c r="E58" s="165"/>
      <c r="F58" s="165"/>
      <c r="G58" s="165"/>
      <c r="H58" s="165"/>
      <c r="I58" s="165"/>
      <c r="J58" s="165"/>
      <c r="K58" s="165"/>
      <c r="L58" s="165"/>
      <c r="M58" s="165"/>
      <c r="N58" s="165"/>
      <c r="O58" s="165"/>
      <c r="P58" s="165"/>
      <c r="Q58" s="165"/>
      <c r="R58" s="165"/>
      <c r="S58" s="165"/>
      <c r="T58" s="165"/>
      <c r="U58" s="165"/>
      <c r="V58" s="165"/>
      <c r="W58" s="165"/>
      <c r="X58" s="73"/>
    </row>
    <row r="59" spans="2:24" x14ac:dyDescent="0.25">
      <c r="B59" s="72"/>
      <c r="C59" s="165"/>
      <c r="D59" s="165"/>
      <c r="E59" s="165"/>
      <c r="F59" s="165"/>
      <c r="G59" s="165"/>
      <c r="H59" s="165"/>
      <c r="I59" s="165"/>
      <c r="J59" s="165"/>
      <c r="K59" s="165"/>
      <c r="L59" s="165"/>
      <c r="M59" s="165"/>
      <c r="N59" s="165"/>
      <c r="O59" s="165"/>
      <c r="P59" s="165"/>
      <c r="Q59" s="165"/>
      <c r="R59" s="165"/>
      <c r="S59" s="165"/>
      <c r="T59" s="165"/>
      <c r="U59" s="165"/>
      <c r="V59" s="165"/>
      <c r="W59" s="165"/>
      <c r="X59" s="73"/>
    </row>
    <row r="60" spans="2:24" x14ac:dyDescent="0.25">
      <c r="B60" s="72"/>
      <c r="C60" s="165"/>
      <c r="D60" s="165"/>
      <c r="E60" s="165"/>
      <c r="F60" s="165"/>
      <c r="G60" s="165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165"/>
      <c r="S60" s="165"/>
      <c r="T60" s="165"/>
      <c r="U60" s="165"/>
      <c r="V60" s="165"/>
      <c r="W60" s="165"/>
      <c r="X60" s="73"/>
    </row>
    <row r="61" spans="2:24" x14ac:dyDescent="0.25">
      <c r="B61" s="72"/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73"/>
    </row>
    <row r="62" spans="2:24" x14ac:dyDescent="0.25">
      <c r="B62" s="72"/>
      <c r="C62" s="165"/>
      <c r="D62" s="165"/>
      <c r="E62" s="165"/>
      <c r="F62" s="165"/>
      <c r="G62" s="165"/>
      <c r="H62" s="165"/>
      <c r="I62" s="165"/>
      <c r="J62" s="165"/>
      <c r="K62" s="165"/>
      <c r="L62" s="165"/>
      <c r="M62" s="165"/>
      <c r="N62" s="165"/>
      <c r="O62" s="165"/>
      <c r="P62" s="165"/>
      <c r="Q62" s="165"/>
      <c r="R62" s="165"/>
      <c r="S62" s="165"/>
      <c r="T62" s="165"/>
      <c r="U62" s="165"/>
      <c r="V62" s="165"/>
      <c r="W62" s="165"/>
      <c r="X62" s="73"/>
    </row>
    <row r="63" spans="2:24" x14ac:dyDescent="0.25">
      <c r="B63" s="72"/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65"/>
      <c r="X63" s="73"/>
    </row>
    <row r="64" spans="2:24" x14ac:dyDescent="0.25">
      <c r="B64" s="72"/>
      <c r="C64" s="165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73"/>
    </row>
    <row r="65" spans="2:24" ht="15" customHeight="1" x14ac:dyDescent="0.25">
      <c r="B65" s="72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  <c r="S65" s="165"/>
      <c r="T65" s="165"/>
      <c r="U65" s="165"/>
      <c r="V65" s="165"/>
      <c r="W65" s="165"/>
      <c r="X65" s="73"/>
    </row>
    <row r="66" spans="2:24" ht="15" customHeight="1" x14ac:dyDescent="0.25">
      <c r="B66" s="72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73"/>
    </row>
    <row r="67" spans="2:24" ht="15" customHeight="1" x14ac:dyDescent="0.25">
      <c r="B67" s="74"/>
      <c r="X67" s="75"/>
    </row>
    <row r="68" spans="2:24" ht="15" customHeight="1" x14ac:dyDescent="0.25">
      <c r="B68" s="76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8"/>
    </row>
    <row r="69" spans="2:24" ht="15" customHeight="1" x14ac:dyDescent="0.25"/>
    <row r="70" spans="2:24" ht="15" hidden="1" customHeight="1" x14ac:dyDescent="0.25">
      <c r="T70" s="165"/>
    </row>
    <row r="71" spans="2:24" ht="15" hidden="1" customHeight="1" x14ac:dyDescent="0.25">
      <c r="T71" s="165"/>
    </row>
    <row r="72" spans="2:24" ht="15" hidden="1" customHeight="1" x14ac:dyDescent="0.25">
      <c r="T72" s="165"/>
    </row>
    <row r="73" spans="2:24" ht="15" hidden="1" customHeight="1" x14ac:dyDescent="0.25">
      <c r="T73" s="165"/>
    </row>
    <row r="74" spans="2:24" ht="15" hidden="1" customHeight="1" x14ac:dyDescent="0.25">
      <c r="T74" s="165"/>
    </row>
    <row r="75" spans="2:24" ht="15" hidden="1" customHeight="1" x14ac:dyDescent="0.25">
      <c r="T75" s="165"/>
    </row>
    <row r="76" spans="2:24" ht="15" hidden="1" customHeight="1" x14ac:dyDescent="0.25">
      <c r="T76" s="165"/>
    </row>
    <row r="77" spans="2:24" ht="15" hidden="1" customHeight="1" x14ac:dyDescent="0.25">
      <c r="T77" s="165"/>
    </row>
    <row r="78" spans="2:24" ht="15" hidden="1" customHeight="1" x14ac:dyDescent="0.25">
      <c r="T78" s="165"/>
    </row>
    <row r="79" spans="2:24" ht="15" hidden="1" customHeight="1" x14ac:dyDescent="0.25">
      <c r="T79" s="165"/>
    </row>
    <row r="80" spans="2:24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1.2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</sheetData>
  <mergeCells count="39">
    <mergeCell ref="O35:Q36"/>
    <mergeCell ref="B35:F36"/>
    <mergeCell ref="I35:K36"/>
    <mergeCell ref="U35:W36"/>
    <mergeCell ref="T2:X6"/>
    <mergeCell ref="T10:X12"/>
    <mergeCell ref="B17:F18"/>
    <mergeCell ref="I17:K18"/>
    <mergeCell ref="B26:F27"/>
    <mergeCell ref="I26:K27"/>
    <mergeCell ref="B20:F21"/>
    <mergeCell ref="B23:F24"/>
    <mergeCell ref="I20:K21"/>
    <mergeCell ref="I23:K24"/>
    <mergeCell ref="U17:W18"/>
    <mergeCell ref="U20:W21"/>
    <mergeCell ref="U23:W24"/>
    <mergeCell ref="U26:W27"/>
    <mergeCell ref="D10:D12"/>
    <mergeCell ref="B2:J3"/>
    <mergeCell ref="B5:F5"/>
    <mergeCell ref="H5:L5"/>
    <mergeCell ref="B6:F6"/>
    <mergeCell ref="H6:L6"/>
    <mergeCell ref="J10:J12"/>
    <mergeCell ref="N10:R12"/>
    <mergeCell ref="O3:Q5"/>
    <mergeCell ref="O20:Q21"/>
    <mergeCell ref="O23:Q24"/>
    <mergeCell ref="O29:Q30"/>
    <mergeCell ref="B32:F33"/>
    <mergeCell ref="I32:K33"/>
    <mergeCell ref="O32:Q33"/>
    <mergeCell ref="U32:W33"/>
    <mergeCell ref="O17:Q18"/>
    <mergeCell ref="O26:Q27"/>
    <mergeCell ref="B29:F30"/>
    <mergeCell ref="I29:K30"/>
    <mergeCell ref="U29:W30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11E8-55A9-441E-A0CF-152D2159E4F1}">
  <sheetPr codeName="Sheet2">
    <pageSetUpPr fitToPage="1"/>
  </sheetPr>
  <dimension ref="B1:S17"/>
  <sheetViews>
    <sheetView showGridLines="0" tabSelected="1" workbookViewId="0">
      <selection activeCell="S16" sqref="S16"/>
    </sheetView>
  </sheetViews>
  <sheetFormatPr defaultColWidth="8.7109375" defaultRowHeight="15" x14ac:dyDescent="0.25"/>
  <cols>
    <col min="1" max="1" width="2.5703125" style="60" customWidth="1"/>
    <col min="2" max="2" width="10.140625" customWidth="1"/>
    <col min="3" max="3" width="11.5703125" style="60" bestFit="1" customWidth="1"/>
    <col min="4" max="4" width="9.140625" style="60" customWidth="1"/>
    <col min="5" max="5" width="24.5703125" style="60" bestFit="1" customWidth="1"/>
    <col min="6" max="6" width="9" style="60" customWidth="1"/>
    <col min="7" max="7" width="5.42578125" style="60" customWidth="1"/>
    <col min="8" max="12" width="6.85546875" style="60" bestFit="1" customWidth="1"/>
    <col min="13" max="13" width="2.5703125" style="60" customWidth="1"/>
    <col min="14" max="14" width="11" style="60" bestFit="1" customWidth="1"/>
    <col min="15" max="15" width="6.85546875" style="60" bestFit="1" customWidth="1"/>
    <col min="16" max="16" width="9.85546875" style="60" bestFit="1" customWidth="1"/>
    <col min="17" max="17" width="6.85546875" style="60" bestFit="1" customWidth="1"/>
    <col min="18" max="18" width="7.140625" style="60" bestFit="1" customWidth="1"/>
    <col min="19" max="19" width="8.140625" style="60" bestFit="1" customWidth="1"/>
    <col min="20" max="20" width="8.7109375" style="60" customWidth="1"/>
    <col min="21" max="16384" width="8.7109375" style="60"/>
  </cols>
  <sheetData>
    <row r="1" spans="2:19" customFormat="1" ht="12" customHeight="1" thickBot="1" x14ac:dyDescent="0.3"/>
    <row r="2" spans="2:19" customFormat="1" ht="17.100000000000001" customHeight="1" x14ac:dyDescent="0.25">
      <c r="C2" s="50" t="s">
        <v>22</v>
      </c>
      <c r="D2" s="50"/>
      <c r="E2" s="50"/>
      <c r="F2" s="50"/>
      <c r="G2" s="50"/>
      <c r="H2" s="113"/>
      <c r="I2" s="113"/>
      <c r="J2" s="113"/>
      <c r="K2" s="30" t="s">
        <v>2</v>
      </c>
      <c r="L2" s="29"/>
      <c r="M2" s="29"/>
      <c r="N2" s="29"/>
      <c r="O2" s="28"/>
    </row>
    <row r="3" spans="2:19" customFormat="1" ht="23.1" customHeight="1" x14ac:dyDescent="0.25">
      <c r="C3" s="50"/>
      <c r="D3" s="50"/>
      <c r="E3" s="50"/>
      <c r="F3" s="50"/>
      <c r="G3" s="50"/>
      <c r="H3" s="113"/>
      <c r="I3" s="113"/>
      <c r="J3" s="113"/>
      <c r="K3" s="27"/>
      <c r="L3" s="26"/>
      <c r="M3" s="26"/>
      <c r="N3" s="26"/>
      <c r="O3" s="25"/>
    </row>
    <row r="4" spans="2:19" customFormat="1" ht="17.100000000000001" customHeight="1" x14ac:dyDescent="0.25">
      <c r="C4" s="113"/>
      <c r="D4" s="113"/>
      <c r="E4" s="113"/>
      <c r="F4" s="113"/>
      <c r="G4" s="113"/>
      <c r="H4" s="113"/>
      <c r="I4" s="113"/>
      <c r="J4" s="113"/>
      <c r="K4" s="27"/>
      <c r="L4" s="26"/>
      <c r="M4" s="26"/>
      <c r="N4" s="26"/>
      <c r="O4" s="25"/>
    </row>
    <row r="5" spans="2:19" customFormat="1" ht="15" customHeight="1" x14ac:dyDescent="0.25">
      <c r="C5" s="49" t="s">
        <v>3</v>
      </c>
      <c r="D5" s="49"/>
      <c r="E5" s="49" t="s">
        <v>4</v>
      </c>
      <c r="F5" s="49"/>
      <c r="G5" s="49"/>
      <c r="H5" s="49"/>
      <c r="I5" s="49"/>
      <c r="J5" s="118"/>
      <c r="K5" s="27"/>
      <c r="L5" s="26"/>
      <c r="M5" s="26"/>
      <c r="N5" s="26"/>
      <c r="O5" s="25"/>
    </row>
    <row r="6" spans="2:19" customFormat="1" ht="15.75" customHeight="1" thickBot="1" x14ac:dyDescent="0.3">
      <c r="C6" s="49" t="s">
        <v>5</v>
      </c>
      <c r="D6" s="49"/>
      <c r="E6" s="49" t="s">
        <v>6</v>
      </c>
      <c r="F6" s="49"/>
      <c r="G6" s="49"/>
      <c r="H6" s="49"/>
      <c r="I6" s="49"/>
      <c r="J6" s="118"/>
      <c r="K6" s="24"/>
      <c r="L6" s="23"/>
      <c r="M6" s="23"/>
      <c r="N6" s="23"/>
      <c r="O6" s="22"/>
    </row>
    <row r="10" spans="2:19" ht="11.25" x14ac:dyDescent="0.2">
      <c r="B10" s="168"/>
      <c r="C10" s="37" t="s">
        <v>23</v>
      </c>
      <c r="D10" s="36"/>
      <c r="E10" s="36"/>
      <c r="F10" s="36"/>
      <c r="G10" s="36"/>
      <c r="H10" s="36"/>
      <c r="I10" s="36"/>
      <c r="J10" s="36"/>
      <c r="K10" s="36"/>
      <c r="L10" s="35"/>
      <c r="M10" s="169"/>
      <c r="N10" s="37" t="s">
        <v>24</v>
      </c>
      <c r="O10" s="35"/>
      <c r="P10" s="32" t="s">
        <v>25</v>
      </c>
      <c r="Q10" s="31"/>
      <c r="R10" s="37" t="s">
        <v>26</v>
      </c>
      <c r="S10" s="35"/>
    </row>
    <row r="11" spans="2:19" customFormat="1" ht="33.75" customHeight="1" x14ac:dyDescent="0.25">
      <c r="B11" s="170" t="s">
        <v>27</v>
      </c>
      <c r="C11" s="171" t="s">
        <v>28</v>
      </c>
      <c r="D11" s="170" t="s">
        <v>29</v>
      </c>
      <c r="E11" s="21" t="s">
        <v>30</v>
      </c>
      <c r="F11" s="20"/>
      <c r="G11" s="20"/>
      <c r="H11" s="20"/>
      <c r="I11" s="20"/>
      <c r="J11" s="20"/>
      <c r="K11" s="20"/>
      <c r="L11" s="19"/>
      <c r="M11" s="169"/>
      <c r="N11" s="170" t="s">
        <v>31</v>
      </c>
      <c r="O11" s="170" t="s">
        <v>32</v>
      </c>
      <c r="P11" s="172" t="s">
        <v>33</v>
      </c>
      <c r="Q11" s="172" t="s">
        <v>32</v>
      </c>
      <c r="R11" s="170" t="s">
        <v>34</v>
      </c>
      <c r="S11" s="170" t="s">
        <v>32</v>
      </c>
    </row>
    <row r="12" spans="2:19" ht="11.25" x14ac:dyDescent="0.2">
      <c r="B12" s="173">
        <f>COUNTA(B16:B17)</f>
        <v>2</v>
      </c>
      <c r="C12" s="174" t="s">
        <v>35</v>
      </c>
      <c r="D12" s="173">
        <f>SUM(D16:D17)</f>
        <v>2</v>
      </c>
      <c r="E12" s="18" t="s">
        <v>36</v>
      </c>
      <c r="F12" s="17"/>
      <c r="G12" s="17"/>
      <c r="H12" s="17"/>
      <c r="I12" s="17"/>
      <c r="J12" s="17"/>
      <c r="K12" s="17"/>
      <c r="L12" s="16"/>
      <c r="M12" s="169"/>
      <c r="N12" s="175">
        <f>'Period Totals Breakdown'!N3</f>
        <v>8114721.3899999997</v>
      </c>
      <c r="O12" s="97">
        <f>IFERROR(('Period Totals Breakdown'!N3-'Period Totals Breakdown'!N4)/'Period Totals Breakdown'!N4,0)</f>
        <v>14.4389676369863</v>
      </c>
      <c r="P12" s="176">
        <f>'Period Totals Breakdown'!N5</f>
        <v>2014038.49</v>
      </c>
      <c r="Q12" s="97">
        <f>IFERROR(('Period Totals Breakdown'!N5-'Period Totals Breakdown'!N6)/'Period Totals Breakdown'!N6,0)</f>
        <v>0.38517090096286105</v>
      </c>
      <c r="R12" s="177">
        <f>IFERROR(N12/P12,"")</f>
        <v>4.029079598175902</v>
      </c>
      <c r="S12" s="97">
        <f>IFERROR((R12-('Period Totals Breakdown'!N4/'Period Totals Breakdown'!N6))/('Period Totals Breakdown'!N4/'Period Totals Breakdown'!N6),0)</f>
        <v>10.145893713370931</v>
      </c>
    </row>
    <row r="13" spans="2:19" ht="11.25" x14ac:dyDescent="0.2"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78"/>
      <c r="O13" s="178"/>
      <c r="P13" s="179"/>
      <c r="Q13" s="179"/>
      <c r="R13" s="169"/>
      <c r="S13" s="169"/>
    </row>
    <row r="14" spans="2:19" ht="11.25" x14ac:dyDescent="0.2">
      <c r="B14" s="37" t="s">
        <v>37</v>
      </c>
      <c r="C14" s="36"/>
      <c r="D14" s="36"/>
      <c r="E14" s="36"/>
      <c r="F14" s="36"/>
      <c r="G14" s="36"/>
      <c r="H14" s="36"/>
      <c r="I14" s="36"/>
      <c r="J14" s="36"/>
      <c r="K14" s="36"/>
      <c r="L14" s="35"/>
      <c r="M14" s="169"/>
      <c r="N14" s="34" t="s">
        <v>38</v>
      </c>
      <c r="O14" s="33"/>
      <c r="P14" s="32" t="s">
        <v>25</v>
      </c>
      <c r="Q14" s="31"/>
      <c r="R14" s="37" t="s">
        <v>26</v>
      </c>
      <c r="S14" s="35"/>
    </row>
    <row r="15" spans="2:19" customFormat="1" ht="33.75" customHeight="1" x14ac:dyDescent="0.25">
      <c r="B15" s="170" t="s">
        <v>39</v>
      </c>
      <c r="C15" s="170" t="s">
        <v>40</v>
      </c>
      <c r="D15" s="170" t="s">
        <v>29</v>
      </c>
      <c r="E15" s="170" t="s">
        <v>41</v>
      </c>
      <c r="F15" s="170" t="s">
        <v>42</v>
      </c>
      <c r="G15" s="170" t="s">
        <v>43</v>
      </c>
      <c r="H15" s="170" t="s">
        <v>44</v>
      </c>
      <c r="I15" s="170" t="s">
        <v>45</v>
      </c>
      <c r="J15" s="170" t="s">
        <v>46</v>
      </c>
      <c r="K15" s="170" t="s">
        <v>47</v>
      </c>
      <c r="L15" s="170" t="s">
        <v>48</v>
      </c>
      <c r="M15" s="169"/>
      <c r="N15" s="180" t="s">
        <v>31</v>
      </c>
      <c r="O15" s="180" t="s">
        <v>32</v>
      </c>
      <c r="P15" s="172" t="s">
        <v>33</v>
      </c>
      <c r="Q15" s="172" t="s">
        <v>32</v>
      </c>
      <c r="R15" s="170" t="s">
        <v>34</v>
      </c>
      <c r="S15" s="170" t="s">
        <v>32</v>
      </c>
    </row>
    <row r="16" spans="2:19" customFormat="1" x14ac:dyDescent="0.25">
      <c r="B16" s="181" t="s">
        <v>49</v>
      </c>
      <c r="C16" s="181" t="s">
        <v>50</v>
      </c>
      <c r="D16" s="181">
        <v>1</v>
      </c>
      <c r="E16" s="181" t="s">
        <v>51</v>
      </c>
      <c r="F16" s="181" t="s">
        <v>52</v>
      </c>
      <c r="G16" s="181" t="s">
        <v>53</v>
      </c>
      <c r="H16" s="181" t="s">
        <v>54</v>
      </c>
      <c r="I16" s="181" t="s">
        <v>55</v>
      </c>
      <c r="J16" s="181" t="s">
        <v>56</v>
      </c>
      <c r="K16" s="181" t="s">
        <v>57</v>
      </c>
      <c r="L16" s="181" t="s">
        <v>58</v>
      </c>
      <c r="M16" s="169"/>
      <c r="N16" s="182">
        <f>SUMIFS('MPAN Cost by Period'!$P:$P,'MPAN Cost by Period'!A:A,$B16)</f>
        <v>2127994.34</v>
      </c>
      <c r="O16" s="183">
        <f>IFERROR((N16-SUMIFS('Comparison MPAN Cost by Period'!$P:$P,'Comparison MPAN Cost by Period'!A:A,$B16))/SUMIFS('Comparison MPAN Cost by Period'!$P:$P,'Comparison MPAN Cost by Period'!A:A,$B16),"")</f>
        <v>4.2465343688362918</v>
      </c>
      <c r="P16" s="184">
        <f>IFERROR(SUMIF('MPAN Consumption by Period'!$A:$A,B16,'MPAN Consumption by Period'!$P:$P),"")</f>
        <v>979280.22</v>
      </c>
      <c r="Q16" s="183">
        <f>IFERROR(SUM(P16-SUMIF('Comparison MPAN Cons. by Period'!$A:$A,B16,'Comparison MPAN Cons. by Period'!$P:$P))/SUMIF('Comparison MPAN Cons. by Period'!$A:$A,B16,'Comparison MPAN Cons. by Period'!$P:$P),"")</f>
        <v>2.0083562499999971E-2</v>
      </c>
      <c r="R16" s="177">
        <f>IFERROR(N16/P16,"")</f>
        <v>2.1730188117145874</v>
      </c>
      <c r="S16" s="183">
        <f>IFERROR((R16-(SUMIFS('Comparison MPAN Cost by Period'!$P:$P,'Comparison MPAN Cost by Period'!A:A,$B16)/SUMIF('Comparison MPAN Cons. by Period'!$A:$A,B16,'Comparison MPAN Cons. by Period'!$P:$P)))/(SUMIFS('Comparison MPAN Cost by Period'!$P:$P,'Comparison MPAN Cost by Period'!A:A,$B16)/SUMIF('Comparison MPAN Cons. by Period'!$A:$A,B16,'Comparison MPAN Cons. by Period'!$P:$P)),0)</f>
        <v>4.1432397910404442</v>
      </c>
    </row>
    <row r="17" spans="2:19" ht="11.25" x14ac:dyDescent="0.2">
      <c r="B17" s="181" t="s">
        <v>59</v>
      </c>
      <c r="C17" s="181" t="s">
        <v>60</v>
      </c>
      <c r="D17" s="181">
        <v>1</v>
      </c>
      <c r="E17" s="181" t="s">
        <v>61</v>
      </c>
      <c r="F17" s="181" t="s">
        <v>62</v>
      </c>
      <c r="G17" s="181" t="s">
        <v>63</v>
      </c>
      <c r="H17" s="181" t="s">
        <v>64</v>
      </c>
      <c r="I17" s="181" t="s">
        <v>55</v>
      </c>
      <c r="J17" s="181" t="s">
        <v>56</v>
      </c>
      <c r="K17" s="181" t="s">
        <v>57</v>
      </c>
      <c r="L17" s="181" t="s">
        <v>58</v>
      </c>
      <c r="M17" s="169"/>
      <c r="N17" s="182">
        <f>SUMIFS('MPAN Cost by Period'!$P:$P,'MPAN Cost by Period'!A:A,$B17)</f>
        <v>5986727.0499999998</v>
      </c>
      <c r="O17" s="183">
        <f>IFERROR((N17-SUMIFS('Comparison MPAN Cost by Period'!$P:$P,'Comparison MPAN Cost by Period'!A:A,$B17))/SUMIFS('Comparison MPAN Cost by Period'!$P:$P,'Comparison MPAN Cost by Period'!A:A,$B17),"")</f>
        <v>48.889392083333334</v>
      </c>
      <c r="P17" s="184">
        <f>IFERROR(SUMIF('MPAN Consumption by Period'!$A:$A,B17,'MPAN Consumption by Period'!$P:$P),"")</f>
        <v>1034758.27</v>
      </c>
      <c r="Q17" s="183">
        <f>IFERROR(SUM(P17-SUMIF('Comparison MPAN Cons. by Period'!$A:$A,B17,'Comparison MPAN Cons. by Period'!$P:$P))/SUMIF('Comparison MPAN Cons. by Period'!$A:$A,B17,'Comparison MPAN Cons. by Period'!$P:$P),"")</f>
        <v>1.0946523684210527</v>
      </c>
      <c r="R17" s="177">
        <f>IFERROR(N17/P17,"")</f>
        <v>5.7856286086991116</v>
      </c>
      <c r="S17" s="183">
        <f>IFERROR((R17-(SUMIFS('Comparison MPAN Cost by Period'!$P:$P,'Comparison MPAN Cost by Period'!A:A,$B17)/SUMIF('Comparison MPAN Cons. by Period'!$A:$A,B17,'Comparison MPAN Cons. by Period'!$P:$P)))/(SUMIFS('Comparison MPAN Cost by Period'!$P:$P,'Comparison MPAN Cost by Period'!A:A,$B17)/SUMIF('Comparison MPAN Cons. by Period'!$A:$A,B17,'Comparison MPAN Cons. by Period'!$P:$P)),0)</f>
        <v>22.817504439144678</v>
      </c>
    </row>
  </sheetData>
  <mergeCells count="16">
    <mergeCell ref="B14:L14"/>
    <mergeCell ref="N14:O14"/>
    <mergeCell ref="P14:Q14"/>
    <mergeCell ref="R14:S14"/>
    <mergeCell ref="C2:G3"/>
    <mergeCell ref="K2:O6"/>
    <mergeCell ref="C5:D5"/>
    <mergeCell ref="E5:I5"/>
    <mergeCell ref="C6:D6"/>
    <mergeCell ref="E6:I6"/>
    <mergeCell ref="C10:L10"/>
    <mergeCell ref="N10:O10"/>
    <mergeCell ref="P10:Q10"/>
    <mergeCell ref="R10:S10"/>
    <mergeCell ref="E11:L11"/>
    <mergeCell ref="E12:L12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F394-9A4E-48DC-B112-0B10BAAAB78E}">
  <sheetPr codeName="Sheet6">
    <pageSetUpPr fitToPage="1"/>
  </sheetPr>
  <dimension ref="B1:T14"/>
  <sheetViews>
    <sheetView showGridLines="0" workbookViewId="0">
      <selection activeCell="B12" sqref="B12"/>
    </sheetView>
  </sheetViews>
  <sheetFormatPr defaultColWidth="8.7109375" defaultRowHeight="15" x14ac:dyDescent="0.25"/>
  <cols>
    <col min="1" max="1" width="2.5703125" style="60" customWidth="1"/>
    <col min="2" max="2" width="10.140625" customWidth="1"/>
    <col min="3" max="3" width="11.5703125" style="60" bestFit="1" customWidth="1"/>
    <col min="4" max="4" width="20.140625" style="60" bestFit="1" customWidth="1"/>
    <col min="5" max="5" width="24.5703125" style="60" bestFit="1" customWidth="1"/>
    <col min="6" max="6" width="9" style="60" customWidth="1"/>
    <col min="7" max="7" width="5.42578125" style="60" customWidth="1"/>
    <col min="8" max="8" width="6.85546875" style="60" customWidth="1"/>
    <col min="9" max="9" width="2.5703125" style="60" customWidth="1"/>
    <col min="10" max="11" width="11" style="60" customWidth="1"/>
    <col min="12" max="12" width="11.140625" style="60" bestFit="1" customWidth="1"/>
    <col min="13" max="14" width="9.85546875" style="60" customWidth="1"/>
    <col min="15" max="15" width="6.85546875" style="60" bestFit="1" customWidth="1"/>
    <col min="16" max="17" width="11.7109375" style="60" customWidth="1"/>
    <col min="18" max="18" width="8.140625" style="60" bestFit="1" customWidth="1"/>
    <col min="19" max="19" width="10.85546875" style="60" customWidth="1"/>
    <col min="20" max="20" width="8.7109375" style="60" customWidth="1"/>
    <col min="21" max="16384" width="8.7109375" style="60"/>
  </cols>
  <sheetData>
    <row r="1" spans="2:20" customFormat="1" ht="12" customHeight="1" thickBot="1" x14ac:dyDescent="0.3"/>
    <row r="2" spans="2:20" customFormat="1" ht="17.100000000000001" customHeight="1" x14ac:dyDescent="0.25">
      <c r="C2" s="50" t="s">
        <v>22</v>
      </c>
      <c r="D2" s="50"/>
      <c r="E2" s="50"/>
      <c r="F2" s="50"/>
      <c r="G2" s="50"/>
      <c r="H2" s="113"/>
      <c r="J2" s="30" t="s">
        <v>2</v>
      </c>
      <c r="K2" s="29"/>
      <c r="L2" s="29"/>
      <c r="M2" s="29"/>
      <c r="N2" s="29"/>
      <c r="O2" s="29"/>
      <c r="P2" s="28"/>
      <c r="Q2" s="167"/>
    </row>
    <row r="3" spans="2:20" customFormat="1" ht="23.1" customHeight="1" x14ac:dyDescent="0.25">
      <c r="C3" s="50"/>
      <c r="D3" s="50"/>
      <c r="E3" s="50"/>
      <c r="F3" s="50"/>
      <c r="G3" s="50"/>
      <c r="H3" s="113"/>
      <c r="J3" s="27"/>
      <c r="K3" s="26"/>
      <c r="L3" s="26"/>
      <c r="M3" s="26"/>
      <c r="N3" s="26"/>
      <c r="O3" s="26"/>
      <c r="P3" s="25"/>
      <c r="Q3" s="167"/>
    </row>
    <row r="4" spans="2:20" customFormat="1" ht="17.100000000000001" customHeight="1" x14ac:dyDescent="0.25">
      <c r="C4" s="113"/>
      <c r="D4" s="113"/>
      <c r="E4" s="113"/>
      <c r="F4" s="113"/>
      <c r="G4" s="113"/>
      <c r="H4" s="113"/>
      <c r="J4" s="27"/>
      <c r="K4" s="26"/>
      <c r="L4" s="26"/>
      <c r="M4" s="26"/>
      <c r="N4" s="26"/>
      <c r="O4" s="26"/>
      <c r="P4" s="25"/>
      <c r="Q4" s="167"/>
    </row>
    <row r="5" spans="2:20" customFormat="1" ht="15" customHeight="1" x14ac:dyDescent="0.25">
      <c r="C5" s="49" t="s">
        <v>3</v>
      </c>
      <c r="D5" s="49"/>
      <c r="E5" s="49" t="s">
        <v>4</v>
      </c>
      <c r="F5" s="49"/>
      <c r="G5" s="49"/>
      <c r="H5" s="49"/>
      <c r="J5" s="27"/>
      <c r="K5" s="26"/>
      <c r="L5" s="26"/>
      <c r="M5" s="26"/>
      <c r="N5" s="26"/>
      <c r="O5" s="26"/>
      <c r="P5" s="25"/>
      <c r="Q5" s="167"/>
    </row>
    <row r="6" spans="2:20" customFormat="1" ht="15.75" customHeight="1" thickBot="1" x14ac:dyDescent="0.3">
      <c r="C6" s="49" t="s">
        <v>5</v>
      </c>
      <c r="D6" s="49"/>
      <c r="E6" s="49" t="s">
        <v>6</v>
      </c>
      <c r="F6" s="49"/>
      <c r="G6" s="49"/>
      <c r="H6" s="49"/>
      <c r="J6" s="24"/>
      <c r="K6" s="23"/>
      <c r="L6" s="23"/>
      <c r="M6" s="23"/>
      <c r="N6" s="23"/>
      <c r="O6" s="23"/>
      <c r="P6" s="22"/>
      <c r="Q6" s="167"/>
    </row>
    <row r="10" spans="2:20" ht="11.25" x14ac:dyDescent="0.2">
      <c r="B10" s="37" t="s">
        <v>37</v>
      </c>
      <c r="C10" s="36"/>
      <c r="D10" s="36"/>
      <c r="E10" s="36"/>
      <c r="F10" s="36"/>
      <c r="G10" s="36"/>
      <c r="H10" s="35"/>
      <c r="I10" s="169"/>
      <c r="J10" s="34" t="s">
        <v>38</v>
      </c>
      <c r="K10" s="15"/>
      <c r="L10" s="33"/>
      <c r="M10" s="32" t="s">
        <v>25</v>
      </c>
      <c r="N10" s="14"/>
      <c r="O10" s="31"/>
      <c r="P10" s="13" t="s">
        <v>26</v>
      </c>
      <c r="Q10" s="12"/>
      <c r="R10" s="12"/>
      <c r="S10" s="12"/>
    </row>
    <row r="11" spans="2:20" customFormat="1" ht="33.75" customHeight="1" x14ac:dyDescent="0.25">
      <c r="B11" s="170" t="s">
        <v>39</v>
      </c>
      <c r="C11" s="170" t="s">
        <v>40</v>
      </c>
      <c r="D11" s="170" t="s">
        <v>65</v>
      </c>
      <c r="E11" s="170" t="s">
        <v>41</v>
      </c>
      <c r="F11" s="170" t="s">
        <v>42</v>
      </c>
      <c r="G11" s="170" t="s">
        <v>43</v>
      </c>
      <c r="H11" s="170" t="s">
        <v>44</v>
      </c>
      <c r="I11" s="169"/>
      <c r="J11" s="180" t="s">
        <v>31</v>
      </c>
      <c r="K11" s="180" t="s">
        <v>66</v>
      </c>
      <c r="L11" s="180" t="s">
        <v>32</v>
      </c>
      <c r="M11" s="172" t="s">
        <v>33</v>
      </c>
      <c r="N11" s="172" t="s">
        <v>67</v>
      </c>
      <c r="O11" s="172" t="s">
        <v>32</v>
      </c>
      <c r="P11" s="170" t="s">
        <v>34</v>
      </c>
      <c r="Q11" s="170" t="s">
        <v>68</v>
      </c>
      <c r="R11" s="170" t="s">
        <v>32</v>
      </c>
      <c r="S11" s="170" t="s">
        <v>69</v>
      </c>
    </row>
    <row r="12" spans="2:20" customFormat="1" x14ac:dyDescent="0.25">
      <c r="B12" s="181" t="s">
        <v>49</v>
      </c>
      <c r="C12" s="181" t="s">
        <v>50</v>
      </c>
      <c r="D12" s="181" t="s">
        <v>70</v>
      </c>
      <c r="E12" s="181" t="s">
        <v>51</v>
      </c>
      <c r="F12" s="181" t="s">
        <v>52</v>
      </c>
      <c r="G12" s="181" t="s">
        <v>53</v>
      </c>
      <c r="H12" s="181" t="s">
        <v>54</v>
      </c>
      <c r="I12" s="169"/>
      <c r="J12" s="182">
        <f>IFERROR(SUMIFS('MPAN Cost by Period'!$P:$P,'MPAN Cost by Period'!$C:$C,$D12),"")</f>
        <v>2127994.34</v>
      </c>
      <c r="K12" s="182">
        <f>IFERROR(SUMIFS('Comparison MPAN Cost by Period'!$P:$P,'Comparison MPAN Cost by Period'!$C:$C,$D12),"")</f>
        <v>405600</v>
      </c>
      <c r="L12" s="183">
        <f>IFERROR(SUM(J12-K12)/K12,"")</f>
        <v>4.2465343688362918</v>
      </c>
      <c r="M12" s="184">
        <f>IFERROR(SUMIFS('MPAN Consumption by Period'!$P:$P,'MPAN Consumption by Period'!$C:$C,$D12),"")</f>
        <v>979280.22</v>
      </c>
      <c r="N12" s="184">
        <f>IFERROR(SUMIFS('Comparison MPAN Cons. by Period'!$P:$P,'Comparison MPAN Cons. by Period'!$C:$C,$D12),"")</f>
        <v>960000</v>
      </c>
      <c r="O12" s="183">
        <f>IFERROR(SUM(M12-N12)/N12,"")</f>
        <v>2.0083562499999971E-2</v>
      </c>
      <c r="P12" s="185">
        <f t="shared" ref="P12:Q14" si="0">IFERROR(J12/M12,"")</f>
        <v>2.1730188117145874</v>
      </c>
      <c r="Q12" s="185">
        <f t="shared" si="0"/>
        <v>0.42249999999999999</v>
      </c>
      <c r="R12" s="183">
        <f>IFERROR(SUM(P12-Q12)/Q12,"")</f>
        <v>4.1432397910404442</v>
      </c>
      <c r="S12" s="183" t="str">
        <f>IF(AND(K12=0,J12&lt;&gt;""),"New",IF(AND(J12=0,K12&lt;&gt;""),"Removed",""))</f>
        <v/>
      </c>
      <c r="T12" s="95"/>
    </row>
    <row r="13" spans="2:20" customFormat="1" x14ac:dyDescent="0.25">
      <c r="B13" s="181" t="s">
        <v>59</v>
      </c>
      <c r="C13" s="181" t="s">
        <v>60</v>
      </c>
      <c r="D13" s="181" t="s">
        <v>71</v>
      </c>
      <c r="E13" s="181" t="s">
        <v>61</v>
      </c>
      <c r="F13" s="181" t="s">
        <v>62</v>
      </c>
      <c r="G13" s="181" t="s">
        <v>63</v>
      </c>
      <c r="H13" s="181" t="s">
        <v>64</v>
      </c>
      <c r="I13" s="169"/>
      <c r="J13" s="182">
        <f>IFERROR(SUMIFS('MPAN Cost by Period'!$P:$P,'MPAN Cost by Period'!$C:$C,$D13),"")</f>
        <v>5986727.0499999998</v>
      </c>
      <c r="K13" s="182">
        <f>IFERROR(SUMIFS('Comparison MPAN Cost by Period'!$P:$P,'Comparison MPAN Cost by Period'!$C:$C,$D13),"")</f>
        <v>60000</v>
      </c>
      <c r="L13" s="183">
        <f>IFERROR(SUM(J13-K13)/K13,"")</f>
        <v>98.778784166666668</v>
      </c>
      <c r="M13" s="184">
        <f>IFERROR(SUMIFS('MPAN Consumption by Period'!$P:$P,'MPAN Consumption by Period'!$C:$C,$D13),"")</f>
        <v>1034758.27</v>
      </c>
      <c r="N13" s="184">
        <f>IFERROR(SUMIFS('Comparison MPAN Cons. by Period'!$P:$P,'Comparison MPAN Cons. by Period'!$C:$C,$D13),"")</f>
        <v>247000</v>
      </c>
      <c r="O13" s="183">
        <f>IFERROR(SUM(M13-N13)/N13,"")</f>
        <v>3.1893047368421055</v>
      </c>
      <c r="P13" s="185">
        <f t="shared" si="0"/>
        <v>5.7856286086991116</v>
      </c>
      <c r="Q13" s="185">
        <f t="shared" si="0"/>
        <v>0.24291497975708501</v>
      </c>
      <c r="R13" s="183">
        <f>IFERROR(SUM(P13-Q13)/Q13,"")</f>
        <v>22.817504439144678</v>
      </c>
      <c r="S13" s="183" t="str">
        <f>IF(AND(K13=0,J13&lt;&gt;""),"New",IF(AND(J13=0,K13&lt;&gt;""),"Removed",""))</f>
        <v/>
      </c>
      <c r="T13" s="95"/>
    </row>
    <row r="14" spans="2:20" ht="11.25" x14ac:dyDescent="0.2">
      <c r="B14" s="181" t="s">
        <v>59</v>
      </c>
      <c r="C14" s="181"/>
      <c r="D14" s="181" t="s">
        <v>72</v>
      </c>
      <c r="E14" s="181"/>
      <c r="F14" s="181"/>
      <c r="G14" s="181"/>
      <c r="H14" s="181"/>
      <c r="I14" s="169"/>
      <c r="J14" s="182">
        <f>IFERROR(SUMIFS('MPAN Cost by Period'!$P:$P,'MPAN Cost by Period'!$C:$C,$D14),"")</f>
        <v>0</v>
      </c>
      <c r="K14" s="182">
        <f>IFERROR(SUMIFS('Comparison MPAN Cost by Period'!$P:$P,'Comparison MPAN Cost by Period'!$C:$C,$D14),"")</f>
        <v>60000</v>
      </c>
      <c r="L14" s="183">
        <f>IFERROR(SUM(J14-K14)/K14,"")</f>
        <v>-1</v>
      </c>
      <c r="M14" s="184">
        <f>IFERROR(SUMIFS('MPAN Consumption by Period'!$P:$P,'MPAN Consumption by Period'!$C:$C,$D14),"")</f>
        <v>0</v>
      </c>
      <c r="N14" s="184">
        <f>IFERROR(SUMIFS('Comparison MPAN Cons. by Period'!$P:$P,'Comparison MPAN Cons. by Period'!$C:$C,$D14),"")</f>
        <v>247000</v>
      </c>
      <c r="O14" s="183">
        <f>IFERROR(SUM(M14-N14)/N14,"")</f>
        <v>-1</v>
      </c>
      <c r="P14" s="185" t="str">
        <f t="shared" si="0"/>
        <v/>
      </c>
      <c r="Q14" s="185">
        <f t="shared" si="0"/>
        <v>0.24291497975708501</v>
      </c>
      <c r="R14" s="183" t="str">
        <f>IFERROR(SUM(P14-Q14)/Q14,"")</f>
        <v/>
      </c>
      <c r="S14" s="183" t="str">
        <f>IF(AND(K14=0,J14&lt;&gt;""),"New",IF(AND(J14=0,K14&lt;&gt;""),"Removed",""))</f>
        <v>Removed</v>
      </c>
      <c r="T14" s="82"/>
    </row>
  </sheetData>
  <mergeCells count="10">
    <mergeCell ref="B10:H10"/>
    <mergeCell ref="J10:L10"/>
    <mergeCell ref="M10:O10"/>
    <mergeCell ref="J2:P6"/>
    <mergeCell ref="C2:G3"/>
    <mergeCell ref="C5:D5"/>
    <mergeCell ref="E5:H5"/>
    <mergeCell ref="C6:D6"/>
    <mergeCell ref="E6:H6"/>
    <mergeCell ref="P10:S10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37E5-7C4A-4154-9BA8-7A375DE8C89A}">
  <sheetPr codeName="Sheet8"/>
  <dimension ref="A1:U21"/>
  <sheetViews>
    <sheetView showGridLines="0" workbookViewId="0">
      <selection activeCell="B12" sqref="B12"/>
    </sheetView>
  </sheetViews>
  <sheetFormatPr defaultColWidth="0" defaultRowHeight="15" x14ac:dyDescent="0.25"/>
  <cols>
    <col min="1" max="1" width="3.140625" style="60" customWidth="1"/>
    <col min="2" max="2" width="8.7109375" customWidth="1"/>
    <col min="3" max="3" width="7.85546875" style="60" customWidth="1"/>
    <col min="4" max="4" width="11" style="60" customWidth="1"/>
    <col min="5" max="5" width="9.140625" style="60" customWidth="1"/>
    <col min="6" max="6" width="7.140625" style="60" customWidth="1"/>
    <col min="7" max="7" width="7.5703125" style="60" customWidth="1"/>
    <col min="8" max="8" width="4.42578125" style="60" customWidth="1"/>
    <col min="9" max="13" width="6.85546875" style="60" bestFit="1" customWidth="1"/>
    <col min="14" max="14" width="2.5703125" style="60" customWidth="1"/>
    <col min="15" max="20" width="12" style="60" customWidth="1"/>
    <col min="21" max="21" width="8.7109375" style="60" customWidth="1"/>
    <col min="22" max="22" width="8.7109375" style="60" hidden="1" customWidth="1"/>
    <col min="23" max="16384" width="8.7109375" style="60" hidden="1"/>
  </cols>
  <sheetData>
    <row r="1" spans="2:20" customFormat="1" ht="12" customHeight="1" thickBot="1" x14ac:dyDescent="0.3"/>
    <row r="2" spans="2:20" customFormat="1" ht="17.100000000000001" customHeight="1" x14ac:dyDescent="0.25">
      <c r="D2" s="50" t="s">
        <v>22</v>
      </c>
      <c r="E2" s="50"/>
      <c r="F2" s="50"/>
      <c r="G2" s="50"/>
      <c r="H2" s="50"/>
      <c r="I2" s="113"/>
      <c r="J2" s="113"/>
      <c r="K2" s="113"/>
      <c r="L2" s="30" t="s">
        <v>2</v>
      </c>
      <c r="M2" s="29"/>
      <c r="N2" s="29"/>
      <c r="O2" s="29"/>
      <c r="P2" s="28"/>
    </row>
    <row r="3" spans="2:20" customFormat="1" ht="23.1" customHeight="1" x14ac:dyDescent="0.25">
      <c r="D3" s="50"/>
      <c r="E3" s="50"/>
      <c r="F3" s="50"/>
      <c r="G3" s="50"/>
      <c r="H3" s="50"/>
      <c r="I3" s="113"/>
      <c r="J3" s="113"/>
      <c r="K3" s="113"/>
      <c r="L3" s="27"/>
      <c r="M3" s="26"/>
      <c r="N3" s="26"/>
      <c r="O3" s="26"/>
      <c r="P3" s="25"/>
    </row>
    <row r="4" spans="2:20" customFormat="1" ht="17.100000000000001" customHeight="1" x14ac:dyDescent="0.25">
      <c r="D4" s="113"/>
      <c r="E4" s="113"/>
      <c r="F4" s="113"/>
      <c r="G4" s="113"/>
      <c r="H4" s="113"/>
      <c r="I4" s="113"/>
      <c r="J4" s="113"/>
      <c r="K4" s="113"/>
      <c r="L4" s="27"/>
      <c r="M4" s="26"/>
      <c r="N4" s="26"/>
      <c r="O4" s="26"/>
      <c r="P4" s="25"/>
    </row>
    <row r="5" spans="2:20" customFormat="1" ht="15" customHeight="1" x14ac:dyDescent="0.25">
      <c r="D5" s="49" t="s">
        <v>3</v>
      </c>
      <c r="E5" s="49"/>
      <c r="F5" s="49" t="s">
        <v>4</v>
      </c>
      <c r="G5" s="49"/>
      <c r="H5" s="49"/>
      <c r="I5" s="49"/>
      <c r="J5" s="49"/>
      <c r="K5" s="118"/>
      <c r="L5" s="27"/>
      <c r="M5" s="26"/>
      <c r="N5" s="26"/>
      <c r="O5" s="26"/>
      <c r="P5" s="25"/>
    </row>
    <row r="6" spans="2:20" customFormat="1" ht="15.75" customHeight="1" thickBot="1" x14ac:dyDescent="0.3">
      <c r="D6" s="49" t="s">
        <v>5</v>
      </c>
      <c r="E6" s="49"/>
      <c r="F6" s="49" t="s">
        <v>6</v>
      </c>
      <c r="G6" s="49"/>
      <c r="H6" s="49"/>
      <c r="I6" s="49"/>
      <c r="J6" s="49"/>
      <c r="K6" s="118"/>
      <c r="L6" s="24"/>
      <c r="M6" s="23"/>
      <c r="N6" s="23"/>
      <c r="O6" s="23"/>
      <c r="P6" s="22"/>
    </row>
    <row r="10" spans="2:20" customFormat="1" ht="15" customHeight="1" x14ac:dyDescent="0.25">
      <c r="B10" s="37" t="s">
        <v>73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5"/>
      <c r="N10" s="169"/>
      <c r="O10" s="37" t="s">
        <v>38</v>
      </c>
      <c r="P10" s="36"/>
      <c r="Q10" s="37" t="s">
        <v>25</v>
      </c>
      <c r="R10" s="36"/>
      <c r="S10" s="37" t="s">
        <v>26</v>
      </c>
      <c r="T10" s="36"/>
    </row>
    <row r="11" spans="2:20" customFormat="1" ht="33.75" customHeight="1" x14ac:dyDescent="0.25">
      <c r="B11" s="170" t="s">
        <v>55</v>
      </c>
      <c r="C11" s="170" t="s">
        <v>27</v>
      </c>
      <c r="D11" s="171" t="s">
        <v>28</v>
      </c>
      <c r="E11" s="170" t="s">
        <v>29</v>
      </c>
      <c r="F11" s="21" t="s">
        <v>30</v>
      </c>
      <c r="G11" s="20"/>
      <c r="H11" s="20"/>
      <c r="I11" s="20"/>
      <c r="J11" s="20"/>
      <c r="K11" s="20"/>
      <c r="L11" s="20"/>
      <c r="M11" s="19"/>
      <c r="N11" s="169"/>
      <c r="O11" s="170" t="s">
        <v>31</v>
      </c>
      <c r="P11" s="170" t="s">
        <v>32</v>
      </c>
      <c r="Q11" s="170" t="s">
        <v>33</v>
      </c>
      <c r="R11" s="170" t="s">
        <v>32</v>
      </c>
      <c r="S11" s="170" t="s">
        <v>34</v>
      </c>
      <c r="T11" s="170" t="s">
        <v>32</v>
      </c>
    </row>
    <row r="12" spans="2:20" customFormat="1" x14ac:dyDescent="0.25">
      <c r="B12" s="173" t="s">
        <v>74</v>
      </c>
      <c r="C12" s="173">
        <v>1</v>
      </c>
      <c r="D12" s="174" t="s">
        <v>35</v>
      </c>
      <c r="E12" s="173">
        <v>1</v>
      </c>
      <c r="F12" s="18" t="s">
        <v>49</v>
      </c>
      <c r="G12" s="17"/>
      <c r="H12" s="17"/>
      <c r="I12" s="17"/>
      <c r="J12" s="17"/>
      <c r="K12" s="17"/>
      <c r="L12" s="17"/>
      <c r="M12" s="16"/>
      <c r="N12" s="169"/>
      <c r="O12" s="173">
        <v>2127994.34</v>
      </c>
      <c r="P12" s="186">
        <v>424.65343688362901</v>
      </c>
      <c r="Q12" s="173">
        <v>979280.22</v>
      </c>
      <c r="R12" s="186">
        <v>2.0083562499999998</v>
      </c>
      <c r="S12" s="173">
        <v>2.1730188117145901</v>
      </c>
      <c r="T12" s="186">
        <v>414.32397910404399</v>
      </c>
    </row>
    <row r="13" spans="2:20" ht="11.25" x14ac:dyDescent="0.2">
      <c r="B13" s="173" t="s">
        <v>75</v>
      </c>
      <c r="C13" s="173">
        <v>1</v>
      </c>
      <c r="D13" s="174" t="s">
        <v>35</v>
      </c>
      <c r="E13" s="173">
        <v>1</v>
      </c>
      <c r="F13" s="18" t="s">
        <v>59</v>
      </c>
      <c r="G13" s="17"/>
      <c r="H13" s="17"/>
      <c r="I13" s="17"/>
      <c r="J13" s="17"/>
      <c r="K13" s="17"/>
      <c r="L13" s="17"/>
      <c r="M13" s="16"/>
      <c r="N13" s="169"/>
      <c r="O13" s="173">
        <v>5986727.0499999998</v>
      </c>
      <c r="P13" s="186">
        <v>9877.8784166666701</v>
      </c>
      <c r="Q13" s="173">
        <v>1034758.27</v>
      </c>
      <c r="R13" s="186">
        <v>318.93047368421099</v>
      </c>
      <c r="S13" s="173">
        <v>5.7856286086991098</v>
      </c>
      <c r="T13" s="186">
        <v>2281.75044391447</v>
      </c>
    </row>
    <row r="14" spans="2:20" x14ac:dyDescent="0.25"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</row>
    <row r="21" spans="9:9" x14ac:dyDescent="0.25">
      <c r="I21" s="64"/>
    </row>
  </sheetData>
  <mergeCells count="13">
    <mergeCell ref="L2:P6"/>
    <mergeCell ref="B10:M10"/>
    <mergeCell ref="D2:H3"/>
    <mergeCell ref="D5:E5"/>
    <mergeCell ref="F5:J5"/>
    <mergeCell ref="D6:E6"/>
    <mergeCell ref="F6:J6"/>
    <mergeCell ref="F13:M13"/>
    <mergeCell ref="O10:P10"/>
    <mergeCell ref="Q10:R10"/>
    <mergeCell ref="S10:T10"/>
    <mergeCell ref="F11:M11"/>
    <mergeCell ref="F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60D2-42D2-4C8D-A91D-C6239BE4192D}">
  <sheetPr codeName="Sheet7"/>
  <dimension ref="A1:U21"/>
  <sheetViews>
    <sheetView showGridLines="0" workbookViewId="0">
      <selection activeCell="B12" sqref="B12"/>
    </sheetView>
  </sheetViews>
  <sheetFormatPr defaultColWidth="0" defaultRowHeight="15" x14ac:dyDescent="0.25"/>
  <cols>
    <col min="1" max="1" width="3.140625" style="60" customWidth="1"/>
    <col min="2" max="2" width="8.7109375" customWidth="1"/>
    <col min="3" max="3" width="7.85546875" style="60" customWidth="1"/>
    <col min="4" max="4" width="11" style="60" customWidth="1"/>
    <col min="5" max="5" width="9.140625" style="60" customWidth="1"/>
    <col min="6" max="6" width="7.140625" style="60" customWidth="1"/>
    <col min="7" max="7" width="7.5703125" style="60" customWidth="1"/>
    <col min="8" max="8" width="4.42578125" style="60" customWidth="1"/>
    <col min="9" max="13" width="6.85546875" style="60" bestFit="1" customWidth="1"/>
    <col min="14" max="14" width="2.5703125" style="60" customWidth="1"/>
    <col min="15" max="20" width="12" style="60" customWidth="1"/>
    <col min="21" max="21" width="8.7109375" style="60" customWidth="1"/>
    <col min="22" max="22" width="8.7109375" style="60" hidden="1" customWidth="1"/>
    <col min="23" max="16384" width="8.7109375" style="60" hidden="1"/>
  </cols>
  <sheetData>
    <row r="1" spans="2:20" customFormat="1" ht="12" customHeight="1" thickBot="1" x14ac:dyDescent="0.3"/>
    <row r="2" spans="2:20" customFormat="1" ht="17.100000000000001" customHeight="1" x14ac:dyDescent="0.25">
      <c r="D2" s="50" t="s">
        <v>22</v>
      </c>
      <c r="E2" s="50"/>
      <c r="F2" s="50"/>
      <c r="G2" s="50"/>
      <c r="H2" s="50"/>
      <c r="I2" s="113"/>
      <c r="J2" s="113"/>
      <c r="K2" s="113"/>
      <c r="L2" s="30" t="s">
        <v>2</v>
      </c>
      <c r="M2" s="29"/>
      <c r="N2" s="29"/>
      <c r="O2" s="29"/>
      <c r="P2" s="28"/>
    </row>
    <row r="3" spans="2:20" customFormat="1" ht="23.1" customHeight="1" x14ac:dyDescent="0.25">
      <c r="D3" s="50"/>
      <c r="E3" s="50"/>
      <c r="F3" s="50"/>
      <c r="G3" s="50"/>
      <c r="H3" s="50"/>
      <c r="I3" s="113"/>
      <c r="J3" s="113"/>
      <c r="K3" s="113"/>
      <c r="L3" s="27"/>
      <c r="M3" s="26"/>
      <c r="N3" s="26"/>
      <c r="O3" s="26"/>
      <c r="P3" s="25"/>
    </row>
    <row r="4" spans="2:20" customFormat="1" ht="17.100000000000001" customHeight="1" x14ac:dyDescent="0.25">
      <c r="D4" s="113"/>
      <c r="E4" s="113"/>
      <c r="F4" s="113"/>
      <c r="G4" s="113"/>
      <c r="H4" s="113"/>
      <c r="I4" s="113"/>
      <c r="J4" s="113"/>
      <c r="K4" s="113"/>
      <c r="L4" s="27"/>
      <c r="M4" s="26"/>
      <c r="N4" s="26"/>
      <c r="O4" s="26"/>
      <c r="P4" s="25"/>
    </row>
    <row r="5" spans="2:20" customFormat="1" ht="15" customHeight="1" x14ac:dyDescent="0.25">
      <c r="D5" s="49" t="s">
        <v>3</v>
      </c>
      <c r="E5" s="49"/>
      <c r="F5" s="49" t="s">
        <v>4</v>
      </c>
      <c r="G5" s="49"/>
      <c r="H5" s="49"/>
      <c r="I5" s="49"/>
      <c r="J5" s="49"/>
      <c r="K5" s="118"/>
      <c r="L5" s="27"/>
      <c r="M5" s="26"/>
      <c r="N5" s="26"/>
      <c r="O5" s="26"/>
      <c r="P5" s="25"/>
    </row>
    <row r="6" spans="2:20" customFormat="1" ht="15.75" customHeight="1" thickBot="1" x14ac:dyDescent="0.3">
      <c r="D6" s="49" t="s">
        <v>5</v>
      </c>
      <c r="E6" s="49"/>
      <c r="F6" s="49" t="s">
        <v>6</v>
      </c>
      <c r="G6" s="49"/>
      <c r="H6" s="49"/>
      <c r="I6" s="49"/>
      <c r="J6" s="49"/>
      <c r="K6" s="118"/>
      <c r="L6" s="24"/>
      <c r="M6" s="23"/>
      <c r="N6" s="23"/>
      <c r="O6" s="23"/>
      <c r="P6" s="22"/>
    </row>
    <row r="10" spans="2:20" customFormat="1" ht="15" customHeight="1" x14ac:dyDescent="0.25">
      <c r="B10" s="37" t="s">
        <v>76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5"/>
      <c r="N10" s="169"/>
      <c r="O10" s="37" t="s">
        <v>38</v>
      </c>
      <c r="P10" s="36"/>
      <c r="Q10" s="37" t="s">
        <v>25</v>
      </c>
      <c r="R10" s="36"/>
      <c r="S10" s="37" t="s">
        <v>26</v>
      </c>
      <c r="T10" s="36"/>
    </row>
    <row r="11" spans="2:20" customFormat="1" ht="33.75" customHeight="1" x14ac:dyDescent="0.25">
      <c r="B11" s="170" t="s">
        <v>56</v>
      </c>
      <c r="C11" s="170" t="s">
        <v>27</v>
      </c>
      <c r="D11" s="171" t="s">
        <v>28</v>
      </c>
      <c r="E11" s="170" t="s">
        <v>29</v>
      </c>
      <c r="F11" s="21" t="s">
        <v>30</v>
      </c>
      <c r="G11" s="20"/>
      <c r="H11" s="20"/>
      <c r="I11" s="20"/>
      <c r="J11" s="20"/>
      <c r="K11" s="20"/>
      <c r="L11" s="20"/>
      <c r="M11" s="19"/>
      <c r="N11" s="169"/>
      <c r="O11" s="170" t="s">
        <v>31</v>
      </c>
      <c r="P11" s="170" t="s">
        <v>32</v>
      </c>
      <c r="Q11" s="170" t="s">
        <v>33</v>
      </c>
      <c r="R11" s="170" t="s">
        <v>32</v>
      </c>
      <c r="S11" s="170" t="s">
        <v>34</v>
      </c>
      <c r="T11" s="170" t="s">
        <v>32</v>
      </c>
    </row>
    <row r="12" spans="2:20" customFormat="1" x14ac:dyDescent="0.25">
      <c r="B12" s="173" t="s">
        <v>77</v>
      </c>
      <c r="C12" s="173">
        <v>1</v>
      </c>
      <c r="D12" s="174" t="s">
        <v>35</v>
      </c>
      <c r="E12" s="173">
        <v>1</v>
      </c>
      <c r="F12" s="18" t="s">
        <v>49</v>
      </c>
      <c r="G12" s="17"/>
      <c r="H12" s="17"/>
      <c r="I12" s="17"/>
      <c r="J12" s="17"/>
      <c r="K12" s="17"/>
      <c r="L12" s="17"/>
      <c r="M12" s="16"/>
      <c r="N12" s="169"/>
      <c r="O12" s="173">
        <v>2127994.34</v>
      </c>
      <c r="P12" s="186">
        <v>424.65343688362901</v>
      </c>
      <c r="Q12" s="173">
        <v>979280.22</v>
      </c>
      <c r="R12" s="186">
        <v>2.0083562499999998</v>
      </c>
      <c r="S12" s="173">
        <v>2.1730188117145901</v>
      </c>
      <c r="T12" s="186">
        <v>414.32397910404399</v>
      </c>
    </row>
    <row r="13" spans="2:20" ht="11.25" x14ac:dyDescent="0.2">
      <c r="B13" s="173"/>
      <c r="C13" s="173"/>
      <c r="D13" s="174"/>
      <c r="E13" s="173"/>
      <c r="F13" s="18"/>
      <c r="G13" s="17"/>
      <c r="H13" s="17"/>
      <c r="I13" s="17"/>
      <c r="J13" s="17"/>
      <c r="K13" s="17"/>
      <c r="L13" s="17"/>
      <c r="M13" s="16"/>
      <c r="N13" s="169"/>
      <c r="O13" s="173"/>
      <c r="P13" s="186"/>
      <c r="Q13" s="173"/>
      <c r="R13" s="186"/>
      <c r="S13" s="173"/>
      <c r="T13" s="186"/>
    </row>
    <row r="14" spans="2:20" x14ac:dyDescent="0.25"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</row>
    <row r="21" spans="9:9" x14ac:dyDescent="0.25">
      <c r="I21" s="64"/>
    </row>
  </sheetData>
  <mergeCells count="13">
    <mergeCell ref="F13:M13"/>
    <mergeCell ref="B10:M10"/>
    <mergeCell ref="O10:P10"/>
    <mergeCell ref="Q10:R10"/>
    <mergeCell ref="S10:T10"/>
    <mergeCell ref="F11:M11"/>
    <mergeCell ref="F12:M12"/>
    <mergeCell ref="D2:H3"/>
    <mergeCell ref="L2:P6"/>
    <mergeCell ref="D5:E5"/>
    <mergeCell ref="F5:J5"/>
    <mergeCell ref="D6:E6"/>
    <mergeCell ref="F6:J6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D428-5A06-44CD-BF4F-C07E8282F0B2}">
  <sheetPr codeName="Sheet9"/>
  <dimension ref="A1:U21"/>
  <sheetViews>
    <sheetView showGridLines="0" workbookViewId="0">
      <selection activeCell="B12" sqref="B12"/>
    </sheetView>
  </sheetViews>
  <sheetFormatPr defaultColWidth="0" defaultRowHeight="15" x14ac:dyDescent="0.25"/>
  <cols>
    <col min="1" max="1" width="3.140625" style="60" customWidth="1"/>
    <col min="2" max="2" width="8.7109375" customWidth="1"/>
    <col min="3" max="3" width="7.85546875" style="60" customWidth="1"/>
    <col min="4" max="4" width="11" style="60" customWidth="1"/>
    <col min="5" max="5" width="9.140625" style="60" customWidth="1"/>
    <col min="6" max="6" width="7.140625" style="60" customWidth="1"/>
    <col min="7" max="7" width="7.5703125" style="60" customWidth="1"/>
    <col min="8" max="8" width="4.42578125" style="60" customWidth="1"/>
    <col min="9" max="13" width="6.85546875" style="60" bestFit="1" customWidth="1"/>
    <col min="14" max="14" width="2.5703125" style="60" customWidth="1"/>
    <col min="15" max="20" width="12" style="60" customWidth="1"/>
    <col min="21" max="21" width="8.7109375" style="60" customWidth="1"/>
    <col min="22" max="22" width="8.7109375" style="60" hidden="1" customWidth="1"/>
    <col min="23" max="16384" width="8.7109375" style="60" hidden="1"/>
  </cols>
  <sheetData>
    <row r="1" spans="2:20" customFormat="1" ht="12" customHeight="1" thickBot="1" x14ac:dyDescent="0.3"/>
    <row r="2" spans="2:20" customFormat="1" ht="17.100000000000001" customHeight="1" x14ac:dyDescent="0.25">
      <c r="D2" s="50" t="s">
        <v>22</v>
      </c>
      <c r="E2" s="50"/>
      <c r="F2" s="50"/>
      <c r="G2" s="50"/>
      <c r="H2" s="50"/>
      <c r="I2" s="113"/>
      <c r="J2" s="113"/>
      <c r="K2" s="113"/>
      <c r="L2" s="30" t="s">
        <v>2</v>
      </c>
      <c r="M2" s="29"/>
      <c r="N2" s="29"/>
      <c r="O2" s="29"/>
      <c r="P2" s="28"/>
    </row>
    <row r="3" spans="2:20" customFormat="1" ht="23.1" customHeight="1" x14ac:dyDescent="0.25">
      <c r="D3" s="50"/>
      <c r="E3" s="50"/>
      <c r="F3" s="50"/>
      <c r="G3" s="50"/>
      <c r="H3" s="50"/>
      <c r="I3" s="113"/>
      <c r="J3" s="113"/>
      <c r="K3" s="113"/>
      <c r="L3" s="27"/>
      <c r="M3" s="26"/>
      <c r="N3" s="26"/>
      <c r="O3" s="26"/>
      <c r="P3" s="25"/>
    </row>
    <row r="4" spans="2:20" customFormat="1" ht="17.100000000000001" customHeight="1" x14ac:dyDescent="0.25">
      <c r="D4" s="113"/>
      <c r="E4" s="113"/>
      <c r="F4" s="113"/>
      <c r="G4" s="113"/>
      <c r="H4" s="113"/>
      <c r="I4" s="113"/>
      <c r="J4" s="113"/>
      <c r="K4" s="113"/>
      <c r="L4" s="27"/>
      <c r="M4" s="26"/>
      <c r="N4" s="26"/>
      <c r="O4" s="26"/>
      <c r="P4" s="25"/>
    </row>
    <row r="5" spans="2:20" customFormat="1" ht="15" customHeight="1" x14ac:dyDescent="0.25">
      <c r="D5" s="49" t="s">
        <v>3</v>
      </c>
      <c r="E5" s="49"/>
      <c r="F5" s="49" t="s">
        <v>4</v>
      </c>
      <c r="G5" s="49"/>
      <c r="H5" s="49"/>
      <c r="I5" s="49"/>
      <c r="J5" s="49"/>
      <c r="K5" s="118"/>
      <c r="L5" s="27"/>
      <c r="M5" s="26"/>
      <c r="N5" s="26"/>
      <c r="O5" s="26"/>
      <c r="P5" s="25"/>
    </row>
    <row r="6" spans="2:20" customFormat="1" ht="15.75" customHeight="1" thickBot="1" x14ac:dyDescent="0.3">
      <c r="D6" s="49" t="s">
        <v>5</v>
      </c>
      <c r="E6" s="49"/>
      <c r="F6" s="49" t="s">
        <v>6</v>
      </c>
      <c r="G6" s="49"/>
      <c r="H6" s="49"/>
      <c r="I6" s="49"/>
      <c r="J6" s="49"/>
      <c r="K6" s="118"/>
      <c r="L6" s="24"/>
      <c r="M6" s="23"/>
      <c r="N6" s="23"/>
      <c r="O6" s="23"/>
      <c r="P6" s="22"/>
    </row>
    <row r="10" spans="2:20" customFormat="1" ht="15" customHeight="1" x14ac:dyDescent="0.25">
      <c r="B10" s="37" t="s">
        <v>78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5"/>
      <c r="N10" s="169"/>
      <c r="O10" s="37" t="s">
        <v>38</v>
      </c>
      <c r="P10" s="36"/>
      <c r="Q10" s="37" t="s">
        <v>25</v>
      </c>
      <c r="R10" s="36"/>
      <c r="S10" s="37" t="s">
        <v>26</v>
      </c>
      <c r="T10" s="36"/>
    </row>
    <row r="11" spans="2:20" customFormat="1" ht="33.75" customHeight="1" x14ac:dyDescent="0.25">
      <c r="B11" s="170" t="s">
        <v>57</v>
      </c>
      <c r="C11" s="170" t="s">
        <v>27</v>
      </c>
      <c r="D11" s="171" t="s">
        <v>28</v>
      </c>
      <c r="E11" s="170" t="s">
        <v>29</v>
      </c>
      <c r="F11" s="21" t="s">
        <v>30</v>
      </c>
      <c r="G11" s="20"/>
      <c r="H11" s="20"/>
      <c r="I11" s="20"/>
      <c r="J11" s="20"/>
      <c r="K11" s="20"/>
      <c r="L11" s="20"/>
      <c r="M11" s="19"/>
      <c r="N11" s="169"/>
      <c r="O11" s="170" t="s">
        <v>31</v>
      </c>
      <c r="P11" s="170" t="s">
        <v>32</v>
      </c>
      <c r="Q11" s="170" t="s">
        <v>33</v>
      </c>
      <c r="R11" s="170" t="s">
        <v>32</v>
      </c>
      <c r="S11" s="170" t="s">
        <v>34</v>
      </c>
      <c r="T11" s="170" t="s">
        <v>32</v>
      </c>
    </row>
    <row r="12" spans="2:20" customFormat="1" x14ac:dyDescent="0.25">
      <c r="B12" s="173" t="s">
        <v>79</v>
      </c>
      <c r="C12" s="173">
        <v>1</v>
      </c>
      <c r="D12" s="174" t="s">
        <v>35</v>
      </c>
      <c r="E12" s="173">
        <v>1</v>
      </c>
      <c r="F12" s="18" t="s">
        <v>59</v>
      </c>
      <c r="G12" s="17"/>
      <c r="H12" s="17"/>
      <c r="I12" s="17"/>
      <c r="J12" s="17"/>
      <c r="K12" s="17"/>
      <c r="L12" s="17"/>
      <c r="M12" s="16"/>
      <c r="N12" s="169"/>
      <c r="O12" s="173">
        <v>5986727.0499999998</v>
      </c>
      <c r="P12" s="186">
        <v>9877.8784166666701</v>
      </c>
      <c r="Q12" s="173">
        <v>1034758.27</v>
      </c>
      <c r="R12" s="186">
        <v>318.93047368421099</v>
      </c>
      <c r="S12" s="173">
        <v>5.7856286086991098</v>
      </c>
      <c r="T12" s="186">
        <v>2281.75044391447</v>
      </c>
    </row>
    <row r="13" spans="2:20" ht="11.25" x14ac:dyDescent="0.2">
      <c r="B13" s="173"/>
      <c r="C13" s="173"/>
      <c r="D13" s="174"/>
      <c r="E13" s="173"/>
      <c r="F13" s="18"/>
      <c r="G13" s="17"/>
      <c r="H13" s="17"/>
      <c r="I13" s="17"/>
      <c r="J13" s="17"/>
      <c r="K13" s="17"/>
      <c r="L13" s="17"/>
      <c r="M13" s="16"/>
      <c r="N13" s="169"/>
      <c r="O13" s="173"/>
      <c r="P13" s="186"/>
      <c r="Q13" s="173"/>
      <c r="R13" s="186"/>
      <c r="S13" s="173"/>
      <c r="T13" s="186"/>
    </row>
    <row r="14" spans="2:20" x14ac:dyDescent="0.25"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</row>
    <row r="21" spans="9:9" x14ac:dyDescent="0.25">
      <c r="I21" s="64"/>
    </row>
  </sheetData>
  <mergeCells count="13">
    <mergeCell ref="F13:M13"/>
    <mergeCell ref="B10:M10"/>
    <mergeCell ref="O10:P10"/>
    <mergeCell ref="Q10:R10"/>
    <mergeCell ref="S10:T10"/>
    <mergeCell ref="F11:M11"/>
    <mergeCell ref="F12:M12"/>
    <mergeCell ref="D2:H3"/>
    <mergeCell ref="L2:P6"/>
    <mergeCell ref="D5:E5"/>
    <mergeCell ref="F5:J5"/>
    <mergeCell ref="D6:E6"/>
    <mergeCell ref="F6:J6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A3A8-E271-4F7F-9A6C-3ED1EC627926}">
  <sheetPr codeName="Sheet10"/>
  <dimension ref="A1:U21"/>
  <sheetViews>
    <sheetView showGridLines="0" workbookViewId="0">
      <selection activeCell="B12" sqref="B12"/>
    </sheetView>
  </sheetViews>
  <sheetFormatPr defaultColWidth="0" defaultRowHeight="15" x14ac:dyDescent="0.25"/>
  <cols>
    <col min="1" max="1" width="3.140625" style="60" customWidth="1"/>
    <col min="2" max="2" width="8.7109375" customWidth="1"/>
    <col min="3" max="3" width="7.85546875" style="60" customWidth="1"/>
    <col min="4" max="4" width="11" style="60" customWidth="1"/>
    <col min="5" max="5" width="9.140625" style="60" customWidth="1"/>
    <col min="6" max="6" width="7.140625" style="60" customWidth="1"/>
    <col min="7" max="7" width="7.5703125" style="60" customWidth="1"/>
    <col min="8" max="8" width="4.42578125" style="60" customWidth="1"/>
    <col min="9" max="13" width="6.85546875" style="60" bestFit="1" customWidth="1"/>
    <col min="14" max="14" width="2.5703125" style="60" customWidth="1"/>
    <col min="15" max="20" width="12" style="60" customWidth="1"/>
    <col min="21" max="21" width="8.7109375" style="60" customWidth="1"/>
    <col min="22" max="22" width="8.7109375" style="60" hidden="1" customWidth="1"/>
    <col min="23" max="16384" width="8.7109375" style="60" hidden="1"/>
  </cols>
  <sheetData>
    <row r="1" spans="2:20" customFormat="1" ht="12" customHeight="1" thickBot="1" x14ac:dyDescent="0.3"/>
    <row r="2" spans="2:20" customFormat="1" ht="17.100000000000001" customHeight="1" x14ac:dyDescent="0.25">
      <c r="D2" s="50" t="s">
        <v>22</v>
      </c>
      <c r="E2" s="50"/>
      <c r="F2" s="50"/>
      <c r="G2" s="50"/>
      <c r="H2" s="50"/>
      <c r="I2" s="113"/>
      <c r="J2" s="113"/>
      <c r="K2" s="113"/>
      <c r="L2" s="30" t="s">
        <v>2</v>
      </c>
      <c r="M2" s="29"/>
      <c r="N2" s="29"/>
      <c r="O2" s="29"/>
      <c r="P2" s="28"/>
    </row>
    <row r="3" spans="2:20" customFormat="1" ht="23.1" customHeight="1" x14ac:dyDescent="0.25">
      <c r="D3" s="50"/>
      <c r="E3" s="50"/>
      <c r="F3" s="50"/>
      <c r="G3" s="50"/>
      <c r="H3" s="50"/>
      <c r="I3" s="113"/>
      <c r="J3" s="113"/>
      <c r="K3" s="113"/>
      <c r="L3" s="27"/>
      <c r="M3" s="26"/>
      <c r="N3" s="26"/>
      <c r="O3" s="26"/>
      <c r="P3" s="25"/>
    </row>
    <row r="4" spans="2:20" customFormat="1" ht="17.100000000000001" customHeight="1" x14ac:dyDescent="0.25">
      <c r="D4" s="113"/>
      <c r="E4" s="113"/>
      <c r="F4" s="113"/>
      <c r="G4" s="113"/>
      <c r="H4" s="113"/>
      <c r="I4" s="113"/>
      <c r="J4" s="113"/>
      <c r="K4" s="113"/>
      <c r="L4" s="27"/>
      <c r="M4" s="26"/>
      <c r="N4" s="26"/>
      <c r="O4" s="26"/>
      <c r="P4" s="25"/>
    </row>
    <row r="5" spans="2:20" customFormat="1" ht="15" customHeight="1" x14ac:dyDescent="0.25">
      <c r="D5" s="49" t="s">
        <v>3</v>
      </c>
      <c r="E5" s="49"/>
      <c r="F5" s="49" t="s">
        <v>4</v>
      </c>
      <c r="G5" s="49"/>
      <c r="H5" s="49"/>
      <c r="I5" s="49"/>
      <c r="J5" s="49"/>
      <c r="K5" s="118"/>
      <c r="L5" s="27"/>
      <c r="M5" s="26"/>
      <c r="N5" s="26"/>
      <c r="O5" s="26"/>
      <c r="P5" s="25"/>
    </row>
    <row r="6" spans="2:20" customFormat="1" ht="15.75" customHeight="1" thickBot="1" x14ac:dyDescent="0.3">
      <c r="D6" s="49" t="s">
        <v>5</v>
      </c>
      <c r="E6" s="49"/>
      <c r="F6" s="49" t="s">
        <v>6</v>
      </c>
      <c r="G6" s="49"/>
      <c r="H6" s="49"/>
      <c r="I6" s="49"/>
      <c r="J6" s="49"/>
      <c r="K6" s="118"/>
      <c r="L6" s="24"/>
      <c r="M6" s="23"/>
      <c r="N6" s="23"/>
      <c r="O6" s="23"/>
      <c r="P6" s="22"/>
    </row>
    <row r="10" spans="2:20" customFormat="1" ht="15" customHeight="1" x14ac:dyDescent="0.25">
      <c r="B10" s="37" t="s">
        <v>80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5"/>
      <c r="N10" s="169"/>
      <c r="O10" s="37" t="s">
        <v>38</v>
      </c>
      <c r="P10" s="36"/>
      <c r="Q10" s="37" t="s">
        <v>25</v>
      </c>
      <c r="R10" s="36"/>
      <c r="S10" s="37" t="s">
        <v>26</v>
      </c>
      <c r="T10" s="36"/>
    </row>
    <row r="11" spans="2:20" customFormat="1" ht="33.75" customHeight="1" x14ac:dyDescent="0.25">
      <c r="B11" s="170" t="s">
        <v>58</v>
      </c>
      <c r="C11" s="170" t="s">
        <v>27</v>
      </c>
      <c r="D11" s="171" t="s">
        <v>28</v>
      </c>
      <c r="E11" s="170" t="s">
        <v>29</v>
      </c>
      <c r="F11" s="21" t="s">
        <v>30</v>
      </c>
      <c r="G11" s="20"/>
      <c r="H11" s="20"/>
      <c r="I11" s="20"/>
      <c r="J11" s="20"/>
      <c r="K11" s="20"/>
      <c r="L11" s="20"/>
      <c r="M11" s="19"/>
      <c r="N11" s="169"/>
      <c r="O11" s="170" t="s">
        <v>31</v>
      </c>
      <c r="P11" s="170" t="s">
        <v>32</v>
      </c>
      <c r="Q11" s="170" t="s">
        <v>33</v>
      </c>
      <c r="R11" s="170" t="s">
        <v>32</v>
      </c>
      <c r="S11" s="170" t="s">
        <v>34</v>
      </c>
      <c r="T11" s="170" t="s">
        <v>32</v>
      </c>
    </row>
    <row r="12" spans="2:20" customFormat="1" x14ac:dyDescent="0.25">
      <c r="B12" s="173" t="s">
        <v>81</v>
      </c>
      <c r="C12" s="173">
        <v>1</v>
      </c>
      <c r="D12" s="174" t="s">
        <v>35</v>
      </c>
      <c r="E12" s="173">
        <v>1</v>
      </c>
      <c r="F12" s="18" t="s">
        <v>49</v>
      </c>
      <c r="G12" s="17"/>
      <c r="H12" s="17"/>
      <c r="I12" s="17"/>
      <c r="J12" s="17"/>
      <c r="K12" s="17"/>
      <c r="L12" s="17"/>
      <c r="M12" s="16"/>
      <c r="N12" s="169"/>
      <c r="O12" s="173">
        <v>2127994.34</v>
      </c>
      <c r="P12" s="186">
        <v>424.65343688362901</v>
      </c>
      <c r="Q12" s="173">
        <v>979280.22</v>
      </c>
      <c r="R12" s="186">
        <v>2.0083562499999998</v>
      </c>
      <c r="S12" s="173">
        <v>2.1730188117145901</v>
      </c>
      <c r="T12" s="186">
        <v>414.32397910404399</v>
      </c>
    </row>
    <row r="13" spans="2:20" ht="11.25" x14ac:dyDescent="0.2">
      <c r="B13" s="173"/>
      <c r="C13" s="173"/>
      <c r="D13" s="174"/>
      <c r="E13" s="173"/>
      <c r="F13" s="18"/>
      <c r="G13" s="17"/>
      <c r="H13" s="17"/>
      <c r="I13" s="17"/>
      <c r="J13" s="17"/>
      <c r="K13" s="17"/>
      <c r="L13" s="17"/>
      <c r="M13" s="16"/>
      <c r="N13" s="169"/>
      <c r="O13" s="173"/>
      <c r="P13" s="186"/>
      <c r="Q13" s="173"/>
      <c r="R13" s="186"/>
      <c r="S13" s="173"/>
      <c r="T13" s="186"/>
    </row>
    <row r="14" spans="2:20" x14ac:dyDescent="0.25"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</row>
    <row r="21" spans="9:9" x14ac:dyDescent="0.25">
      <c r="I21" s="64"/>
    </row>
  </sheetData>
  <mergeCells count="13">
    <mergeCell ref="F13:M13"/>
    <mergeCell ref="B10:M10"/>
    <mergeCell ref="O10:P10"/>
    <mergeCell ref="Q10:R10"/>
    <mergeCell ref="S10:T10"/>
    <mergeCell ref="F11:M11"/>
    <mergeCell ref="F12:M12"/>
    <mergeCell ref="D2:H3"/>
    <mergeCell ref="L2:P6"/>
    <mergeCell ref="D5:E5"/>
    <mergeCell ref="F5:J5"/>
    <mergeCell ref="D6:E6"/>
    <mergeCell ref="F6:J6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9DF8-0B84-49AD-966D-D3C2EBB86AA8}">
  <sheetPr codeName="Sheet11"/>
  <dimension ref="A1:N26"/>
  <sheetViews>
    <sheetView showGridLines="0" zoomScale="85" zoomScaleNormal="85" workbookViewId="0">
      <selection activeCell="B3" sqref="B3"/>
    </sheetView>
  </sheetViews>
  <sheetFormatPr defaultRowHeight="15" x14ac:dyDescent="0.25"/>
  <cols>
    <col min="1" max="1" width="22" bestFit="1" customWidth="1"/>
    <col min="2" max="13" width="14.5703125" customWidth="1"/>
    <col min="14" max="14" width="14.28515625" customWidth="1"/>
  </cols>
  <sheetData>
    <row r="1" spans="1:14" x14ac:dyDescent="0.25">
      <c r="A1" s="187" t="s">
        <v>82</v>
      </c>
      <c r="B1" s="187" t="s">
        <v>83</v>
      </c>
      <c r="C1" s="187" t="s">
        <v>84</v>
      </c>
      <c r="D1" s="187" t="s">
        <v>85</v>
      </c>
      <c r="E1" s="187" t="s">
        <v>86</v>
      </c>
      <c r="F1" s="187" t="s">
        <v>87</v>
      </c>
      <c r="G1" s="187" t="s">
        <v>88</v>
      </c>
      <c r="H1" s="187" t="s">
        <v>89</v>
      </c>
      <c r="I1" s="187" t="s">
        <v>90</v>
      </c>
      <c r="J1" s="187" t="s">
        <v>91</v>
      </c>
      <c r="K1" s="187" t="s">
        <v>92</v>
      </c>
      <c r="L1" s="187" t="s">
        <v>93</v>
      </c>
      <c r="M1" s="187" t="s">
        <v>94</v>
      </c>
      <c r="N1" s="187" t="s">
        <v>95</v>
      </c>
    </row>
    <row r="2" spans="1:14" x14ac:dyDescent="0.25">
      <c r="A2" s="188" t="s">
        <v>82</v>
      </c>
      <c r="B2" s="189">
        <v>43344</v>
      </c>
      <c r="C2" s="189">
        <v>43374</v>
      </c>
      <c r="D2" s="189">
        <v>43405</v>
      </c>
      <c r="E2" s="189">
        <v>43435</v>
      </c>
      <c r="F2" s="189">
        <v>43466</v>
      </c>
      <c r="G2" s="189">
        <v>43497</v>
      </c>
      <c r="H2" s="189">
        <v>43525</v>
      </c>
      <c r="I2" s="189">
        <v>43556</v>
      </c>
      <c r="J2" s="189">
        <v>43586</v>
      </c>
      <c r="K2" s="189">
        <v>43617</v>
      </c>
      <c r="L2" s="189">
        <v>43647</v>
      </c>
      <c r="M2" s="189">
        <v>43678</v>
      </c>
      <c r="N2" s="190" t="s">
        <v>95</v>
      </c>
    </row>
    <row r="3" spans="1:14" x14ac:dyDescent="0.25">
      <c r="A3" s="85" t="s">
        <v>96</v>
      </c>
      <c r="B3" s="102">
        <v>538330.62</v>
      </c>
      <c r="C3" s="102">
        <v>563146.65</v>
      </c>
      <c r="D3" s="102">
        <v>563776.78</v>
      </c>
      <c r="E3" s="102">
        <v>606189.23</v>
      </c>
      <c r="F3" s="102">
        <v>630432.56999999995</v>
      </c>
      <c r="G3" s="102">
        <v>567703.46</v>
      </c>
      <c r="H3" s="102">
        <v>560826.32999999996</v>
      </c>
      <c r="I3" s="102">
        <v>625235.71</v>
      </c>
      <c r="J3" s="102">
        <v>889101.37</v>
      </c>
      <c r="K3" s="102">
        <v>946844.07</v>
      </c>
      <c r="L3" s="102">
        <v>980083.76</v>
      </c>
      <c r="M3" s="102">
        <v>643050.84</v>
      </c>
      <c r="N3" s="102">
        <v>8114721.3899999997</v>
      </c>
    </row>
    <row r="4" spans="1:14" x14ac:dyDescent="0.25">
      <c r="A4" s="191" t="s">
        <v>97</v>
      </c>
      <c r="B4" s="192">
        <v>26500</v>
      </c>
      <c r="C4" s="192">
        <v>14600</v>
      </c>
      <c r="D4" s="192">
        <v>166000</v>
      </c>
      <c r="E4" s="192">
        <v>14600</v>
      </c>
      <c r="F4" s="192">
        <v>166000</v>
      </c>
      <c r="G4" s="192">
        <v>14600</v>
      </c>
      <c r="H4" s="192">
        <v>26500</v>
      </c>
      <c r="I4" s="192">
        <v>14600</v>
      </c>
      <c r="J4" s="192">
        <v>26500</v>
      </c>
      <c r="K4" s="192">
        <v>14600</v>
      </c>
      <c r="L4" s="192">
        <v>26500</v>
      </c>
      <c r="M4" s="192">
        <v>14600</v>
      </c>
      <c r="N4" s="192">
        <v>525600</v>
      </c>
    </row>
    <row r="5" spans="1:14" x14ac:dyDescent="0.25">
      <c r="A5" s="85" t="s">
        <v>98</v>
      </c>
      <c r="B5" s="103">
        <v>180782</v>
      </c>
      <c r="C5" s="103">
        <v>191657</v>
      </c>
      <c r="D5" s="103">
        <v>191843.54</v>
      </c>
      <c r="E5" s="103">
        <v>204388.8</v>
      </c>
      <c r="F5" s="103">
        <v>214418.28</v>
      </c>
      <c r="G5" s="103">
        <v>193110.64</v>
      </c>
      <c r="H5" s="103">
        <v>158306.12</v>
      </c>
      <c r="I5" s="103">
        <v>105215.6</v>
      </c>
      <c r="J5" s="103">
        <v>146049.29</v>
      </c>
      <c r="K5" s="103">
        <v>176431.34</v>
      </c>
      <c r="L5" s="103">
        <v>140504.59</v>
      </c>
      <c r="M5" s="103">
        <v>111331.29</v>
      </c>
      <c r="N5" s="103">
        <v>2014038.49</v>
      </c>
    </row>
    <row r="6" spans="1:14" x14ac:dyDescent="0.25">
      <c r="A6" s="191" t="s">
        <v>99</v>
      </c>
      <c r="B6" s="193">
        <v>72000</v>
      </c>
      <c r="C6" s="193">
        <v>190000</v>
      </c>
      <c r="D6" s="193">
        <v>72000</v>
      </c>
      <c r="E6" s="193">
        <v>190000</v>
      </c>
      <c r="F6" s="193">
        <v>72000</v>
      </c>
      <c r="G6" s="193">
        <v>190000</v>
      </c>
      <c r="H6" s="193">
        <v>72000</v>
      </c>
      <c r="I6" s="193">
        <v>190000</v>
      </c>
      <c r="J6" s="193">
        <v>72000</v>
      </c>
      <c r="K6" s="193">
        <v>190000</v>
      </c>
      <c r="L6" s="193">
        <v>72000</v>
      </c>
      <c r="M6" s="193">
        <v>72000</v>
      </c>
      <c r="N6" s="193">
        <v>1454000</v>
      </c>
    </row>
    <row r="7" spans="1:14" x14ac:dyDescent="0.25">
      <c r="A7" s="8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</row>
    <row r="8" spans="1:14" x14ac:dyDescent="0.25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</row>
    <row r="9" spans="1:14" x14ac:dyDescent="0.25">
      <c r="A9" s="8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14" x14ac:dyDescent="0.25">
      <c r="A10" s="86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</row>
    <row r="11" spans="1:14" x14ac:dyDescent="0.25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</row>
    <row r="12" spans="1:14" x14ac:dyDescent="0.25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</row>
    <row r="13" spans="1:14" x14ac:dyDescent="0.25">
      <c r="A13" s="86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</row>
    <row r="14" spans="1:14" x14ac:dyDescent="0.25">
      <c r="A14" s="86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</row>
    <row r="15" spans="1:14" x14ac:dyDescent="0.25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</row>
    <row r="16" spans="1:14" x14ac:dyDescent="0.25">
      <c r="A16" s="86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</row>
    <row r="17" spans="1:13" x14ac:dyDescent="0.25">
      <c r="A17" s="86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</row>
    <row r="18" spans="1:13" x14ac:dyDescent="0.25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</row>
    <row r="19" spans="1:13" x14ac:dyDescent="0.25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</row>
    <row r="20" spans="1:13" x14ac:dyDescent="0.25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</row>
    <row r="21" spans="1:13" x14ac:dyDescent="0.25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</row>
    <row r="22" spans="1:13" x14ac:dyDescent="0.25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</row>
    <row r="23" spans="1:13" x14ac:dyDescent="0.25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</row>
    <row r="24" spans="1:13" x14ac:dyDescent="0.25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</row>
    <row r="25" spans="1:13" x14ac:dyDescent="0.25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</row>
    <row r="26" spans="1:13" x14ac:dyDescent="0.25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EA52-53F9-4368-BCCF-EC46E78EF500}">
  <sheetPr codeName="Sheet4"/>
  <dimension ref="A1:Q5"/>
  <sheetViews>
    <sheetView showGridLines="0" workbookViewId="0">
      <selection activeCell="A3" sqref="A3"/>
    </sheetView>
  </sheetViews>
  <sheetFormatPr defaultColWidth="8.7109375" defaultRowHeight="15" x14ac:dyDescent="0.25"/>
  <cols>
    <col min="1" max="1" width="11.7109375" customWidth="1"/>
    <col min="2" max="2" width="16.7109375" style="60" customWidth="1"/>
    <col min="3" max="3" width="22.5703125" style="60" customWidth="1"/>
    <col min="4" max="15" width="10.42578125" style="60" customWidth="1"/>
    <col min="16" max="16" width="11.7109375" style="60" customWidth="1"/>
    <col min="17" max="17" width="8.7109375" style="60" customWidth="1"/>
    <col min="18" max="16384" width="8.7109375" style="60"/>
  </cols>
  <sheetData>
    <row r="1" spans="1:17" ht="11.25" x14ac:dyDescent="0.2">
      <c r="A1" s="187" t="s">
        <v>100</v>
      </c>
      <c r="B1" s="187" t="s">
        <v>101</v>
      </c>
      <c r="C1" s="187" t="s">
        <v>65</v>
      </c>
      <c r="D1" s="187" t="s">
        <v>83</v>
      </c>
      <c r="E1" s="187" t="s">
        <v>84</v>
      </c>
      <c r="F1" s="187" t="s">
        <v>85</v>
      </c>
      <c r="G1" s="187" t="s">
        <v>86</v>
      </c>
      <c r="H1" s="187" t="s">
        <v>87</v>
      </c>
      <c r="I1" s="187" t="s">
        <v>88</v>
      </c>
      <c r="J1" s="187" t="s">
        <v>89</v>
      </c>
      <c r="K1" s="187" t="s">
        <v>90</v>
      </c>
      <c r="L1" s="187" t="s">
        <v>91</v>
      </c>
      <c r="M1" s="187" t="s">
        <v>92</v>
      </c>
      <c r="N1" s="187" t="s">
        <v>93</v>
      </c>
      <c r="O1" s="187" t="s">
        <v>94</v>
      </c>
      <c r="P1" s="187" t="s">
        <v>95</v>
      </c>
    </row>
    <row r="2" spans="1:17" ht="11.25" x14ac:dyDescent="0.2">
      <c r="A2" s="194" t="s">
        <v>102</v>
      </c>
      <c r="B2" s="194" t="s">
        <v>103</v>
      </c>
      <c r="C2" s="194" t="s">
        <v>65</v>
      </c>
      <c r="D2" s="195">
        <v>43344</v>
      </c>
      <c r="E2" s="195">
        <v>43374</v>
      </c>
      <c r="F2" s="195">
        <v>43405</v>
      </c>
      <c r="G2" s="195">
        <v>43435</v>
      </c>
      <c r="H2" s="195">
        <v>43466</v>
      </c>
      <c r="I2" s="195">
        <v>43497</v>
      </c>
      <c r="J2" s="195">
        <v>43525</v>
      </c>
      <c r="K2" s="195">
        <v>43556</v>
      </c>
      <c r="L2" s="195">
        <v>43586</v>
      </c>
      <c r="M2" s="195">
        <v>43617</v>
      </c>
      <c r="N2" s="195">
        <v>43647</v>
      </c>
      <c r="O2" s="195">
        <v>43678</v>
      </c>
      <c r="P2" s="194" t="s">
        <v>104</v>
      </c>
      <c r="Q2" s="194" t="s">
        <v>105</v>
      </c>
    </row>
    <row r="3" spans="1:17" customFormat="1" x14ac:dyDescent="0.25">
      <c r="A3" s="62" t="s">
        <v>59</v>
      </c>
      <c r="B3" s="62" t="s">
        <v>60</v>
      </c>
      <c r="C3" s="62" t="s">
        <v>71</v>
      </c>
      <c r="D3" s="63">
        <v>431777.97</v>
      </c>
      <c r="E3" s="63">
        <v>454306.66</v>
      </c>
      <c r="F3" s="63">
        <v>455543.03999999998</v>
      </c>
      <c r="G3" s="63">
        <v>488799.22</v>
      </c>
      <c r="H3" s="63">
        <v>511154.47</v>
      </c>
      <c r="I3" s="63">
        <v>460250.54</v>
      </c>
      <c r="J3" s="63">
        <v>419117.78</v>
      </c>
      <c r="K3" s="63">
        <v>398517.27</v>
      </c>
      <c r="L3" s="63">
        <v>633356.56000000006</v>
      </c>
      <c r="M3" s="63">
        <v>664072.01</v>
      </c>
      <c r="N3" s="63">
        <v>684185.31</v>
      </c>
      <c r="O3" s="63">
        <v>385646.22</v>
      </c>
      <c r="P3" s="196">
        <v>5986727.0499999998</v>
      </c>
      <c r="Q3" s="196" t="str">
        <f>IF(IFERROR(VLOOKUP(C3,'Comparison MPAN Cost by Period'!C:C,1,0),"")="","New","")</f>
        <v/>
      </c>
    </row>
    <row r="4" spans="1:17" ht="11.25" x14ac:dyDescent="0.2">
      <c r="A4" s="62" t="s">
        <v>49</v>
      </c>
      <c r="B4" s="62" t="s">
        <v>50</v>
      </c>
      <c r="C4" s="88" t="s">
        <v>70</v>
      </c>
      <c r="D4" s="104">
        <v>106552.65</v>
      </c>
      <c r="E4" s="104">
        <v>108839.99</v>
      </c>
      <c r="F4" s="104">
        <v>108233.74</v>
      </c>
      <c r="G4" s="104">
        <v>117390.01</v>
      </c>
      <c r="H4" s="104">
        <v>119278.1</v>
      </c>
      <c r="I4" s="104">
        <v>107452.92</v>
      </c>
      <c r="J4" s="104">
        <v>141708.54999999999</v>
      </c>
      <c r="K4" s="104">
        <v>226718.44</v>
      </c>
      <c r="L4" s="104">
        <v>255744.81</v>
      </c>
      <c r="M4" s="104">
        <v>282772.06</v>
      </c>
      <c r="N4" s="104">
        <v>295898.45</v>
      </c>
      <c r="O4" s="104">
        <v>257404.62</v>
      </c>
      <c r="P4" s="197">
        <v>2127994.34</v>
      </c>
      <c r="Q4" s="196" t="str">
        <f>IF(IFERROR(VLOOKUP(C4,'Comparison MPAN Cost by Period'!C:C,1,0),"")="","New","")</f>
        <v/>
      </c>
    </row>
    <row r="5" spans="1:17" x14ac:dyDescent="0.25">
      <c r="C5" s="198" t="s">
        <v>106</v>
      </c>
      <c r="D5" s="105">
        <v>538330.62</v>
      </c>
      <c r="E5" s="105">
        <v>563146.65</v>
      </c>
      <c r="F5" s="105">
        <v>563776.78</v>
      </c>
      <c r="G5" s="105">
        <v>606189.23</v>
      </c>
      <c r="H5" s="105">
        <v>630432.56999999995</v>
      </c>
      <c r="I5" s="105">
        <v>567703.46</v>
      </c>
      <c r="J5" s="105">
        <v>560826.32999999996</v>
      </c>
      <c r="K5" s="105">
        <v>625235.71</v>
      </c>
      <c r="L5" s="105">
        <v>889101.37</v>
      </c>
      <c r="M5" s="105">
        <v>946844.07</v>
      </c>
      <c r="N5" s="105">
        <v>980083.76</v>
      </c>
      <c r="O5" s="105">
        <v>643050.84</v>
      </c>
      <c r="P5" s="199">
        <v>8114721.3899999997</v>
      </c>
      <c r="Q5" s="169"/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8056-0CB4-4020-8026-4143DC527E8A}">
  <sheetPr codeName="Sheet13"/>
  <dimension ref="A1:Q6"/>
  <sheetViews>
    <sheetView showGridLines="0" workbookViewId="0">
      <selection activeCell="A3" sqref="A3"/>
    </sheetView>
  </sheetViews>
  <sheetFormatPr defaultColWidth="8.7109375" defaultRowHeight="15" x14ac:dyDescent="0.25"/>
  <cols>
    <col min="1" max="1" width="11.7109375" customWidth="1"/>
    <col min="2" max="2" width="16.7109375" style="60" customWidth="1"/>
    <col min="3" max="3" width="22.5703125" style="60" customWidth="1"/>
    <col min="4" max="15" width="10.42578125" style="60" customWidth="1"/>
    <col min="16" max="16" width="11.7109375" style="60" customWidth="1"/>
    <col min="17" max="17" width="11.28515625" style="60" customWidth="1"/>
    <col min="18" max="18" width="8.7109375" style="60" customWidth="1"/>
    <col min="19" max="16384" width="8.7109375" style="60"/>
  </cols>
  <sheetData>
    <row r="1" spans="1:17" ht="11.25" x14ac:dyDescent="0.2">
      <c r="A1" s="187" t="s">
        <v>100</v>
      </c>
      <c r="B1" s="187" t="s">
        <v>101</v>
      </c>
      <c r="C1" s="187" t="s">
        <v>65</v>
      </c>
      <c r="D1" s="187" t="s">
        <v>83</v>
      </c>
      <c r="E1" s="187" t="s">
        <v>84</v>
      </c>
      <c r="F1" s="187" t="s">
        <v>85</v>
      </c>
      <c r="G1" s="187" t="s">
        <v>86</v>
      </c>
      <c r="H1" s="187" t="s">
        <v>87</v>
      </c>
      <c r="I1" s="187" t="s">
        <v>88</v>
      </c>
      <c r="J1" s="187" t="s">
        <v>89</v>
      </c>
      <c r="K1" s="187" t="s">
        <v>90</v>
      </c>
      <c r="L1" s="187" t="s">
        <v>91</v>
      </c>
      <c r="M1" s="187" t="s">
        <v>92</v>
      </c>
      <c r="N1" s="187" t="s">
        <v>93</v>
      </c>
      <c r="O1" s="187" t="s">
        <v>94</v>
      </c>
      <c r="P1" s="187" t="s">
        <v>95</v>
      </c>
    </row>
    <row r="2" spans="1:17" ht="11.25" x14ac:dyDescent="0.2">
      <c r="A2" s="194" t="s">
        <v>102</v>
      </c>
      <c r="B2" s="194" t="s">
        <v>103</v>
      </c>
      <c r="C2" s="194" t="s">
        <v>65</v>
      </c>
      <c r="D2" s="195">
        <v>43344</v>
      </c>
      <c r="E2" s="195">
        <v>43374</v>
      </c>
      <c r="F2" s="195">
        <v>43405</v>
      </c>
      <c r="G2" s="195">
        <v>43435</v>
      </c>
      <c r="H2" s="195">
        <v>43466</v>
      </c>
      <c r="I2" s="195">
        <v>43497</v>
      </c>
      <c r="J2" s="195">
        <v>43525</v>
      </c>
      <c r="K2" s="195">
        <v>43556</v>
      </c>
      <c r="L2" s="195">
        <v>43586</v>
      </c>
      <c r="M2" s="195">
        <v>43617</v>
      </c>
      <c r="N2" s="195">
        <v>43647</v>
      </c>
      <c r="O2" s="195">
        <v>43678</v>
      </c>
      <c r="P2" s="194" t="s">
        <v>104</v>
      </c>
      <c r="Q2" s="194" t="s">
        <v>107</v>
      </c>
    </row>
    <row r="3" spans="1:17" customFormat="1" x14ac:dyDescent="0.25">
      <c r="A3" s="62" t="s">
        <v>59</v>
      </c>
      <c r="B3" s="62"/>
      <c r="C3" s="62" t="s">
        <v>71</v>
      </c>
      <c r="D3" s="63">
        <v>5500</v>
      </c>
      <c r="E3" s="63">
        <v>4500</v>
      </c>
      <c r="F3" s="63">
        <v>5500</v>
      </c>
      <c r="G3" s="63">
        <v>4500</v>
      </c>
      <c r="H3" s="63">
        <v>5500</v>
      </c>
      <c r="I3" s="63">
        <v>4500</v>
      </c>
      <c r="J3" s="63">
        <v>5500</v>
      </c>
      <c r="K3" s="63">
        <v>4500</v>
      </c>
      <c r="L3" s="63">
        <v>5500</v>
      </c>
      <c r="M3" s="63">
        <v>4500</v>
      </c>
      <c r="N3" s="63">
        <v>5500</v>
      </c>
      <c r="O3" s="63">
        <v>4500</v>
      </c>
      <c r="P3" s="196">
        <v>60000</v>
      </c>
      <c r="Q3" s="196" t="str">
        <f>IF(IFERROR(VLOOKUP(C3,'MPAN Cost by Period'!C:C,1,0),"")="","Removed","")</f>
        <v/>
      </c>
    </row>
    <row r="4" spans="1:17" customFormat="1" x14ac:dyDescent="0.25">
      <c r="A4" s="62" t="s">
        <v>59</v>
      </c>
      <c r="B4" s="62"/>
      <c r="C4" s="62" t="s">
        <v>72</v>
      </c>
      <c r="D4" s="63">
        <v>5500</v>
      </c>
      <c r="E4" s="63">
        <v>4500</v>
      </c>
      <c r="F4" s="63">
        <v>5500</v>
      </c>
      <c r="G4" s="63">
        <v>4500</v>
      </c>
      <c r="H4" s="63">
        <v>5500</v>
      </c>
      <c r="I4" s="63">
        <v>4500</v>
      </c>
      <c r="J4" s="63">
        <v>5500</v>
      </c>
      <c r="K4" s="63">
        <v>4500</v>
      </c>
      <c r="L4" s="63">
        <v>5500</v>
      </c>
      <c r="M4" s="63">
        <v>4500</v>
      </c>
      <c r="N4" s="63">
        <v>5500</v>
      </c>
      <c r="O4" s="63">
        <v>4500</v>
      </c>
      <c r="P4" s="196">
        <v>60000</v>
      </c>
      <c r="Q4" s="196" t="str">
        <f>IF(IFERROR(VLOOKUP(C4,'MPAN Cost by Period'!C:C,1,0),"")="","Removed","")</f>
        <v>Removed</v>
      </c>
    </row>
    <row r="5" spans="1:17" ht="11.25" x14ac:dyDescent="0.2">
      <c r="A5" s="62" t="s">
        <v>49</v>
      </c>
      <c r="B5" s="62"/>
      <c r="C5" s="62" t="s">
        <v>70</v>
      </c>
      <c r="D5" s="63">
        <v>15500</v>
      </c>
      <c r="E5" s="63">
        <v>5600</v>
      </c>
      <c r="F5" s="63">
        <v>155000</v>
      </c>
      <c r="G5" s="63">
        <v>5600</v>
      </c>
      <c r="H5" s="63">
        <v>155000</v>
      </c>
      <c r="I5" s="63">
        <v>5600</v>
      </c>
      <c r="J5" s="63">
        <v>15500</v>
      </c>
      <c r="K5" s="63">
        <v>5600</v>
      </c>
      <c r="L5" s="63">
        <v>15500</v>
      </c>
      <c r="M5" s="63">
        <v>5600</v>
      </c>
      <c r="N5" s="63">
        <v>15500</v>
      </c>
      <c r="O5" s="63">
        <v>5600</v>
      </c>
      <c r="P5" s="196">
        <v>405600</v>
      </c>
      <c r="Q5" s="196" t="str">
        <f>IF(IFERROR(VLOOKUP(C5,'MPAN Cost by Period'!C:C,1,0),"")="","Removed","")</f>
        <v/>
      </c>
    </row>
    <row r="6" spans="1:17" x14ac:dyDescent="0.25">
      <c r="C6" s="198" t="s">
        <v>106</v>
      </c>
      <c r="D6" s="63">
        <v>26500</v>
      </c>
      <c r="E6" s="63">
        <v>14600</v>
      </c>
      <c r="F6" s="63">
        <v>166000</v>
      </c>
      <c r="G6" s="63">
        <v>14600</v>
      </c>
      <c r="H6" s="63">
        <v>166000</v>
      </c>
      <c r="I6" s="63">
        <v>14600</v>
      </c>
      <c r="J6" s="63">
        <v>26500</v>
      </c>
      <c r="K6" s="63">
        <v>14600</v>
      </c>
      <c r="L6" s="63">
        <v>26500</v>
      </c>
      <c r="M6" s="63">
        <v>14600</v>
      </c>
      <c r="N6" s="63">
        <v>26500</v>
      </c>
      <c r="O6" s="63">
        <v>14600</v>
      </c>
      <c r="P6" s="196">
        <v>525600</v>
      </c>
      <c r="Q6" s="169"/>
    </row>
  </sheetData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2687-3FB7-4A39-9E93-12A66C7B5557}">
  <sheetPr codeName="Sheet14"/>
  <dimension ref="A1:Q8"/>
  <sheetViews>
    <sheetView showGridLines="0" workbookViewId="0">
      <selection activeCell="A3" sqref="A3"/>
    </sheetView>
  </sheetViews>
  <sheetFormatPr defaultColWidth="8.7109375" defaultRowHeight="15" x14ac:dyDescent="0.25"/>
  <cols>
    <col min="1" max="1" width="11.7109375" bestFit="1" customWidth="1"/>
    <col min="2" max="2" width="24.7109375" style="60" bestFit="1" customWidth="1"/>
    <col min="3" max="3" width="20.140625" style="60" bestFit="1" customWidth="1"/>
    <col min="4" max="15" width="10.5703125" style="60" customWidth="1"/>
    <col min="16" max="16" width="10.85546875" style="60" customWidth="1"/>
    <col min="17" max="17" width="8.7109375" style="60" customWidth="1"/>
    <col min="18" max="16384" width="8.7109375" style="60"/>
  </cols>
  <sheetData>
    <row r="1" spans="1:17" ht="11.25" x14ac:dyDescent="0.2">
      <c r="A1" s="187" t="s">
        <v>100</v>
      </c>
      <c r="B1" s="187" t="s">
        <v>101</v>
      </c>
      <c r="C1" s="187" t="s">
        <v>65</v>
      </c>
      <c r="D1" s="187" t="s">
        <v>83</v>
      </c>
      <c r="E1" s="187" t="s">
        <v>84</v>
      </c>
      <c r="F1" s="187" t="s">
        <v>85</v>
      </c>
      <c r="G1" s="187" t="s">
        <v>86</v>
      </c>
      <c r="H1" s="187" t="s">
        <v>87</v>
      </c>
      <c r="I1" s="187" t="s">
        <v>88</v>
      </c>
      <c r="J1" s="187" t="s">
        <v>89</v>
      </c>
      <c r="K1" s="187" t="s">
        <v>90</v>
      </c>
      <c r="L1" s="187" t="s">
        <v>91</v>
      </c>
      <c r="M1" s="187" t="s">
        <v>92</v>
      </c>
      <c r="N1" s="187" t="s">
        <v>93</v>
      </c>
      <c r="O1" s="187" t="s">
        <v>94</v>
      </c>
      <c r="P1" s="187" t="s">
        <v>95</v>
      </c>
    </row>
    <row r="2" spans="1:17" ht="11.25" x14ac:dyDescent="0.2">
      <c r="A2" s="194" t="s">
        <v>102</v>
      </c>
      <c r="B2" s="194" t="s">
        <v>103</v>
      </c>
      <c r="C2" s="194" t="s">
        <v>65</v>
      </c>
      <c r="D2" s="200">
        <v>43344</v>
      </c>
      <c r="E2" s="200">
        <v>43374</v>
      </c>
      <c r="F2" s="200">
        <v>43405</v>
      </c>
      <c r="G2" s="200">
        <v>43435</v>
      </c>
      <c r="H2" s="200">
        <v>43466</v>
      </c>
      <c r="I2" s="200">
        <v>43497</v>
      </c>
      <c r="J2" s="200">
        <v>43525</v>
      </c>
      <c r="K2" s="200">
        <v>43556</v>
      </c>
      <c r="L2" s="200">
        <v>43586</v>
      </c>
      <c r="M2" s="200">
        <v>43617</v>
      </c>
      <c r="N2" s="200">
        <v>43647</v>
      </c>
      <c r="O2" s="200">
        <v>43678</v>
      </c>
      <c r="P2" s="194" t="s">
        <v>104</v>
      </c>
      <c r="Q2" s="194" t="s">
        <v>105</v>
      </c>
    </row>
    <row r="3" spans="1:17" customFormat="1" x14ac:dyDescent="0.25">
      <c r="A3" s="88" t="s">
        <v>59</v>
      </c>
      <c r="B3" s="88" t="s">
        <v>60</v>
      </c>
      <c r="C3" s="88" t="s">
        <v>71</v>
      </c>
      <c r="D3" s="100">
        <v>90483.7</v>
      </c>
      <c r="E3" s="100">
        <v>95828.5</v>
      </c>
      <c r="F3" s="100">
        <v>95921.77</v>
      </c>
      <c r="G3" s="100">
        <v>102194.4</v>
      </c>
      <c r="H3" s="100">
        <v>107209.14</v>
      </c>
      <c r="I3" s="100">
        <v>96555.32</v>
      </c>
      <c r="J3" s="100">
        <v>79153.06</v>
      </c>
      <c r="K3" s="100">
        <v>52607.8</v>
      </c>
      <c r="L3" s="100">
        <v>91879.55</v>
      </c>
      <c r="M3" s="100">
        <v>102460.68</v>
      </c>
      <c r="N3" s="100">
        <v>69184.75</v>
      </c>
      <c r="O3" s="100">
        <v>51279.6</v>
      </c>
      <c r="P3" s="201">
        <v>1034758.27</v>
      </c>
      <c r="Q3" s="196" t="str">
        <f>IF(IFERROR(VLOOKUP(C3,'Comparison MPAN Cost by Period'!C:C,1,0),"")="","New","")</f>
        <v/>
      </c>
    </row>
    <row r="4" spans="1:17" ht="11.25" x14ac:dyDescent="0.2">
      <c r="A4" s="62" t="s">
        <v>49</v>
      </c>
      <c r="B4" s="62" t="s">
        <v>50</v>
      </c>
      <c r="C4" s="62" t="s">
        <v>70</v>
      </c>
      <c r="D4" s="101">
        <v>90298.3</v>
      </c>
      <c r="E4" s="101">
        <v>95828.5</v>
      </c>
      <c r="F4" s="101">
        <v>95921.77</v>
      </c>
      <c r="G4" s="101">
        <v>102194.4</v>
      </c>
      <c r="H4" s="101">
        <v>107209.14</v>
      </c>
      <c r="I4" s="101">
        <v>96555.32</v>
      </c>
      <c r="J4" s="101">
        <v>79153.06</v>
      </c>
      <c r="K4" s="101">
        <v>52607.8</v>
      </c>
      <c r="L4" s="101">
        <v>54169.74</v>
      </c>
      <c r="M4" s="101">
        <v>73970.66</v>
      </c>
      <c r="N4" s="101">
        <v>71319.839999999997</v>
      </c>
      <c r="O4" s="101">
        <v>60051.69</v>
      </c>
      <c r="P4" s="202">
        <v>979280.22</v>
      </c>
      <c r="Q4" s="196" t="str">
        <f>IF(IFERROR(VLOOKUP(C4,'Comparison MPAN Cost by Period'!C:C,1,0),"")="","New","")</f>
        <v/>
      </c>
    </row>
    <row r="5" spans="1:17" ht="11.25" x14ac:dyDescent="0.2">
      <c r="A5" s="60"/>
      <c r="B5" s="203"/>
      <c r="C5" s="198" t="s">
        <v>106</v>
      </c>
      <c r="D5" s="101">
        <v>180782</v>
      </c>
      <c r="E5" s="101">
        <v>191657</v>
      </c>
      <c r="F5" s="101">
        <v>191843.54</v>
      </c>
      <c r="G5" s="101">
        <v>204388.8</v>
      </c>
      <c r="H5" s="101">
        <v>214418.28</v>
      </c>
      <c r="I5" s="101">
        <v>193110.64</v>
      </c>
      <c r="J5" s="101">
        <v>158306.12</v>
      </c>
      <c r="K5" s="101">
        <v>105215.6</v>
      </c>
      <c r="L5" s="101">
        <v>146049.29</v>
      </c>
      <c r="M5" s="101">
        <v>176431.34</v>
      </c>
      <c r="N5" s="101">
        <v>140504.59</v>
      </c>
      <c r="O5" s="101">
        <v>111331.29</v>
      </c>
      <c r="P5" s="202">
        <v>2014038.49</v>
      </c>
      <c r="Q5" s="169"/>
    </row>
    <row r="6" spans="1:17" ht="11.25" x14ac:dyDescent="0.2">
      <c r="A6" s="60"/>
      <c r="B6" s="203"/>
      <c r="C6" s="81"/>
    </row>
    <row r="7" spans="1:17" ht="11.25" x14ac:dyDescent="0.2">
      <c r="A7" s="60"/>
      <c r="B7" s="203"/>
      <c r="C7" s="81"/>
    </row>
    <row r="8" spans="1:17" ht="11.25" x14ac:dyDescent="0.2">
      <c r="A8" s="6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7672-5FAC-4FAF-BD52-633B87DA206C}">
  <sheetPr codeName="Sheet15"/>
  <dimension ref="A1:Q18"/>
  <sheetViews>
    <sheetView showGridLines="0" workbookViewId="0">
      <selection activeCell="A3" sqref="A3"/>
    </sheetView>
  </sheetViews>
  <sheetFormatPr defaultColWidth="8.7109375" defaultRowHeight="15" x14ac:dyDescent="0.25"/>
  <cols>
    <col min="1" max="1" width="11.7109375" bestFit="1" customWidth="1"/>
    <col min="2" max="2" width="24.7109375" style="60" bestFit="1" customWidth="1"/>
    <col min="3" max="3" width="20.140625" style="60" bestFit="1" customWidth="1"/>
    <col min="4" max="15" width="11.7109375" style="60" customWidth="1"/>
    <col min="16" max="16" width="10.85546875" style="60" customWidth="1"/>
    <col min="17" max="17" width="11.85546875" style="60" customWidth="1"/>
    <col min="18" max="18" width="8.7109375" style="60" customWidth="1"/>
    <col min="19" max="16384" width="8.7109375" style="60"/>
  </cols>
  <sheetData>
    <row r="1" spans="1:17" ht="11.25" x14ac:dyDescent="0.2">
      <c r="A1" s="187" t="s">
        <v>100</v>
      </c>
      <c r="B1" s="187" t="s">
        <v>101</v>
      </c>
      <c r="C1" s="187" t="s">
        <v>65</v>
      </c>
      <c r="D1" s="187" t="s">
        <v>83</v>
      </c>
      <c r="E1" s="187" t="s">
        <v>84</v>
      </c>
      <c r="F1" s="187" t="s">
        <v>85</v>
      </c>
      <c r="G1" s="187" t="s">
        <v>86</v>
      </c>
      <c r="H1" s="187" t="s">
        <v>87</v>
      </c>
      <c r="I1" s="187" t="s">
        <v>88</v>
      </c>
      <c r="J1" s="187" t="s">
        <v>89</v>
      </c>
      <c r="K1" s="187" t="s">
        <v>90</v>
      </c>
      <c r="L1" s="187" t="s">
        <v>91</v>
      </c>
      <c r="M1" s="187" t="s">
        <v>92</v>
      </c>
      <c r="N1" s="187" t="s">
        <v>93</v>
      </c>
      <c r="O1" s="187" t="s">
        <v>94</v>
      </c>
      <c r="P1" s="187" t="s">
        <v>95</v>
      </c>
    </row>
    <row r="2" spans="1:17" ht="11.25" x14ac:dyDescent="0.2">
      <c r="A2" s="194" t="s">
        <v>102</v>
      </c>
      <c r="B2" s="194" t="s">
        <v>103</v>
      </c>
      <c r="C2" s="194" t="s">
        <v>65</v>
      </c>
      <c r="D2" s="200">
        <v>43344</v>
      </c>
      <c r="E2" s="200">
        <v>43374</v>
      </c>
      <c r="F2" s="200">
        <v>43405</v>
      </c>
      <c r="G2" s="200">
        <v>43435</v>
      </c>
      <c r="H2" s="200">
        <v>43466</v>
      </c>
      <c r="I2" s="200">
        <v>43497</v>
      </c>
      <c r="J2" s="200">
        <v>43525</v>
      </c>
      <c r="K2" s="200">
        <v>43556</v>
      </c>
      <c r="L2" s="200">
        <v>43586</v>
      </c>
      <c r="M2" s="200">
        <v>43617</v>
      </c>
      <c r="N2" s="200">
        <v>43647</v>
      </c>
      <c r="O2" s="200">
        <v>43678</v>
      </c>
      <c r="P2" s="194" t="s">
        <v>104</v>
      </c>
      <c r="Q2" s="194" t="s">
        <v>107</v>
      </c>
    </row>
    <row r="3" spans="1:17" customFormat="1" x14ac:dyDescent="0.25">
      <c r="A3" s="88" t="s">
        <v>59</v>
      </c>
      <c r="B3" s="88"/>
      <c r="C3" s="88" t="s">
        <v>71</v>
      </c>
      <c r="D3" s="98">
        <v>21000</v>
      </c>
      <c r="E3" s="98">
        <v>20000</v>
      </c>
      <c r="F3" s="98">
        <v>21000</v>
      </c>
      <c r="G3" s="98">
        <v>20000</v>
      </c>
      <c r="H3" s="98">
        <v>21000</v>
      </c>
      <c r="I3" s="98">
        <v>20000</v>
      </c>
      <c r="J3" s="98">
        <v>21000</v>
      </c>
      <c r="K3" s="98">
        <v>20000</v>
      </c>
      <c r="L3" s="98">
        <v>21000</v>
      </c>
      <c r="M3" s="98">
        <v>20000</v>
      </c>
      <c r="N3" s="98">
        <v>21000</v>
      </c>
      <c r="O3" s="98">
        <v>21000</v>
      </c>
      <c r="P3" s="204">
        <v>247000</v>
      </c>
      <c r="Q3" s="196" t="str">
        <f>IF(IFERROR(VLOOKUP(C3,'MPAN Cost by Period'!C:C,1,0),"")="","Removed","")</f>
        <v/>
      </c>
    </row>
    <row r="4" spans="1:17" customFormat="1" x14ac:dyDescent="0.25">
      <c r="A4" s="88" t="s">
        <v>59</v>
      </c>
      <c r="B4" s="88"/>
      <c r="C4" s="88" t="s">
        <v>72</v>
      </c>
      <c r="D4" s="98">
        <v>21000</v>
      </c>
      <c r="E4" s="98">
        <v>20000</v>
      </c>
      <c r="F4" s="98">
        <v>21000</v>
      </c>
      <c r="G4" s="98">
        <v>20000</v>
      </c>
      <c r="H4" s="98">
        <v>21000</v>
      </c>
      <c r="I4" s="98">
        <v>20000</v>
      </c>
      <c r="J4" s="98">
        <v>21000</v>
      </c>
      <c r="K4" s="98">
        <v>20000</v>
      </c>
      <c r="L4" s="98">
        <v>21000</v>
      </c>
      <c r="M4" s="98">
        <v>20000</v>
      </c>
      <c r="N4" s="98">
        <v>21000</v>
      </c>
      <c r="O4" s="98">
        <v>21000</v>
      </c>
      <c r="P4" s="204">
        <v>247000</v>
      </c>
      <c r="Q4" s="196" t="str">
        <f>IF(IFERROR(VLOOKUP(C4,'MPAN Cost by Period'!C:C,1,0),"")="","Removed","")</f>
        <v>Removed</v>
      </c>
    </row>
    <row r="5" spans="1:17" ht="11.25" x14ac:dyDescent="0.2">
      <c r="A5" s="62" t="s">
        <v>49</v>
      </c>
      <c r="B5" s="62"/>
      <c r="C5" s="62" t="s">
        <v>70</v>
      </c>
      <c r="D5" s="99">
        <v>30000</v>
      </c>
      <c r="E5" s="99">
        <v>150000</v>
      </c>
      <c r="F5" s="99">
        <v>30000</v>
      </c>
      <c r="G5" s="99">
        <v>150000</v>
      </c>
      <c r="H5" s="99">
        <v>30000</v>
      </c>
      <c r="I5" s="99">
        <v>150000</v>
      </c>
      <c r="J5" s="99">
        <v>30000</v>
      </c>
      <c r="K5" s="99">
        <v>150000</v>
      </c>
      <c r="L5" s="99">
        <v>30000</v>
      </c>
      <c r="M5" s="99">
        <v>150000</v>
      </c>
      <c r="N5" s="99">
        <v>30000</v>
      </c>
      <c r="O5" s="99">
        <v>30000</v>
      </c>
      <c r="P5" s="205">
        <v>960000</v>
      </c>
      <c r="Q5" s="196" t="str">
        <f>IF(IFERROR(VLOOKUP(C5,'MPAN Cost by Period'!C:C,1,0),"")="","Removed","")</f>
        <v/>
      </c>
    </row>
    <row r="6" spans="1:17" ht="11.25" x14ac:dyDescent="0.2">
      <c r="A6" s="60"/>
      <c r="B6" s="203"/>
      <c r="C6" s="198" t="s">
        <v>106</v>
      </c>
      <c r="D6" s="99">
        <v>72000</v>
      </c>
      <c r="E6" s="99">
        <v>190000</v>
      </c>
      <c r="F6" s="99">
        <v>72000</v>
      </c>
      <c r="G6" s="99">
        <v>190000</v>
      </c>
      <c r="H6" s="99">
        <v>72000</v>
      </c>
      <c r="I6" s="99">
        <v>190000</v>
      </c>
      <c r="J6" s="99">
        <v>72000</v>
      </c>
      <c r="K6" s="99">
        <v>190000</v>
      </c>
      <c r="L6" s="99">
        <v>72000</v>
      </c>
      <c r="M6" s="99">
        <v>190000</v>
      </c>
      <c r="N6" s="99">
        <v>72000</v>
      </c>
      <c r="O6" s="99">
        <v>72000</v>
      </c>
      <c r="P6" s="205">
        <v>1454000</v>
      </c>
      <c r="Q6" s="169"/>
    </row>
    <row r="7" spans="1:17" ht="11.25" x14ac:dyDescent="0.2">
      <c r="A7" s="60"/>
      <c r="B7" s="203"/>
      <c r="C7" s="81"/>
    </row>
    <row r="8" spans="1:17" ht="11.25" x14ac:dyDescent="0.2">
      <c r="A8" s="60"/>
      <c r="B8" s="203"/>
      <c r="C8" s="81"/>
    </row>
    <row r="9" spans="1:17" ht="11.25" x14ac:dyDescent="0.2">
      <c r="A9" s="60"/>
      <c r="B9" s="203"/>
      <c r="C9" s="81"/>
    </row>
    <row r="10" spans="1:17" ht="11.25" x14ac:dyDescent="0.2">
      <c r="A10" s="60"/>
      <c r="B10" s="203"/>
      <c r="C10" s="81"/>
    </row>
    <row r="11" spans="1:17" ht="11.25" x14ac:dyDescent="0.2">
      <c r="A11" s="60"/>
      <c r="B11" s="203"/>
      <c r="C11" s="81"/>
    </row>
    <row r="12" spans="1:17" ht="11.25" x14ac:dyDescent="0.2">
      <c r="A12" s="60"/>
      <c r="B12" s="203"/>
      <c r="C12" s="81"/>
    </row>
    <row r="13" spans="1:17" ht="11.25" x14ac:dyDescent="0.2">
      <c r="A13" s="60"/>
      <c r="B13" s="203"/>
      <c r="C13" s="81"/>
    </row>
    <row r="14" spans="1:17" ht="11.25" x14ac:dyDescent="0.2">
      <c r="A14" s="60"/>
      <c r="B14" s="203"/>
      <c r="C14" s="81"/>
    </row>
    <row r="15" spans="1:17" ht="11.25" x14ac:dyDescent="0.2">
      <c r="A15" s="60"/>
      <c r="B15" s="203"/>
      <c r="C15" s="81"/>
    </row>
    <row r="16" spans="1:17" ht="11.25" x14ac:dyDescent="0.2">
      <c r="A16" s="60"/>
      <c r="B16" s="203"/>
      <c r="C16" s="81"/>
    </row>
    <row r="17" spans="1:3" ht="11.25" x14ac:dyDescent="0.2">
      <c r="A17" s="60"/>
      <c r="B17" s="203"/>
      <c r="C17" s="81"/>
    </row>
    <row r="18" spans="1:3" ht="11.25" x14ac:dyDescent="0.2">
      <c r="A18" s="6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72AB-0228-49CE-A535-91F7DB214431}">
  <sheetPr codeName="Sheet5"/>
  <dimension ref="A1:PR12"/>
  <sheetViews>
    <sheetView showGridLines="0" workbookViewId="0">
      <pane xSplit="3" ySplit="2" topLeftCell="D3" activePane="bottomRight" state="frozenSplit"/>
      <selection activeCell="B12" sqref="B12"/>
      <selection pane="topRight"/>
      <selection pane="bottomLeft"/>
      <selection pane="bottomRight" activeCell="B12" sqref="B12"/>
    </sheetView>
  </sheetViews>
  <sheetFormatPr defaultColWidth="8.7109375" defaultRowHeight="15" x14ac:dyDescent="0.25"/>
  <cols>
    <col min="1" max="1" width="10.42578125" style="60" bestFit="1" customWidth="1"/>
    <col min="2" max="2" width="11.5703125" bestFit="1" customWidth="1"/>
    <col min="3" max="3" width="20.42578125" style="60" bestFit="1" customWidth="1"/>
    <col min="4" max="316" width="9.28515625" style="60" customWidth="1"/>
    <col min="317" max="318" width="9" style="60" customWidth="1"/>
    <col min="319" max="319" width="11.140625" style="60" customWidth="1"/>
    <col min="320" max="320" width="9" style="60" customWidth="1"/>
    <col min="321" max="321" width="11.85546875" style="60" customWidth="1"/>
    <col min="322" max="322" width="13.28515625" style="60" customWidth="1"/>
    <col min="323" max="323" width="17.7109375" style="60" customWidth="1"/>
    <col min="324" max="324" width="9.5703125" style="60" customWidth="1"/>
    <col min="325" max="325" width="9" style="60" customWidth="1"/>
    <col min="326" max="326" width="10.42578125" style="60" customWidth="1"/>
    <col min="327" max="329" width="9" style="60" customWidth="1"/>
    <col min="330" max="330" width="11.28515625" style="60" customWidth="1"/>
    <col min="331" max="331" width="14.7109375" style="60" customWidth="1"/>
    <col min="332" max="332" width="19.5703125" style="60" customWidth="1"/>
    <col min="333" max="333" width="9.5703125" style="60" customWidth="1"/>
    <col min="334" max="334" width="10.42578125" style="60" customWidth="1"/>
    <col min="335" max="336" width="9.28515625" style="60" customWidth="1"/>
    <col min="337" max="338" width="9" style="60" customWidth="1"/>
    <col min="339" max="339" width="11.140625" style="60" customWidth="1"/>
    <col min="340" max="340" width="9" style="60" customWidth="1"/>
    <col min="341" max="341" width="11.85546875" style="60" customWidth="1"/>
    <col min="342" max="342" width="13.28515625" style="60" customWidth="1"/>
    <col min="343" max="343" width="17.7109375" style="60" customWidth="1"/>
    <col min="344" max="344" width="9.5703125" style="60" customWidth="1"/>
    <col min="345" max="345" width="9" style="60" customWidth="1"/>
    <col min="346" max="346" width="10.42578125" style="60" customWidth="1"/>
    <col min="347" max="349" width="9" style="60" customWidth="1"/>
    <col min="350" max="350" width="11.28515625" style="60" customWidth="1"/>
    <col min="351" max="351" width="14.7109375" style="60" customWidth="1"/>
    <col min="352" max="352" width="19.5703125" style="60" customWidth="1"/>
    <col min="353" max="353" width="9.5703125" style="60" customWidth="1"/>
    <col min="354" max="354" width="10.42578125" style="60" customWidth="1"/>
    <col min="355" max="356" width="9.28515625" style="60" customWidth="1"/>
    <col min="357" max="358" width="9" style="60" customWidth="1"/>
    <col min="359" max="359" width="11.140625" style="60" customWidth="1"/>
    <col min="360" max="360" width="9" style="60" customWidth="1"/>
    <col min="361" max="361" width="11.85546875" style="60" customWidth="1"/>
    <col min="362" max="362" width="13.28515625" style="60" customWidth="1"/>
    <col min="363" max="363" width="17.7109375" style="60" customWidth="1"/>
    <col min="364" max="364" width="9.5703125" style="60" customWidth="1"/>
    <col min="365" max="365" width="9" style="60" customWidth="1"/>
    <col min="366" max="366" width="10.42578125" style="60" customWidth="1"/>
    <col min="367" max="369" width="9" style="60" customWidth="1"/>
    <col min="370" max="370" width="11.28515625" style="60" customWidth="1"/>
    <col min="371" max="371" width="14.7109375" style="60" customWidth="1"/>
    <col min="372" max="372" width="19.5703125" style="60" customWidth="1"/>
    <col min="373" max="373" width="9.5703125" style="60" customWidth="1"/>
    <col min="374" max="374" width="10.42578125" style="60" customWidth="1"/>
    <col min="375" max="375" width="9.5703125" style="60" customWidth="1"/>
    <col min="376" max="376" width="9.28515625" style="60" customWidth="1"/>
    <col min="377" max="378" width="9" style="60" customWidth="1"/>
    <col min="379" max="379" width="11.140625" style="60" customWidth="1"/>
    <col min="380" max="380" width="9" style="60" customWidth="1"/>
    <col min="381" max="381" width="11.85546875" style="60" customWidth="1"/>
    <col min="382" max="382" width="13.28515625" style="60" customWidth="1"/>
    <col min="383" max="383" width="17.7109375" style="60" customWidth="1"/>
    <col min="384" max="384" width="9.5703125" style="60" customWidth="1"/>
    <col min="385" max="385" width="9" style="60" customWidth="1"/>
    <col min="386" max="386" width="10.42578125" style="60" customWidth="1"/>
    <col min="387" max="389" width="9" style="60" customWidth="1"/>
    <col min="390" max="390" width="11.28515625" style="60" customWidth="1"/>
    <col min="391" max="391" width="14.7109375" style="60" customWidth="1"/>
    <col min="392" max="392" width="19.5703125" style="60" customWidth="1"/>
    <col min="393" max="393" width="9.5703125" style="60" customWidth="1"/>
    <col min="394" max="394" width="10.42578125" style="60" customWidth="1"/>
    <col min="395" max="396" width="9.28515625" style="60" customWidth="1"/>
    <col min="397" max="398" width="9" style="60" customWidth="1"/>
    <col min="399" max="399" width="11.140625" style="60" customWidth="1"/>
    <col min="400" max="400" width="9" style="60" customWidth="1"/>
    <col min="401" max="401" width="11.85546875" style="60" customWidth="1"/>
    <col min="402" max="402" width="13.28515625" style="60" customWidth="1"/>
    <col min="403" max="403" width="17.7109375" style="60" customWidth="1"/>
    <col min="404" max="404" width="9.5703125" style="60" customWidth="1"/>
    <col min="405" max="405" width="9" style="60" customWidth="1"/>
    <col min="406" max="406" width="10.42578125" style="60" customWidth="1"/>
    <col min="407" max="409" width="9" style="60" customWidth="1"/>
    <col min="410" max="410" width="11.28515625" style="60" customWidth="1"/>
    <col min="411" max="411" width="14.7109375" style="60" customWidth="1"/>
    <col min="412" max="412" width="19.5703125" style="60" customWidth="1"/>
    <col min="413" max="413" width="9.5703125" style="60" customWidth="1"/>
    <col min="414" max="414" width="10.42578125" style="60" customWidth="1"/>
    <col min="415" max="416" width="9.28515625" style="60" customWidth="1"/>
    <col min="417" max="418" width="9" style="60" customWidth="1"/>
    <col min="419" max="419" width="11.140625" style="60" customWidth="1"/>
    <col min="420" max="420" width="9" style="60" customWidth="1"/>
    <col min="421" max="421" width="11.85546875" style="60" customWidth="1"/>
    <col min="422" max="422" width="13.28515625" style="60" customWidth="1"/>
    <col min="423" max="423" width="17.7109375" style="60" customWidth="1"/>
    <col min="424" max="424" width="9.5703125" style="60" customWidth="1"/>
    <col min="425" max="425" width="9" style="60" customWidth="1"/>
    <col min="426" max="426" width="10.42578125" style="60" customWidth="1"/>
    <col min="427" max="429" width="9" style="60" customWidth="1"/>
    <col min="430" max="430" width="11.28515625" style="60" customWidth="1"/>
    <col min="431" max="431" width="14.7109375" style="60" customWidth="1"/>
    <col min="432" max="432" width="19.5703125" style="60" customWidth="1"/>
    <col min="433" max="433" width="9.5703125" style="60" customWidth="1"/>
    <col min="434" max="434" width="10.42578125" style="60" customWidth="1"/>
    <col min="435" max="435" width="8.7109375" style="60" customWidth="1"/>
    <col min="436" max="16384" width="8.7109375" style="60"/>
  </cols>
  <sheetData>
    <row r="1" spans="1:434" ht="11.25" x14ac:dyDescent="0.2">
      <c r="A1" s="206" t="s">
        <v>100</v>
      </c>
      <c r="B1" s="206" t="s">
        <v>101</v>
      </c>
      <c r="C1" s="206" t="s">
        <v>108</v>
      </c>
      <c r="D1" s="206" t="s">
        <v>109</v>
      </c>
      <c r="E1" s="206" t="s">
        <v>109</v>
      </c>
      <c r="F1" s="206" t="s">
        <v>109</v>
      </c>
      <c r="G1" s="206" t="s">
        <v>109</v>
      </c>
      <c r="H1" s="206" t="s">
        <v>109</v>
      </c>
      <c r="I1" s="206" t="s">
        <v>109</v>
      </c>
      <c r="J1" s="206" t="s">
        <v>109</v>
      </c>
      <c r="K1" s="206" t="s">
        <v>109</v>
      </c>
      <c r="L1" s="206" t="s">
        <v>109</v>
      </c>
      <c r="M1" s="206" t="s">
        <v>109</v>
      </c>
      <c r="N1" s="206" t="s">
        <v>109</v>
      </c>
      <c r="O1" s="206" t="s">
        <v>109</v>
      </c>
      <c r="P1" s="206" t="s">
        <v>109</v>
      </c>
      <c r="Q1" s="206" t="s">
        <v>109</v>
      </c>
      <c r="R1" s="206" t="s">
        <v>109</v>
      </c>
      <c r="S1" s="206" t="s">
        <v>109</v>
      </c>
      <c r="T1" s="206" t="s">
        <v>109</v>
      </c>
      <c r="U1" s="206" t="s">
        <v>109</v>
      </c>
      <c r="V1" s="206" t="s">
        <v>109</v>
      </c>
      <c r="W1" s="206" t="s">
        <v>109</v>
      </c>
      <c r="X1" s="206" t="s">
        <v>109</v>
      </c>
      <c r="Y1" s="206" t="s">
        <v>109</v>
      </c>
      <c r="Z1" s="206" t="s">
        <v>109</v>
      </c>
      <c r="AA1" s="206" t="s">
        <v>109</v>
      </c>
      <c r="AB1" s="206" t="s">
        <v>109</v>
      </c>
      <c r="AC1" s="206" t="s">
        <v>109</v>
      </c>
      <c r="AD1" s="206" t="s">
        <v>110</v>
      </c>
      <c r="AE1" s="206" t="s">
        <v>110</v>
      </c>
      <c r="AF1" s="206" t="s">
        <v>110</v>
      </c>
      <c r="AG1" s="206" t="s">
        <v>110</v>
      </c>
      <c r="AH1" s="206" t="s">
        <v>110</v>
      </c>
      <c r="AI1" s="206" t="s">
        <v>110</v>
      </c>
      <c r="AJ1" s="206" t="s">
        <v>110</v>
      </c>
      <c r="AK1" s="206" t="s">
        <v>110</v>
      </c>
      <c r="AL1" s="206" t="s">
        <v>110</v>
      </c>
      <c r="AM1" s="206" t="s">
        <v>110</v>
      </c>
      <c r="AN1" s="206" t="s">
        <v>110</v>
      </c>
      <c r="AO1" s="206" t="s">
        <v>110</v>
      </c>
      <c r="AP1" s="206" t="s">
        <v>110</v>
      </c>
      <c r="AQ1" s="206" t="s">
        <v>110</v>
      </c>
      <c r="AR1" s="206" t="s">
        <v>110</v>
      </c>
      <c r="AS1" s="206" t="s">
        <v>110</v>
      </c>
      <c r="AT1" s="206" t="s">
        <v>110</v>
      </c>
      <c r="AU1" s="206" t="s">
        <v>110</v>
      </c>
      <c r="AV1" s="206" t="s">
        <v>110</v>
      </c>
      <c r="AW1" s="206" t="s">
        <v>110</v>
      </c>
      <c r="AX1" s="206" t="s">
        <v>110</v>
      </c>
      <c r="AY1" s="206" t="s">
        <v>110</v>
      </c>
      <c r="AZ1" s="206" t="s">
        <v>110</v>
      </c>
      <c r="BA1" s="206" t="s">
        <v>110</v>
      </c>
      <c r="BB1" s="206" t="s">
        <v>110</v>
      </c>
      <c r="BC1" s="206" t="s">
        <v>110</v>
      </c>
      <c r="BD1" s="206" t="s">
        <v>111</v>
      </c>
      <c r="BE1" s="206" t="s">
        <v>111</v>
      </c>
      <c r="BF1" s="206" t="s">
        <v>111</v>
      </c>
      <c r="BG1" s="206" t="s">
        <v>111</v>
      </c>
      <c r="BH1" s="206" t="s">
        <v>111</v>
      </c>
      <c r="BI1" s="206" t="s">
        <v>111</v>
      </c>
      <c r="BJ1" s="206" t="s">
        <v>111</v>
      </c>
      <c r="BK1" s="206" t="s">
        <v>111</v>
      </c>
      <c r="BL1" s="206" t="s">
        <v>111</v>
      </c>
      <c r="BM1" s="206" t="s">
        <v>111</v>
      </c>
      <c r="BN1" s="206" t="s">
        <v>111</v>
      </c>
      <c r="BO1" s="206" t="s">
        <v>111</v>
      </c>
      <c r="BP1" s="206" t="s">
        <v>111</v>
      </c>
      <c r="BQ1" s="206" t="s">
        <v>111</v>
      </c>
      <c r="BR1" s="206" t="s">
        <v>111</v>
      </c>
      <c r="BS1" s="206" t="s">
        <v>111</v>
      </c>
      <c r="BT1" s="206" t="s">
        <v>111</v>
      </c>
      <c r="BU1" s="206" t="s">
        <v>111</v>
      </c>
      <c r="BV1" s="206" t="s">
        <v>111</v>
      </c>
      <c r="BW1" s="206" t="s">
        <v>111</v>
      </c>
      <c r="BX1" s="206" t="s">
        <v>111</v>
      </c>
      <c r="BY1" s="206" t="s">
        <v>111</v>
      </c>
      <c r="BZ1" s="206" t="s">
        <v>111</v>
      </c>
      <c r="CA1" s="206" t="s">
        <v>111</v>
      </c>
      <c r="CB1" s="206" t="s">
        <v>111</v>
      </c>
      <c r="CC1" s="206" t="s">
        <v>111</v>
      </c>
      <c r="CD1" s="206" t="s">
        <v>112</v>
      </c>
      <c r="CE1" s="206" t="s">
        <v>112</v>
      </c>
      <c r="CF1" s="206" t="s">
        <v>112</v>
      </c>
      <c r="CG1" s="206" t="s">
        <v>112</v>
      </c>
      <c r="CH1" s="206" t="s">
        <v>112</v>
      </c>
      <c r="CI1" s="206" t="s">
        <v>112</v>
      </c>
      <c r="CJ1" s="206" t="s">
        <v>112</v>
      </c>
      <c r="CK1" s="206" t="s">
        <v>112</v>
      </c>
      <c r="CL1" s="206" t="s">
        <v>112</v>
      </c>
      <c r="CM1" s="206" t="s">
        <v>112</v>
      </c>
      <c r="CN1" s="206" t="s">
        <v>112</v>
      </c>
      <c r="CO1" s="206" t="s">
        <v>112</v>
      </c>
      <c r="CP1" s="206" t="s">
        <v>112</v>
      </c>
      <c r="CQ1" s="206" t="s">
        <v>112</v>
      </c>
      <c r="CR1" s="206" t="s">
        <v>112</v>
      </c>
      <c r="CS1" s="206" t="s">
        <v>112</v>
      </c>
      <c r="CT1" s="206" t="s">
        <v>112</v>
      </c>
      <c r="CU1" s="206" t="s">
        <v>112</v>
      </c>
      <c r="CV1" s="206" t="s">
        <v>112</v>
      </c>
      <c r="CW1" s="206" t="s">
        <v>112</v>
      </c>
      <c r="CX1" s="206" t="s">
        <v>112</v>
      </c>
      <c r="CY1" s="206" t="s">
        <v>112</v>
      </c>
      <c r="CZ1" s="206" t="s">
        <v>112</v>
      </c>
      <c r="DA1" s="206" t="s">
        <v>112</v>
      </c>
      <c r="DB1" s="206" t="s">
        <v>112</v>
      </c>
      <c r="DC1" s="206" t="s">
        <v>112</v>
      </c>
      <c r="DD1" s="206" t="s">
        <v>113</v>
      </c>
      <c r="DE1" s="206" t="s">
        <v>113</v>
      </c>
      <c r="DF1" s="206" t="s">
        <v>113</v>
      </c>
      <c r="DG1" s="206" t="s">
        <v>113</v>
      </c>
      <c r="DH1" s="206" t="s">
        <v>113</v>
      </c>
      <c r="DI1" s="206" t="s">
        <v>113</v>
      </c>
      <c r="DJ1" s="206" t="s">
        <v>113</v>
      </c>
      <c r="DK1" s="206" t="s">
        <v>113</v>
      </c>
      <c r="DL1" s="206" t="s">
        <v>113</v>
      </c>
      <c r="DM1" s="206" t="s">
        <v>113</v>
      </c>
      <c r="DN1" s="206" t="s">
        <v>113</v>
      </c>
      <c r="DO1" s="206" t="s">
        <v>113</v>
      </c>
      <c r="DP1" s="206" t="s">
        <v>113</v>
      </c>
      <c r="DQ1" s="206" t="s">
        <v>113</v>
      </c>
      <c r="DR1" s="206" t="s">
        <v>113</v>
      </c>
      <c r="DS1" s="206" t="s">
        <v>113</v>
      </c>
      <c r="DT1" s="206" t="s">
        <v>113</v>
      </c>
      <c r="DU1" s="206" t="s">
        <v>113</v>
      </c>
      <c r="DV1" s="206" t="s">
        <v>113</v>
      </c>
      <c r="DW1" s="206" t="s">
        <v>113</v>
      </c>
      <c r="DX1" s="206" t="s">
        <v>113</v>
      </c>
      <c r="DY1" s="206" t="s">
        <v>113</v>
      </c>
      <c r="DZ1" s="206" t="s">
        <v>113</v>
      </c>
      <c r="EA1" s="206" t="s">
        <v>113</v>
      </c>
      <c r="EB1" s="206" t="s">
        <v>113</v>
      </c>
      <c r="EC1" s="206" t="s">
        <v>113</v>
      </c>
      <c r="ED1" s="206" t="s">
        <v>114</v>
      </c>
      <c r="EE1" s="206" t="s">
        <v>114</v>
      </c>
      <c r="EF1" s="206" t="s">
        <v>114</v>
      </c>
      <c r="EG1" s="206" t="s">
        <v>114</v>
      </c>
      <c r="EH1" s="206" t="s">
        <v>114</v>
      </c>
      <c r="EI1" s="206" t="s">
        <v>114</v>
      </c>
      <c r="EJ1" s="206" t="s">
        <v>114</v>
      </c>
      <c r="EK1" s="206" t="s">
        <v>114</v>
      </c>
      <c r="EL1" s="206" t="s">
        <v>114</v>
      </c>
      <c r="EM1" s="206" t="s">
        <v>114</v>
      </c>
      <c r="EN1" s="206" t="s">
        <v>114</v>
      </c>
      <c r="EO1" s="206" t="s">
        <v>114</v>
      </c>
      <c r="EP1" s="206" t="s">
        <v>114</v>
      </c>
      <c r="EQ1" s="206" t="s">
        <v>114</v>
      </c>
      <c r="ER1" s="206" t="s">
        <v>114</v>
      </c>
      <c r="ES1" s="206" t="s">
        <v>114</v>
      </c>
      <c r="ET1" s="206" t="s">
        <v>114</v>
      </c>
      <c r="EU1" s="206" t="s">
        <v>114</v>
      </c>
      <c r="EV1" s="206" t="s">
        <v>114</v>
      </c>
      <c r="EW1" s="206" t="s">
        <v>114</v>
      </c>
      <c r="EX1" s="206" t="s">
        <v>114</v>
      </c>
      <c r="EY1" s="206" t="s">
        <v>114</v>
      </c>
      <c r="EZ1" s="206" t="s">
        <v>114</v>
      </c>
      <c r="FA1" s="206" t="s">
        <v>114</v>
      </c>
      <c r="FB1" s="206" t="s">
        <v>114</v>
      </c>
      <c r="FC1" s="206" t="s">
        <v>114</v>
      </c>
      <c r="FD1" s="206" t="s">
        <v>115</v>
      </c>
      <c r="FE1" s="206" t="s">
        <v>115</v>
      </c>
      <c r="FF1" s="206" t="s">
        <v>115</v>
      </c>
      <c r="FG1" s="206" t="s">
        <v>115</v>
      </c>
      <c r="FH1" s="206" t="s">
        <v>115</v>
      </c>
      <c r="FI1" s="206" t="s">
        <v>115</v>
      </c>
      <c r="FJ1" s="206" t="s">
        <v>115</v>
      </c>
      <c r="FK1" s="206" t="s">
        <v>115</v>
      </c>
      <c r="FL1" s="206" t="s">
        <v>115</v>
      </c>
      <c r="FM1" s="206" t="s">
        <v>115</v>
      </c>
      <c r="FN1" s="206" t="s">
        <v>115</v>
      </c>
      <c r="FO1" s="206" t="s">
        <v>115</v>
      </c>
      <c r="FP1" s="206" t="s">
        <v>115</v>
      </c>
      <c r="FQ1" s="206" t="s">
        <v>115</v>
      </c>
      <c r="FR1" s="206" t="s">
        <v>115</v>
      </c>
      <c r="FS1" s="206" t="s">
        <v>115</v>
      </c>
      <c r="FT1" s="206" t="s">
        <v>115</v>
      </c>
      <c r="FU1" s="206" t="s">
        <v>115</v>
      </c>
      <c r="FV1" s="206" t="s">
        <v>115</v>
      </c>
      <c r="FW1" s="206" t="s">
        <v>115</v>
      </c>
      <c r="FX1" s="206" t="s">
        <v>115</v>
      </c>
      <c r="FY1" s="206" t="s">
        <v>115</v>
      </c>
      <c r="FZ1" s="206" t="s">
        <v>115</v>
      </c>
      <c r="GA1" s="206" t="s">
        <v>115</v>
      </c>
      <c r="GB1" s="206" t="s">
        <v>115</v>
      </c>
      <c r="GC1" s="206" t="s">
        <v>115</v>
      </c>
      <c r="GD1" s="206" t="s">
        <v>116</v>
      </c>
      <c r="GE1" s="206" t="s">
        <v>116</v>
      </c>
      <c r="GF1" s="206" t="s">
        <v>116</v>
      </c>
      <c r="GG1" s="206" t="s">
        <v>116</v>
      </c>
      <c r="GH1" s="206" t="s">
        <v>116</v>
      </c>
      <c r="GI1" s="206" t="s">
        <v>116</v>
      </c>
      <c r="GJ1" s="206" t="s">
        <v>116</v>
      </c>
      <c r="GK1" s="206" t="s">
        <v>116</v>
      </c>
      <c r="GL1" s="206" t="s">
        <v>116</v>
      </c>
      <c r="GM1" s="206" t="s">
        <v>116</v>
      </c>
      <c r="GN1" s="206" t="s">
        <v>116</v>
      </c>
      <c r="GO1" s="206" t="s">
        <v>116</v>
      </c>
      <c r="GP1" s="206" t="s">
        <v>116</v>
      </c>
      <c r="GQ1" s="206" t="s">
        <v>116</v>
      </c>
      <c r="GR1" s="206" t="s">
        <v>116</v>
      </c>
      <c r="GS1" s="206" t="s">
        <v>116</v>
      </c>
      <c r="GT1" s="206" t="s">
        <v>116</v>
      </c>
      <c r="GU1" s="206" t="s">
        <v>116</v>
      </c>
      <c r="GV1" s="206" t="s">
        <v>116</v>
      </c>
      <c r="GW1" s="206" t="s">
        <v>116</v>
      </c>
      <c r="GX1" s="206" t="s">
        <v>116</v>
      </c>
      <c r="GY1" s="206" t="s">
        <v>116</v>
      </c>
      <c r="GZ1" s="206" t="s">
        <v>116</v>
      </c>
      <c r="HA1" s="206" t="s">
        <v>116</v>
      </c>
      <c r="HB1" s="206" t="s">
        <v>116</v>
      </c>
      <c r="HC1" s="206" t="s">
        <v>116</v>
      </c>
      <c r="HD1" s="206" t="s">
        <v>117</v>
      </c>
      <c r="HE1" s="206" t="s">
        <v>117</v>
      </c>
      <c r="HF1" s="206" t="s">
        <v>117</v>
      </c>
      <c r="HG1" s="206" t="s">
        <v>117</v>
      </c>
      <c r="HH1" s="206" t="s">
        <v>117</v>
      </c>
      <c r="HI1" s="206" t="s">
        <v>117</v>
      </c>
      <c r="HJ1" s="206" t="s">
        <v>117</v>
      </c>
      <c r="HK1" s="206" t="s">
        <v>117</v>
      </c>
      <c r="HL1" s="206" t="s">
        <v>117</v>
      </c>
      <c r="HM1" s="206" t="s">
        <v>117</v>
      </c>
      <c r="HN1" s="206" t="s">
        <v>117</v>
      </c>
      <c r="HO1" s="206" t="s">
        <v>117</v>
      </c>
      <c r="HP1" s="206" t="s">
        <v>117</v>
      </c>
      <c r="HQ1" s="206" t="s">
        <v>117</v>
      </c>
      <c r="HR1" s="206" t="s">
        <v>117</v>
      </c>
      <c r="HS1" s="206" t="s">
        <v>117</v>
      </c>
      <c r="HT1" s="206" t="s">
        <v>117</v>
      </c>
      <c r="HU1" s="206" t="s">
        <v>117</v>
      </c>
      <c r="HV1" s="206" t="s">
        <v>117</v>
      </c>
      <c r="HW1" s="206" t="s">
        <v>117</v>
      </c>
      <c r="HX1" s="206" t="s">
        <v>117</v>
      </c>
      <c r="HY1" s="206" t="s">
        <v>117</v>
      </c>
      <c r="HZ1" s="206" t="s">
        <v>117</v>
      </c>
      <c r="IA1" s="206" t="s">
        <v>117</v>
      </c>
      <c r="IB1" s="206" t="s">
        <v>117</v>
      </c>
      <c r="IC1" s="206" t="s">
        <v>117</v>
      </c>
      <c r="ID1" s="206" t="s">
        <v>118</v>
      </c>
      <c r="IE1" s="206" t="s">
        <v>118</v>
      </c>
      <c r="IF1" s="206" t="s">
        <v>118</v>
      </c>
      <c r="IG1" s="206" t="s">
        <v>118</v>
      </c>
      <c r="IH1" s="206" t="s">
        <v>118</v>
      </c>
      <c r="II1" s="206" t="s">
        <v>118</v>
      </c>
      <c r="IJ1" s="206" t="s">
        <v>118</v>
      </c>
      <c r="IK1" s="206" t="s">
        <v>118</v>
      </c>
      <c r="IL1" s="206" t="s">
        <v>118</v>
      </c>
      <c r="IM1" s="206" t="s">
        <v>118</v>
      </c>
      <c r="IN1" s="206" t="s">
        <v>118</v>
      </c>
      <c r="IO1" s="206" t="s">
        <v>118</v>
      </c>
      <c r="IP1" s="206" t="s">
        <v>118</v>
      </c>
      <c r="IQ1" s="206" t="s">
        <v>118</v>
      </c>
      <c r="IR1" s="206" t="s">
        <v>118</v>
      </c>
      <c r="IS1" s="206" t="s">
        <v>118</v>
      </c>
      <c r="IT1" s="206" t="s">
        <v>118</v>
      </c>
      <c r="IU1" s="206" t="s">
        <v>118</v>
      </c>
      <c r="IV1" s="206" t="s">
        <v>118</v>
      </c>
      <c r="IW1" s="206" t="s">
        <v>118</v>
      </c>
      <c r="IX1" s="206" t="s">
        <v>118</v>
      </c>
      <c r="IY1" s="206" t="s">
        <v>118</v>
      </c>
      <c r="IZ1" s="206" t="s">
        <v>118</v>
      </c>
      <c r="JA1" s="206" t="s">
        <v>118</v>
      </c>
      <c r="JB1" s="206" t="s">
        <v>118</v>
      </c>
      <c r="JC1" s="206" t="s">
        <v>118</v>
      </c>
      <c r="JD1" s="206" t="s">
        <v>119</v>
      </c>
      <c r="JE1" s="206" t="s">
        <v>119</v>
      </c>
      <c r="JF1" s="206" t="s">
        <v>119</v>
      </c>
      <c r="JG1" s="206" t="s">
        <v>119</v>
      </c>
      <c r="JH1" s="206" t="s">
        <v>119</v>
      </c>
      <c r="JI1" s="206" t="s">
        <v>119</v>
      </c>
      <c r="JJ1" s="206" t="s">
        <v>119</v>
      </c>
      <c r="JK1" s="206" t="s">
        <v>119</v>
      </c>
      <c r="JL1" s="206" t="s">
        <v>119</v>
      </c>
      <c r="JM1" s="206" t="s">
        <v>119</v>
      </c>
      <c r="JN1" s="206" t="s">
        <v>119</v>
      </c>
      <c r="JO1" s="206" t="s">
        <v>119</v>
      </c>
      <c r="JP1" s="206" t="s">
        <v>119</v>
      </c>
      <c r="JQ1" s="206" t="s">
        <v>119</v>
      </c>
      <c r="JR1" s="206" t="s">
        <v>119</v>
      </c>
      <c r="JS1" s="206" t="s">
        <v>119</v>
      </c>
      <c r="JT1" s="206" t="s">
        <v>119</v>
      </c>
      <c r="JU1" s="206" t="s">
        <v>119</v>
      </c>
      <c r="JV1" s="206" t="s">
        <v>119</v>
      </c>
      <c r="JW1" s="206" t="s">
        <v>119</v>
      </c>
      <c r="JX1" s="206" t="s">
        <v>119</v>
      </c>
      <c r="JY1" s="206" t="s">
        <v>119</v>
      </c>
      <c r="JZ1" s="206" t="s">
        <v>119</v>
      </c>
      <c r="KA1" s="206" t="s">
        <v>119</v>
      </c>
      <c r="KB1" s="206" t="s">
        <v>119</v>
      </c>
      <c r="KC1" s="206" t="s">
        <v>119</v>
      </c>
      <c r="KD1" s="206" t="s">
        <v>120</v>
      </c>
      <c r="KE1" s="206" t="s">
        <v>120</v>
      </c>
      <c r="KF1" s="206" t="s">
        <v>120</v>
      </c>
      <c r="KG1" s="206" t="s">
        <v>120</v>
      </c>
      <c r="KH1" s="206" t="s">
        <v>120</v>
      </c>
      <c r="KI1" s="206" t="s">
        <v>120</v>
      </c>
      <c r="KJ1" s="206" t="s">
        <v>120</v>
      </c>
      <c r="KK1" s="206" t="s">
        <v>120</v>
      </c>
      <c r="KL1" s="206" t="s">
        <v>120</v>
      </c>
      <c r="KM1" s="206" t="s">
        <v>120</v>
      </c>
      <c r="KN1" s="206" t="s">
        <v>120</v>
      </c>
      <c r="KO1" s="206" t="s">
        <v>120</v>
      </c>
      <c r="KP1" s="206" t="s">
        <v>120</v>
      </c>
      <c r="KQ1" s="206" t="s">
        <v>120</v>
      </c>
      <c r="KR1" s="206" t="s">
        <v>120</v>
      </c>
      <c r="KS1" s="206" t="s">
        <v>120</v>
      </c>
      <c r="KT1" s="206" t="s">
        <v>120</v>
      </c>
      <c r="KU1" s="206" t="s">
        <v>120</v>
      </c>
      <c r="KV1" s="206" t="s">
        <v>120</v>
      </c>
      <c r="KW1" s="206" t="s">
        <v>120</v>
      </c>
      <c r="KX1" s="206" t="s">
        <v>120</v>
      </c>
      <c r="KY1" s="206" t="s">
        <v>120</v>
      </c>
      <c r="KZ1" s="206" t="s">
        <v>120</v>
      </c>
      <c r="LA1" s="206" t="s">
        <v>120</v>
      </c>
      <c r="LB1" s="206" t="s">
        <v>120</v>
      </c>
      <c r="LC1" s="206" t="s">
        <v>120</v>
      </c>
      <c r="LD1" s="107"/>
      <c r="LE1" s="107"/>
      <c r="LF1" s="107"/>
      <c r="LG1" s="107"/>
      <c r="LH1" s="107"/>
      <c r="LI1" s="107"/>
      <c r="LJ1" s="107"/>
      <c r="LK1" s="107"/>
      <c r="LL1" s="107"/>
      <c r="LM1" s="107"/>
      <c r="LN1" s="107"/>
      <c r="LO1" s="107"/>
      <c r="LP1" s="107"/>
      <c r="LQ1" s="107"/>
      <c r="LR1" s="107"/>
      <c r="LS1" s="107"/>
      <c r="LT1" s="107"/>
      <c r="LU1" s="107"/>
      <c r="LV1" s="107"/>
      <c r="LW1" s="107"/>
      <c r="LX1" s="107"/>
      <c r="LY1" s="107"/>
      <c r="LZ1" s="107"/>
      <c r="MA1" s="107"/>
      <c r="MB1" s="107"/>
      <c r="MC1" s="107"/>
      <c r="MD1" s="107"/>
      <c r="ME1" s="107"/>
      <c r="MF1" s="107"/>
      <c r="MG1" s="107"/>
      <c r="MH1" s="107"/>
      <c r="MI1" s="107"/>
      <c r="MJ1" s="107"/>
      <c r="MK1" s="107"/>
      <c r="ML1" s="107"/>
      <c r="MM1" s="107"/>
      <c r="MN1" s="107"/>
      <c r="MO1" s="107"/>
      <c r="MP1" s="107"/>
      <c r="MQ1" s="107"/>
      <c r="MR1" s="107"/>
      <c r="MS1" s="107"/>
      <c r="MT1" s="107"/>
      <c r="MU1" s="107"/>
      <c r="MV1" s="107"/>
      <c r="MW1" s="107"/>
      <c r="MX1" s="107"/>
      <c r="MY1" s="107"/>
      <c r="MZ1" s="107"/>
      <c r="NA1" s="107"/>
      <c r="NB1" s="107"/>
      <c r="NC1" s="107"/>
      <c r="ND1" s="107"/>
      <c r="NE1" s="107"/>
      <c r="NF1" s="107"/>
      <c r="NG1" s="107"/>
      <c r="NH1" s="107"/>
      <c r="NI1" s="107"/>
      <c r="NJ1" s="107"/>
      <c r="NK1" s="107"/>
      <c r="NL1" s="107"/>
      <c r="NM1" s="107"/>
      <c r="NN1" s="107"/>
      <c r="NO1" s="107"/>
      <c r="NP1" s="107"/>
      <c r="NQ1" s="107"/>
      <c r="NR1" s="107"/>
      <c r="NS1" s="107"/>
      <c r="NT1" s="107"/>
      <c r="NU1" s="107"/>
      <c r="NV1" s="107"/>
      <c r="NW1" s="107"/>
      <c r="NX1" s="107"/>
      <c r="NY1" s="107"/>
      <c r="NZ1" s="107"/>
      <c r="OA1" s="107"/>
      <c r="OB1" s="107"/>
      <c r="OC1" s="107"/>
      <c r="OD1" s="107"/>
      <c r="OE1" s="107"/>
      <c r="OF1" s="107"/>
      <c r="OG1" s="107"/>
      <c r="OH1" s="107"/>
      <c r="OI1" s="107"/>
      <c r="OJ1" s="107"/>
      <c r="OK1" s="107"/>
      <c r="OL1" s="107"/>
      <c r="OM1" s="107"/>
      <c r="ON1" s="107"/>
      <c r="OO1" s="107"/>
      <c r="OP1" s="107"/>
      <c r="OQ1" s="107"/>
      <c r="OR1" s="107"/>
      <c r="OS1" s="107"/>
      <c r="OT1" s="107"/>
      <c r="OU1" s="107"/>
      <c r="OV1" s="107"/>
      <c r="OW1" s="107"/>
      <c r="OX1" s="107"/>
      <c r="OY1" s="107"/>
      <c r="OZ1" s="107"/>
      <c r="PA1" s="107"/>
      <c r="PB1" s="107"/>
      <c r="PC1" s="107"/>
      <c r="PD1" s="107"/>
      <c r="PE1" s="107"/>
      <c r="PF1" s="107"/>
      <c r="PG1" s="107"/>
      <c r="PH1" s="107"/>
      <c r="PI1" s="107"/>
      <c r="PJ1" s="107"/>
      <c r="PK1" s="107"/>
      <c r="PL1" s="107"/>
      <c r="PM1" s="107"/>
      <c r="PN1" s="107"/>
      <c r="PO1" s="107"/>
      <c r="PP1" s="107"/>
      <c r="PQ1" s="107"/>
      <c r="PR1" s="107"/>
    </row>
    <row r="2" spans="1:434" ht="11.25" x14ac:dyDescent="0.2">
      <c r="A2" s="207" t="s">
        <v>102</v>
      </c>
      <c r="B2" s="207" t="s">
        <v>103</v>
      </c>
      <c r="C2" s="207" t="s">
        <v>108</v>
      </c>
      <c r="D2" s="207" t="s">
        <v>121</v>
      </c>
      <c r="E2" s="207" t="s">
        <v>122</v>
      </c>
      <c r="F2" s="207" t="s">
        <v>123</v>
      </c>
      <c r="G2" s="207" t="s">
        <v>124</v>
      </c>
      <c r="H2" s="207" t="s">
        <v>125</v>
      </c>
      <c r="I2" s="207" t="s">
        <v>126</v>
      </c>
      <c r="J2" s="207" t="s">
        <v>127</v>
      </c>
      <c r="K2" s="207" t="s">
        <v>128</v>
      </c>
      <c r="L2" s="207" t="s">
        <v>129</v>
      </c>
      <c r="M2" s="207" t="s">
        <v>130</v>
      </c>
      <c r="N2" s="207" t="s">
        <v>131</v>
      </c>
      <c r="O2" s="207" t="s">
        <v>132</v>
      </c>
      <c r="P2" s="207" t="s">
        <v>133</v>
      </c>
      <c r="Q2" s="207" t="s">
        <v>134</v>
      </c>
      <c r="R2" s="207" t="s">
        <v>135</v>
      </c>
      <c r="S2" s="207" t="s">
        <v>136</v>
      </c>
      <c r="T2" s="207" t="s">
        <v>137</v>
      </c>
      <c r="U2" s="207" t="s">
        <v>138</v>
      </c>
      <c r="V2" s="207" t="s">
        <v>139</v>
      </c>
      <c r="W2" s="207" t="s">
        <v>140</v>
      </c>
      <c r="X2" s="207" t="s">
        <v>141</v>
      </c>
      <c r="Y2" s="207" t="s">
        <v>142</v>
      </c>
      <c r="Z2" s="207" t="s">
        <v>143</v>
      </c>
      <c r="AA2" s="207" t="s">
        <v>144</v>
      </c>
      <c r="AB2" s="207" t="s">
        <v>145</v>
      </c>
      <c r="AC2" s="207" t="s">
        <v>146</v>
      </c>
      <c r="AD2" s="207" t="s">
        <v>121</v>
      </c>
      <c r="AE2" s="207" t="s">
        <v>122</v>
      </c>
      <c r="AF2" s="207" t="s">
        <v>123</v>
      </c>
      <c r="AG2" s="207" t="s">
        <v>124</v>
      </c>
      <c r="AH2" s="207" t="s">
        <v>125</v>
      </c>
      <c r="AI2" s="207" t="s">
        <v>126</v>
      </c>
      <c r="AJ2" s="207" t="s">
        <v>127</v>
      </c>
      <c r="AK2" s="207" t="s">
        <v>128</v>
      </c>
      <c r="AL2" s="207" t="s">
        <v>129</v>
      </c>
      <c r="AM2" s="207" t="s">
        <v>130</v>
      </c>
      <c r="AN2" s="207" t="s">
        <v>131</v>
      </c>
      <c r="AO2" s="207" t="s">
        <v>132</v>
      </c>
      <c r="AP2" s="207" t="s">
        <v>133</v>
      </c>
      <c r="AQ2" s="207" t="s">
        <v>134</v>
      </c>
      <c r="AR2" s="207" t="s">
        <v>135</v>
      </c>
      <c r="AS2" s="207" t="s">
        <v>136</v>
      </c>
      <c r="AT2" s="207" t="s">
        <v>137</v>
      </c>
      <c r="AU2" s="207" t="s">
        <v>138</v>
      </c>
      <c r="AV2" s="207" t="s">
        <v>139</v>
      </c>
      <c r="AW2" s="207" t="s">
        <v>140</v>
      </c>
      <c r="AX2" s="207" t="s">
        <v>141</v>
      </c>
      <c r="AY2" s="207" t="s">
        <v>142</v>
      </c>
      <c r="AZ2" s="207" t="s">
        <v>143</v>
      </c>
      <c r="BA2" s="207" t="s">
        <v>144</v>
      </c>
      <c r="BB2" s="207" t="s">
        <v>145</v>
      </c>
      <c r="BC2" s="207" t="s">
        <v>146</v>
      </c>
      <c r="BD2" s="207" t="s">
        <v>121</v>
      </c>
      <c r="BE2" s="207" t="s">
        <v>122</v>
      </c>
      <c r="BF2" s="207" t="s">
        <v>123</v>
      </c>
      <c r="BG2" s="207" t="s">
        <v>124</v>
      </c>
      <c r="BH2" s="207" t="s">
        <v>125</v>
      </c>
      <c r="BI2" s="207" t="s">
        <v>126</v>
      </c>
      <c r="BJ2" s="207" t="s">
        <v>127</v>
      </c>
      <c r="BK2" s="207" t="s">
        <v>128</v>
      </c>
      <c r="BL2" s="207" t="s">
        <v>129</v>
      </c>
      <c r="BM2" s="207" t="s">
        <v>130</v>
      </c>
      <c r="BN2" s="207" t="s">
        <v>131</v>
      </c>
      <c r="BO2" s="207" t="s">
        <v>132</v>
      </c>
      <c r="BP2" s="207" t="s">
        <v>133</v>
      </c>
      <c r="BQ2" s="207" t="s">
        <v>134</v>
      </c>
      <c r="BR2" s="207" t="s">
        <v>135</v>
      </c>
      <c r="BS2" s="207" t="s">
        <v>136</v>
      </c>
      <c r="BT2" s="207" t="s">
        <v>137</v>
      </c>
      <c r="BU2" s="207" t="s">
        <v>138</v>
      </c>
      <c r="BV2" s="207" t="s">
        <v>139</v>
      </c>
      <c r="BW2" s="207" t="s">
        <v>140</v>
      </c>
      <c r="BX2" s="207" t="s">
        <v>141</v>
      </c>
      <c r="BY2" s="207" t="s">
        <v>142</v>
      </c>
      <c r="BZ2" s="207" t="s">
        <v>143</v>
      </c>
      <c r="CA2" s="207" t="s">
        <v>144</v>
      </c>
      <c r="CB2" s="207" t="s">
        <v>145</v>
      </c>
      <c r="CC2" s="207" t="s">
        <v>146</v>
      </c>
      <c r="CD2" s="207" t="s">
        <v>121</v>
      </c>
      <c r="CE2" s="207" t="s">
        <v>122</v>
      </c>
      <c r="CF2" s="207" t="s">
        <v>123</v>
      </c>
      <c r="CG2" s="207" t="s">
        <v>124</v>
      </c>
      <c r="CH2" s="207" t="s">
        <v>125</v>
      </c>
      <c r="CI2" s="207" t="s">
        <v>126</v>
      </c>
      <c r="CJ2" s="207" t="s">
        <v>127</v>
      </c>
      <c r="CK2" s="207" t="s">
        <v>128</v>
      </c>
      <c r="CL2" s="207" t="s">
        <v>129</v>
      </c>
      <c r="CM2" s="207" t="s">
        <v>130</v>
      </c>
      <c r="CN2" s="207" t="s">
        <v>131</v>
      </c>
      <c r="CO2" s="207" t="s">
        <v>132</v>
      </c>
      <c r="CP2" s="207" t="s">
        <v>133</v>
      </c>
      <c r="CQ2" s="207" t="s">
        <v>134</v>
      </c>
      <c r="CR2" s="207" t="s">
        <v>135</v>
      </c>
      <c r="CS2" s="207" t="s">
        <v>136</v>
      </c>
      <c r="CT2" s="207" t="s">
        <v>137</v>
      </c>
      <c r="CU2" s="207" t="s">
        <v>138</v>
      </c>
      <c r="CV2" s="207" t="s">
        <v>139</v>
      </c>
      <c r="CW2" s="207" t="s">
        <v>140</v>
      </c>
      <c r="CX2" s="207" t="s">
        <v>141</v>
      </c>
      <c r="CY2" s="207" t="s">
        <v>142</v>
      </c>
      <c r="CZ2" s="207" t="s">
        <v>143</v>
      </c>
      <c r="DA2" s="207" t="s">
        <v>144</v>
      </c>
      <c r="DB2" s="207" t="s">
        <v>145</v>
      </c>
      <c r="DC2" s="207" t="s">
        <v>146</v>
      </c>
      <c r="DD2" s="207" t="s">
        <v>121</v>
      </c>
      <c r="DE2" s="207" t="s">
        <v>122</v>
      </c>
      <c r="DF2" s="207" t="s">
        <v>123</v>
      </c>
      <c r="DG2" s="207" t="s">
        <v>124</v>
      </c>
      <c r="DH2" s="207" t="s">
        <v>125</v>
      </c>
      <c r="DI2" s="207" t="s">
        <v>126</v>
      </c>
      <c r="DJ2" s="207" t="s">
        <v>127</v>
      </c>
      <c r="DK2" s="207" t="s">
        <v>128</v>
      </c>
      <c r="DL2" s="207" t="s">
        <v>129</v>
      </c>
      <c r="DM2" s="207" t="s">
        <v>130</v>
      </c>
      <c r="DN2" s="207" t="s">
        <v>131</v>
      </c>
      <c r="DO2" s="207" t="s">
        <v>132</v>
      </c>
      <c r="DP2" s="207" t="s">
        <v>133</v>
      </c>
      <c r="DQ2" s="207" t="s">
        <v>134</v>
      </c>
      <c r="DR2" s="207" t="s">
        <v>135</v>
      </c>
      <c r="DS2" s="207" t="s">
        <v>136</v>
      </c>
      <c r="DT2" s="207" t="s">
        <v>137</v>
      </c>
      <c r="DU2" s="207" t="s">
        <v>138</v>
      </c>
      <c r="DV2" s="207" t="s">
        <v>139</v>
      </c>
      <c r="DW2" s="207" t="s">
        <v>140</v>
      </c>
      <c r="DX2" s="207" t="s">
        <v>141</v>
      </c>
      <c r="DY2" s="207" t="s">
        <v>142</v>
      </c>
      <c r="DZ2" s="207" t="s">
        <v>143</v>
      </c>
      <c r="EA2" s="207" t="s">
        <v>144</v>
      </c>
      <c r="EB2" s="207" t="s">
        <v>145</v>
      </c>
      <c r="EC2" s="207" t="s">
        <v>146</v>
      </c>
      <c r="ED2" s="207" t="s">
        <v>121</v>
      </c>
      <c r="EE2" s="207" t="s">
        <v>122</v>
      </c>
      <c r="EF2" s="207" t="s">
        <v>123</v>
      </c>
      <c r="EG2" s="207" t="s">
        <v>124</v>
      </c>
      <c r="EH2" s="207" t="s">
        <v>125</v>
      </c>
      <c r="EI2" s="207" t="s">
        <v>126</v>
      </c>
      <c r="EJ2" s="207" t="s">
        <v>127</v>
      </c>
      <c r="EK2" s="207" t="s">
        <v>128</v>
      </c>
      <c r="EL2" s="207" t="s">
        <v>129</v>
      </c>
      <c r="EM2" s="207" t="s">
        <v>130</v>
      </c>
      <c r="EN2" s="207" t="s">
        <v>131</v>
      </c>
      <c r="EO2" s="207" t="s">
        <v>132</v>
      </c>
      <c r="EP2" s="207" t="s">
        <v>133</v>
      </c>
      <c r="EQ2" s="207" t="s">
        <v>134</v>
      </c>
      <c r="ER2" s="207" t="s">
        <v>135</v>
      </c>
      <c r="ES2" s="207" t="s">
        <v>136</v>
      </c>
      <c r="ET2" s="207" t="s">
        <v>137</v>
      </c>
      <c r="EU2" s="207" t="s">
        <v>138</v>
      </c>
      <c r="EV2" s="207" t="s">
        <v>139</v>
      </c>
      <c r="EW2" s="207" t="s">
        <v>140</v>
      </c>
      <c r="EX2" s="207" t="s">
        <v>141</v>
      </c>
      <c r="EY2" s="207" t="s">
        <v>142</v>
      </c>
      <c r="EZ2" s="207" t="s">
        <v>143</v>
      </c>
      <c r="FA2" s="207" t="s">
        <v>144</v>
      </c>
      <c r="FB2" s="207" t="s">
        <v>145</v>
      </c>
      <c r="FC2" s="207" t="s">
        <v>146</v>
      </c>
      <c r="FD2" s="207" t="s">
        <v>121</v>
      </c>
      <c r="FE2" s="207" t="s">
        <v>122</v>
      </c>
      <c r="FF2" s="207" t="s">
        <v>123</v>
      </c>
      <c r="FG2" s="207" t="s">
        <v>124</v>
      </c>
      <c r="FH2" s="207" t="s">
        <v>125</v>
      </c>
      <c r="FI2" s="207" t="s">
        <v>126</v>
      </c>
      <c r="FJ2" s="207" t="s">
        <v>127</v>
      </c>
      <c r="FK2" s="207" t="s">
        <v>128</v>
      </c>
      <c r="FL2" s="207" t="s">
        <v>129</v>
      </c>
      <c r="FM2" s="207" t="s">
        <v>130</v>
      </c>
      <c r="FN2" s="207" t="s">
        <v>131</v>
      </c>
      <c r="FO2" s="207" t="s">
        <v>132</v>
      </c>
      <c r="FP2" s="207" t="s">
        <v>133</v>
      </c>
      <c r="FQ2" s="207" t="s">
        <v>134</v>
      </c>
      <c r="FR2" s="207" t="s">
        <v>135</v>
      </c>
      <c r="FS2" s="207" t="s">
        <v>136</v>
      </c>
      <c r="FT2" s="207" t="s">
        <v>137</v>
      </c>
      <c r="FU2" s="207" t="s">
        <v>138</v>
      </c>
      <c r="FV2" s="207" t="s">
        <v>139</v>
      </c>
      <c r="FW2" s="207" t="s">
        <v>140</v>
      </c>
      <c r="FX2" s="207" t="s">
        <v>141</v>
      </c>
      <c r="FY2" s="207" t="s">
        <v>142</v>
      </c>
      <c r="FZ2" s="207" t="s">
        <v>143</v>
      </c>
      <c r="GA2" s="207" t="s">
        <v>144</v>
      </c>
      <c r="GB2" s="207" t="s">
        <v>145</v>
      </c>
      <c r="GC2" s="207" t="s">
        <v>146</v>
      </c>
      <c r="GD2" s="207" t="s">
        <v>121</v>
      </c>
      <c r="GE2" s="207" t="s">
        <v>122</v>
      </c>
      <c r="GF2" s="207" t="s">
        <v>123</v>
      </c>
      <c r="GG2" s="207" t="s">
        <v>124</v>
      </c>
      <c r="GH2" s="207" t="s">
        <v>125</v>
      </c>
      <c r="GI2" s="207" t="s">
        <v>126</v>
      </c>
      <c r="GJ2" s="207" t="s">
        <v>127</v>
      </c>
      <c r="GK2" s="207" t="s">
        <v>128</v>
      </c>
      <c r="GL2" s="207" t="s">
        <v>129</v>
      </c>
      <c r="GM2" s="207" t="s">
        <v>130</v>
      </c>
      <c r="GN2" s="207" t="s">
        <v>131</v>
      </c>
      <c r="GO2" s="207" t="s">
        <v>132</v>
      </c>
      <c r="GP2" s="207" t="s">
        <v>133</v>
      </c>
      <c r="GQ2" s="207" t="s">
        <v>134</v>
      </c>
      <c r="GR2" s="207" t="s">
        <v>135</v>
      </c>
      <c r="GS2" s="207" t="s">
        <v>136</v>
      </c>
      <c r="GT2" s="207" t="s">
        <v>137</v>
      </c>
      <c r="GU2" s="207" t="s">
        <v>138</v>
      </c>
      <c r="GV2" s="207" t="s">
        <v>139</v>
      </c>
      <c r="GW2" s="207" t="s">
        <v>140</v>
      </c>
      <c r="GX2" s="207" t="s">
        <v>141</v>
      </c>
      <c r="GY2" s="207" t="s">
        <v>142</v>
      </c>
      <c r="GZ2" s="207" t="s">
        <v>143</v>
      </c>
      <c r="HA2" s="207" t="s">
        <v>144</v>
      </c>
      <c r="HB2" s="207" t="s">
        <v>145</v>
      </c>
      <c r="HC2" s="207" t="s">
        <v>146</v>
      </c>
      <c r="HD2" s="207" t="s">
        <v>121</v>
      </c>
      <c r="HE2" s="207" t="s">
        <v>122</v>
      </c>
      <c r="HF2" s="207" t="s">
        <v>123</v>
      </c>
      <c r="HG2" s="207" t="s">
        <v>124</v>
      </c>
      <c r="HH2" s="207" t="s">
        <v>125</v>
      </c>
      <c r="HI2" s="207" t="s">
        <v>126</v>
      </c>
      <c r="HJ2" s="207" t="s">
        <v>127</v>
      </c>
      <c r="HK2" s="207" t="s">
        <v>128</v>
      </c>
      <c r="HL2" s="207" t="s">
        <v>129</v>
      </c>
      <c r="HM2" s="207" t="s">
        <v>130</v>
      </c>
      <c r="HN2" s="207" t="s">
        <v>131</v>
      </c>
      <c r="HO2" s="207" t="s">
        <v>132</v>
      </c>
      <c r="HP2" s="207" t="s">
        <v>133</v>
      </c>
      <c r="HQ2" s="207" t="s">
        <v>134</v>
      </c>
      <c r="HR2" s="207" t="s">
        <v>135</v>
      </c>
      <c r="HS2" s="207" t="s">
        <v>136</v>
      </c>
      <c r="HT2" s="207" t="s">
        <v>137</v>
      </c>
      <c r="HU2" s="207" t="s">
        <v>138</v>
      </c>
      <c r="HV2" s="207" t="s">
        <v>139</v>
      </c>
      <c r="HW2" s="207" t="s">
        <v>140</v>
      </c>
      <c r="HX2" s="207" t="s">
        <v>141</v>
      </c>
      <c r="HY2" s="207" t="s">
        <v>142</v>
      </c>
      <c r="HZ2" s="207" t="s">
        <v>143</v>
      </c>
      <c r="IA2" s="207" t="s">
        <v>144</v>
      </c>
      <c r="IB2" s="207" t="s">
        <v>145</v>
      </c>
      <c r="IC2" s="207" t="s">
        <v>146</v>
      </c>
      <c r="ID2" s="207" t="s">
        <v>121</v>
      </c>
      <c r="IE2" s="207" t="s">
        <v>122</v>
      </c>
      <c r="IF2" s="207" t="s">
        <v>123</v>
      </c>
      <c r="IG2" s="207" t="s">
        <v>124</v>
      </c>
      <c r="IH2" s="207" t="s">
        <v>125</v>
      </c>
      <c r="II2" s="207" t="s">
        <v>126</v>
      </c>
      <c r="IJ2" s="207" t="s">
        <v>127</v>
      </c>
      <c r="IK2" s="207" t="s">
        <v>128</v>
      </c>
      <c r="IL2" s="207" t="s">
        <v>129</v>
      </c>
      <c r="IM2" s="207" t="s">
        <v>130</v>
      </c>
      <c r="IN2" s="207" t="s">
        <v>131</v>
      </c>
      <c r="IO2" s="207" t="s">
        <v>132</v>
      </c>
      <c r="IP2" s="207" t="s">
        <v>133</v>
      </c>
      <c r="IQ2" s="207" t="s">
        <v>134</v>
      </c>
      <c r="IR2" s="207" t="s">
        <v>135</v>
      </c>
      <c r="IS2" s="207" t="s">
        <v>136</v>
      </c>
      <c r="IT2" s="207" t="s">
        <v>137</v>
      </c>
      <c r="IU2" s="207" t="s">
        <v>138</v>
      </c>
      <c r="IV2" s="207" t="s">
        <v>139</v>
      </c>
      <c r="IW2" s="207" t="s">
        <v>140</v>
      </c>
      <c r="IX2" s="207" t="s">
        <v>141</v>
      </c>
      <c r="IY2" s="207" t="s">
        <v>142</v>
      </c>
      <c r="IZ2" s="207" t="s">
        <v>143</v>
      </c>
      <c r="JA2" s="207" t="s">
        <v>144</v>
      </c>
      <c r="JB2" s="207" t="s">
        <v>145</v>
      </c>
      <c r="JC2" s="207" t="s">
        <v>146</v>
      </c>
      <c r="JD2" s="207" t="s">
        <v>121</v>
      </c>
      <c r="JE2" s="207" t="s">
        <v>122</v>
      </c>
      <c r="JF2" s="207" t="s">
        <v>123</v>
      </c>
      <c r="JG2" s="207" t="s">
        <v>124</v>
      </c>
      <c r="JH2" s="207" t="s">
        <v>125</v>
      </c>
      <c r="JI2" s="207" t="s">
        <v>126</v>
      </c>
      <c r="JJ2" s="207" t="s">
        <v>127</v>
      </c>
      <c r="JK2" s="207" t="s">
        <v>128</v>
      </c>
      <c r="JL2" s="207" t="s">
        <v>129</v>
      </c>
      <c r="JM2" s="207" t="s">
        <v>130</v>
      </c>
      <c r="JN2" s="207" t="s">
        <v>131</v>
      </c>
      <c r="JO2" s="207" t="s">
        <v>132</v>
      </c>
      <c r="JP2" s="207" t="s">
        <v>133</v>
      </c>
      <c r="JQ2" s="207" t="s">
        <v>134</v>
      </c>
      <c r="JR2" s="207" t="s">
        <v>135</v>
      </c>
      <c r="JS2" s="207" t="s">
        <v>136</v>
      </c>
      <c r="JT2" s="207" t="s">
        <v>137</v>
      </c>
      <c r="JU2" s="207" t="s">
        <v>138</v>
      </c>
      <c r="JV2" s="207" t="s">
        <v>139</v>
      </c>
      <c r="JW2" s="207" t="s">
        <v>140</v>
      </c>
      <c r="JX2" s="207" t="s">
        <v>141</v>
      </c>
      <c r="JY2" s="207" t="s">
        <v>142</v>
      </c>
      <c r="JZ2" s="207" t="s">
        <v>143</v>
      </c>
      <c r="KA2" s="207" t="s">
        <v>144</v>
      </c>
      <c r="KB2" s="207" t="s">
        <v>145</v>
      </c>
      <c r="KC2" s="207" t="s">
        <v>146</v>
      </c>
      <c r="KD2" s="207" t="s">
        <v>121</v>
      </c>
      <c r="KE2" s="207" t="s">
        <v>122</v>
      </c>
      <c r="KF2" s="207" t="s">
        <v>123</v>
      </c>
      <c r="KG2" s="207" t="s">
        <v>124</v>
      </c>
      <c r="KH2" s="207" t="s">
        <v>125</v>
      </c>
      <c r="KI2" s="207" t="s">
        <v>126</v>
      </c>
      <c r="KJ2" s="207" t="s">
        <v>127</v>
      </c>
      <c r="KK2" s="207" t="s">
        <v>128</v>
      </c>
      <c r="KL2" s="207" t="s">
        <v>129</v>
      </c>
      <c r="KM2" s="207" t="s">
        <v>130</v>
      </c>
      <c r="KN2" s="207" t="s">
        <v>131</v>
      </c>
      <c r="KO2" s="207" t="s">
        <v>132</v>
      </c>
      <c r="KP2" s="207" t="s">
        <v>133</v>
      </c>
      <c r="KQ2" s="207" t="s">
        <v>134</v>
      </c>
      <c r="KR2" s="207" t="s">
        <v>135</v>
      </c>
      <c r="KS2" s="207" t="s">
        <v>136</v>
      </c>
      <c r="KT2" s="207" t="s">
        <v>137</v>
      </c>
      <c r="KU2" s="207" t="s">
        <v>138</v>
      </c>
      <c r="KV2" s="207" t="s">
        <v>139</v>
      </c>
      <c r="KW2" s="207" t="s">
        <v>140</v>
      </c>
      <c r="KX2" s="207" t="s">
        <v>141</v>
      </c>
      <c r="KY2" s="207" t="s">
        <v>142</v>
      </c>
      <c r="KZ2" s="207" t="s">
        <v>143</v>
      </c>
      <c r="LA2" s="207" t="s">
        <v>144</v>
      </c>
      <c r="LB2" s="207" t="s">
        <v>145</v>
      </c>
      <c r="LC2" s="207" t="s">
        <v>146</v>
      </c>
      <c r="LD2" s="108"/>
      <c r="LE2" s="108"/>
      <c r="LF2" s="108"/>
      <c r="LG2" s="108"/>
      <c r="LH2" s="108"/>
      <c r="LI2" s="108"/>
      <c r="LJ2" s="108"/>
      <c r="LK2" s="108"/>
      <c r="LL2" s="108"/>
      <c r="LM2" s="108"/>
      <c r="LN2" s="108"/>
      <c r="LO2" s="108"/>
      <c r="LP2" s="108"/>
      <c r="LQ2" s="108"/>
      <c r="LR2" s="108"/>
      <c r="LS2" s="108"/>
      <c r="LT2" s="108"/>
      <c r="LU2" s="108"/>
      <c r="LV2" s="108"/>
      <c r="LW2" s="108"/>
      <c r="LX2" s="108"/>
      <c r="LY2" s="108"/>
      <c r="LZ2" s="108"/>
      <c r="MA2" s="108"/>
      <c r="MB2" s="108"/>
      <c r="MC2" s="108"/>
      <c r="MD2" s="108"/>
      <c r="ME2" s="108"/>
      <c r="MF2" s="108"/>
      <c r="MG2" s="108"/>
      <c r="MH2" s="108"/>
      <c r="MI2" s="108"/>
      <c r="MJ2" s="108"/>
      <c r="MK2" s="108"/>
      <c r="ML2" s="108"/>
      <c r="MM2" s="108"/>
      <c r="MN2" s="108"/>
      <c r="MO2" s="108"/>
      <c r="MP2" s="108"/>
      <c r="MQ2" s="108"/>
      <c r="MR2" s="108"/>
      <c r="MS2" s="108"/>
      <c r="MT2" s="108"/>
      <c r="MU2" s="108"/>
      <c r="MV2" s="108"/>
      <c r="MW2" s="108"/>
      <c r="MX2" s="108"/>
      <c r="MY2" s="108"/>
      <c r="MZ2" s="108"/>
      <c r="NA2" s="108"/>
      <c r="NB2" s="108"/>
      <c r="NC2" s="108"/>
      <c r="ND2" s="108"/>
      <c r="NE2" s="108"/>
      <c r="NF2" s="108"/>
      <c r="NG2" s="108"/>
      <c r="NH2" s="108"/>
      <c r="NI2" s="108"/>
      <c r="NJ2" s="108"/>
      <c r="NK2" s="108"/>
      <c r="NL2" s="108"/>
      <c r="NM2" s="108"/>
      <c r="NN2" s="108"/>
      <c r="NO2" s="108"/>
      <c r="NP2" s="108"/>
      <c r="NQ2" s="108"/>
      <c r="NR2" s="108"/>
      <c r="NS2" s="108"/>
      <c r="NT2" s="108"/>
      <c r="NU2" s="108"/>
      <c r="NV2" s="108"/>
      <c r="NW2" s="108"/>
      <c r="NX2" s="108"/>
      <c r="NY2" s="108"/>
      <c r="NZ2" s="108"/>
      <c r="OA2" s="108"/>
      <c r="OB2" s="108"/>
      <c r="OC2" s="108"/>
      <c r="OD2" s="108"/>
      <c r="OE2" s="108"/>
      <c r="OF2" s="108"/>
      <c r="OG2" s="108"/>
      <c r="OH2" s="108"/>
      <c r="OI2" s="108"/>
      <c r="OJ2" s="108"/>
      <c r="OK2" s="108"/>
      <c r="OL2" s="108"/>
      <c r="OM2" s="108"/>
      <c r="ON2" s="108"/>
      <c r="OO2" s="108"/>
      <c r="OP2" s="108"/>
      <c r="OQ2" s="108"/>
      <c r="OR2" s="108"/>
      <c r="OS2" s="108"/>
      <c r="OT2" s="108"/>
      <c r="OU2" s="108"/>
      <c r="OV2" s="108"/>
      <c r="OW2" s="108"/>
      <c r="OX2" s="108"/>
      <c r="OY2" s="108"/>
      <c r="OZ2" s="108"/>
      <c r="PA2" s="108"/>
      <c r="PB2" s="108"/>
      <c r="PC2" s="108"/>
      <c r="PD2" s="108"/>
      <c r="PE2" s="108"/>
      <c r="PF2" s="108"/>
      <c r="PG2" s="108"/>
      <c r="PH2" s="108"/>
      <c r="PI2" s="108"/>
      <c r="PJ2" s="108"/>
      <c r="PK2" s="108"/>
      <c r="PL2" s="108"/>
      <c r="PM2" s="108"/>
      <c r="PN2" s="108"/>
      <c r="PO2" s="108"/>
      <c r="PP2" s="108"/>
      <c r="PQ2" s="108"/>
      <c r="PR2" s="108"/>
    </row>
    <row r="3" spans="1:434" ht="11.25" x14ac:dyDescent="0.2">
      <c r="A3" s="109" t="s">
        <v>59</v>
      </c>
      <c r="B3" s="109" t="s">
        <v>60</v>
      </c>
      <c r="C3" s="109" t="s">
        <v>71</v>
      </c>
      <c r="D3" s="112">
        <v>8740.44</v>
      </c>
      <c r="E3" s="112">
        <v>1054.03</v>
      </c>
      <c r="F3" s="112">
        <v>0.01</v>
      </c>
      <c r="G3" s="112">
        <v>357.27</v>
      </c>
      <c r="H3" s="112">
        <v>134.1</v>
      </c>
      <c r="I3" s="112">
        <v>527.52</v>
      </c>
      <c r="J3" s="112">
        <v>6.11</v>
      </c>
      <c r="K3" s="112">
        <v>446.51</v>
      </c>
      <c r="L3" s="112">
        <v>230</v>
      </c>
      <c r="M3" s="112">
        <v>5.25</v>
      </c>
      <c r="N3" s="112">
        <v>49367.91</v>
      </c>
      <c r="O3" s="112">
        <v>1229.98</v>
      </c>
      <c r="P3" s="112">
        <v>216366.43</v>
      </c>
      <c r="Q3" s="112">
        <v>1611.29</v>
      </c>
      <c r="R3" s="112">
        <v>93.88</v>
      </c>
      <c r="S3" s="112">
        <v>4.6399999999999997</v>
      </c>
      <c r="T3" s="112">
        <v>0</v>
      </c>
      <c r="U3" s="112">
        <v>0.43</v>
      </c>
      <c r="V3" s="112">
        <v>0</v>
      </c>
      <c r="W3" s="112">
        <v>120</v>
      </c>
      <c r="X3" s="112">
        <v>0</v>
      </c>
      <c r="Y3" s="112">
        <v>1.27</v>
      </c>
      <c r="Z3" s="112">
        <v>0</v>
      </c>
      <c r="AA3" s="112">
        <v>0</v>
      </c>
      <c r="AB3" s="112">
        <v>61682.57</v>
      </c>
      <c r="AC3" s="112">
        <v>370095.4</v>
      </c>
      <c r="AD3" s="112">
        <v>9258.43</v>
      </c>
      <c r="AE3" s="112">
        <v>1115.18</v>
      </c>
      <c r="AF3" s="112">
        <v>0.01</v>
      </c>
      <c r="AG3" s="112">
        <v>378.35</v>
      </c>
      <c r="AH3" s="112">
        <v>138.57</v>
      </c>
      <c r="AI3" s="112">
        <v>558.67999999999995</v>
      </c>
      <c r="AJ3" s="112">
        <v>6.47</v>
      </c>
      <c r="AK3" s="112">
        <v>472.86</v>
      </c>
      <c r="AL3" s="112">
        <v>243.57</v>
      </c>
      <c r="AM3" s="112">
        <v>5.56</v>
      </c>
      <c r="AN3" s="112">
        <v>52284.03</v>
      </c>
      <c r="AO3" s="112">
        <v>1302.55</v>
      </c>
      <c r="AP3" s="112">
        <v>229147.03</v>
      </c>
      <c r="AQ3" s="112">
        <v>1878.69</v>
      </c>
      <c r="AR3" s="112">
        <v>109.09</v>
      </c>
      <c r="AS3" s="112">
        <v>4.26</v>
      </c>
      <c r="AT3" s="112">
        <v>0</v>
      </c>
      <c r="AU3" s="112">
        <v>0.43</v>
      </c>
      <c r="AV3" s="112">
        <v>0</v>
      </c>
      <c r="AW3" s="112">
        <v>127.08</v>
      </c>
      <c r="AX3" s="112">
        <v>0</v>
      </c>
      <c r="AY3" s="112">
        <v>1.31</v>
      </c>
      <c r="AZ3" s="112">
        <v>0</v>
      </c>
      <c r="BA3" s="112">
        <v>0</v>
      </c>
      <c r="BB3" s="112">
        <v>64900.95</v>
      </c>
      <c r="BC3" s="112">
        <v>389405.71</v>
      </c>
      <c r="BD3" s="112">
        <v>9279.98</v>
      </c>
      <c r="BE3" s="112">
        <v>1108.1099999999999</v>
      </c>
      <c r="BF3" s="112">
        <v>0.01</v>
      </c>
      <c r="BG3" s="112">
        <v>378.92</v>
      </c>
      <c r="BH3" s="112">
        <v>134.1</v>
      </c>
      <c r="BI3" s="112">
        <v>559.22</v>
      </c>
      <c r="BJ3" s="112">
        <v>6.48</v>
      </c>
      <c r="BK3" s="112">
        <v>473.56</v>
      </c>
      <c r="BL3" s="112">
        <v>243.93</v>
      </c>
      <c r="BM3" s="112">
        <v>5.57</v>
      </c>
      <c r="BN3" s="112">
        <v>52334.92</v>
      </c>
      <c r="BO3" s="112">
        <v>1304.5</v>
      </c>
      <c r="BP3" s="112">
        <v>229370.05</v>
      </c>
      <c r="BQ3" s="112">
        <v>1898.71</v>
      </c>
      <c r="BR3" s="112">
        <v>107.75</v>
      </c>
      <c r="BS3" s="112">
        <v>4.3</v>
      </c>
      <c r="BT3" s="112">
        <v>0</v>
      </c>
      <c r="BU3" s="112">
        <v>0.43</v>
      </c>
      <c r="BV3" s="112">
        <v>0</v>
      </c>
      <c r="BW3" s="112">
        <v>127.27</v>
      </c>
      <c r="BX3" s="112">
        <v>0</v>
      </c>
      <c r="BY3" s="112">
        <v>1.27</v>
      </c>
      <c r="BZ3" s="112">
        <v>0</v>
      </c>
      <c r="CA3" s="112">
        <v>0</v>
      </c>
      <c r="CB3" s="112">
        <v>65077.58</v>
      </c>
      <c r="CC3" s="112">
        <v>390465.46</v>
      </c>
      <c r="CD3" s="112">
        <v>9903.27</v>
      </c>
      <c r="CE3" s="112">
        <v>1169.8699999999999</v>
      </c>
      <c r="CF3" s="112">
        <v>0.01</v>
      </c>
      <c r="CG3" s="112">
        <v>405.58</v>
      </c>
      <c r="CH3" s="112">
        <v>138.57</v>
      </c>
      <c r="CI3" s="112">
        <v>595.79</v>
      </c>
      <c r="CJ3" s="112">
        <v>6.94</v>
      </c>
      <c r="CK3" s="112">
        <v>506.89</v>
      </c>
      <c r="CL3" s="112">
        <v>261.10000000000002</v>
      </c>
      <c r="CM3" s="112">
        <v>5.96</v>
      </c>
      <c r="CN3" s="112">
        <v>55757.26</v>
      </c>
      <c r="CO3" s="112">
        <v>1396.29</v>
      </c>
      <c r="CP3" s="112">
        <v>244369.29</v>
      </c>
      <c r="CQ3" s="112">
        <v>1862.96</v>
      </c>
      <c r="CR3" s="112">
        <v>106.87</v>
      </c>
      <c r="CS3" s="112">
        <v>5.14</v>
      </c>
      <c r="CT3" s="112">
        <v>0</v>
      </c>
      <c r="CU3" s="112">
        <v>0.43</v>
      </c>
      <c r="CV3" s="112">
        <v>0</v>
      </c>
      <c r="CW3" s="112">
        <v>136.22</v>
      </c>
      <c r="CX3" s="112">
        <v>0</v>
      </c>
      <c r="CY3" s="112">
        <v>1.31</v>
      </c>
      <c r="CZ3" s="112">
        <v>0</v>
      </c>
      <c r="DA3" s="112">
        <v>0</v>
      </c>
      <c r="DB3" s="112">
        <v>69828.460000000006</v>
      </c>
      <c r="DC3" s="112">
        <v>418970.76</v>
      </c>
      <c r="DD3" s="112">
        <v>10438.33</v>
      </c>
      <c r="DE3" s="112">
        <v>1195.33</v>
      </c>
      <c r="DF3" s="112">
        <v>0.01</v>
      </c>
      <c r="DG3" s="112">
        <v>425.08</v>
      </c>
      <c r="DH3" s="112">
        <v>138.57</v>
      </c>
      <c r="DI3" s="112">
        <v>625.03</v>
      </c>
      <c r="DJ3" s="112">
        <v>7.27</v>
      </c>
      <c r="DK3" s="112">
        <v>531.26</v>
      </c>
      <c r="DL3" s="112">
        <v>273.64999999999998</v>
      </c>
      <c r="DM3" s="112">
        <v>6.25</v>
      </c>
      <c r="DN3" s="112">
        <v>58493.31</v>
      </c>
      <c r="DO3" s="112">
        <v>1463.42</v>
      </c>
      <c r="DP3" s="112">
        <v>256360.64</v>
      </c>
      <c r="DQ3" s="112">
        <v>2160.08</v>
      </c>
      <c r="DR3" s="112">
        <v>122.81</v>
      </c>
      <c r="DS3" s="112">
        <v>4.6500000000000004</v>
      </c>
      <c r="DT3" s="112">
        <v>0</v>
      </c>
      <c r="DU3" s="112">
        <v>0.43</v>
      </c>
      <c r="DV3" s="112">
        <v>0</v>
      </c>
      <c r="DW3" s="112">
        <v>142.77000000000001</v>
      </c>
      <c r="DX3" s="112">
        <v>0</v>
      </c>
      <c r="DY3" s="112">
        <v>1.31</v>
      </c>
      <c r="DZ3" s="112">
        <v>0</v>
      </c>
      <c r="EA3" s="112">
        <v>0</v>
      </c>
      <c r="EB3" s="112">
        <v>73022.070000000007</v>
      </c>
      <c r="EC3" s="112">
        <v>438132.4</v>
      </c>
      <c r="ED3" s="112">
        <v>9347.1200000000008</v>
      </c>
      <c r="EE3" s="112">
        <v>1111.6199999999999</v>
      </c>
      <c r="EF3" s="112">
        <v>0.01</v>
      </c>
      <c r="EG3" s="112">
        <v>383.15</v>
      </c>
      <c r="EH3" s="112">
        <v>125.16</v>
      </c>
      <c r="EI3" s="112">
        <v>562.91999999999996</v>
      </c>
      <c r="EJ3" s="112">
        <v>6.56</v>
      </c>
      <c r="EK3" s="112">
        <v>478.85</v>
      </c>
      <c r="EL3" s="112">
        <v>246.65</v>
      </c>
      <c r="EM3" s="112">
        <v>5.63</v>
      </c>
      <c r="EN3" s="112">
        <v>52680.58</v>
      </c>
      <c r="EO3" s="112">
        <v>1319.06</v>
      </c>
      <c r="EP3" s="112">
        <v>230885.01</v>
      </c>
      <c r="EQ3" s="112">
        <v>1865.59</v>
      </c>
      <c r="ER3" s="112">
        <v>106.53</v>
      </c>
      <c r="ES3" s="112">
        <v>4.47</v>
      </c>
      <c r="ET3" s="112">
        <v>0</v>
      </c>
      <c r="EU3" s="112">
        <v>0.43</v>
      </c>
      <c r="EV3" s="112">
        <v>0</v>
      </c>
      <c r="EW3" s="112">
        <v>128.69</v>
      </c>
      <c r="EX3" s="112">
        <v>0</v>
      </c>
      <c r="EY3" s="112">
        <v>1.18</v>
      </c>
      <c r="EZ3" s="112">
        <v>0</v>
      </c>
      <c r="FA3" s="112">
        <v>0</v>
      </c>
      <c r="FB3" s="112">
        <v>65750.080000000002</v>
      </c>
      <c r="FC3" s="112">
        <v>394500.46</v>
      </c>
      <c r="FD3" s="112">
        <v>7446</v>
      </c>
      <c r="FE3" s="112">
        <v>1052.1199999999999</v>
      </c>
      <c r="FF3" s="112">
        <v>0.01</v>
      </c>
      <c r="FG3" s="112">
        <v>312.55</v>
      </c>
      <c r="FH3" s="112">
        <v>138.57</v>
      </c>
      <c r="FI3" s="112">
        <v>461.46</v>
      </c>
      <c r="FJ3" s="112">
        <v>5.35</v>
      </c>
      <c r="FK3" s="112">
        <v>390.61</v>
      </c>
      <c r="FL3" s="112">
        <v>201.2</v>
      </c>
      <c r="FM3" s="112">
        <v>4.59</v>
      </c>
      <c r="FN3" s="112">
        <v>43185.91</v>
      </c>
      <c r="FO3" s="112">
        <v>1075.99</v>
      </c>
      <c r="FP3" s="112">
        <v>189272.38</v>
      </c>
      <c r="FQ3" s="112">
        <v>1567.53</v>
      </c>
      <c r="FR3" s="112">
        <v>83.37</v>
      </c>
      <c r="FS3" s="112">
        <v>3.77</v>
      </c>
      <c r="FT3" s="112">
        <v>0</v>
      </c>
      <c r="FU3" s="112">
        <v>0.43</v>
      </c>
      <c r="FV3" s="112">
        <v>0</v>
      </c>
      <c r="FW3" s="112">
        <v>104.98</v>
      </c>
      <c r="FX3" s="112">
        <v>0</v>
      </c>
      <c r="FY3" s="112">
        <v>1.31</v>
      </c>
      <c r="FZ3" s="112">
        <v>0</v>
      </c>
      <c r="GA3" s="112">
        <v>0</v>
      </c>
      <c r="GB3" s="112">
        <v>59873.97</v>
      </c>
      <c r="GC3" s="112">
        <v>359243.81</v>
      </c>
      <c r="GD3" s="112">
        <v>4825.72</v>
      </c>
      <c r="GE3" s="112">
        <v>779.4</v>
      </c>
      <c r="GF3" s="112">
        <v>0.16</v>
      </c>
      <c r="GG3" s="112">
        <v>498.4</v>
      </c>
      <c r="GH3" s="112">
        <v>164.1</v>
      </c>
      <c r="GI3" s="112">
        <v>569.74</v>
      </c>
      <c r="GJ3" s="112">
        <v>294.24</v>
      </c>
      <c r="GK3" s="112">
        <v>550.28</v>
      </c>
      <c r="GL3" s="112">
        <v>133.72</v>
      </c>
      <c r="GM3" s="112">
        <v>293.74</v>
      </c>
      <c r="GN3" s="112">
        <v>28702.82</v>
      </c>
      <c r="GO3" s="112">
        <v>715.09</v>
      </c>
      <c r="GP3" s="112">
        <v>125796.82</v>
      </c>
      <c r="GQ3" s="112">
        <v>1222.1500000000001</v>
      </c>
      <c r="GR3" s="112">
        <v>155.91999999999999</v>
      </c>
      <c r="GS3" s="112">
        <v>95.74</v>
      </c>
      <c r="GT3" s="112">
        <v>0</v>
      </c>
      <c r="GU3" s="112">
        <v>0.43</v>
      </c>
      <c r="GV3" s="112">
        <v>0</v>
      </c>
      <c r="GW3" s="112">
        <v>69.760000000000005</v>
      </c>
      <c r="GX3" s="112">
        <v>0</v>
      </c>
      <c r="GY3" s="112">
        <v>1.42</v>
      </c>
      <c r="GZ3" s="112">
        <v>0</v>
      </c>
      <c r="HA3" s="112">
        <v>0</v>
      </c>
      <c r="HB3" s="112">
        <v>56931.040000000001</v>
      </c>
      <c r="HC3" s="112">
        <v>341586.23</v>
      </c>
      <c r="HD3" s="112">
        <v>8965.67</v>
      </c>
      <c r="HE3" s="112">
        <v>1011.47</v>
      </c>
      <c r="HF3" s="112">
        <v>0.16</v>
      </c>
      <c r="HG3" s="112">
        <v>869.3</v>
      </c>
      <c r="HH3" s="112">
        <v>169.57</v>
      </c>
      <c r="HI3" s="112">
        <v>995.06</v>
      </c>
      <c r="HJ3" s="112">
        <v>513.21</v>
      </c>
      <c r="HK3" s="112">
        <v>959.79</v>
      </c>
      <c r="HL3" s="112">
        <v>233.23</v>
      </c>
      <c r="HM3" s="112">
        <v>512.34</v>
      </c>
      <c r="HN3" s="112">
        <v>50129.48</v>
      </c>
      <c r="HO3" s="112">
        <v>1247.25</v>
      </c>
      <c r="HP3" s="112">
        <v>219704.22</v>
      </c>
      <c r="HQ3" s="112">
        <v>1855.37</v>
      </c>
      <c r="HR3" s="112">
        <v>259.58</v>
      </c>
      <c r="HS3" s="112">
        <v>192.13</v>
      </c>
      <c r="HT3" s="112">
        <v>0</v>
      </c>
      <c r="HU3" s="112">
        <v>0.43</v>
      </c>
      <c r="HV3" s="112">
        <v>0</v>
      </c>
      <c r="HW3" s="112">
        <v>121.68</v>
      </c>
      <c r="HX3" s="112">
        <v>0</v>
      </c>
      <c r="HY3" s="112">
        <v>1.47</v>
      </c>
      <c r="HZ3" s="112">
        <v>0</v>
      </c>
      <c r="IA3" s="112">
        <v>0</v>
      </c>
      <c r="IB3" s="112">
        <v>90479.51</v>
      </c>
      <c r="IC3" s="112">
        <v>542877.05000000005</v>
      </c>
      <c r="ID3" s="112">
        <v>10056.24</v>
      </c>
      <c r="IE3" s="112">
        <v>1090.18</v>
      </c>
      <c r="IF3" s="112">
        <v>0.16</v>
      </c>
      <c r="IG3" s="112">
        <v>969.04</v>
      </c>
      <c r="IH3" s="112">
        <v>164.1</v>
      </c>
      <c r="II3" s="112">
        <v>1109.6500000000001</v>
      </c>
      <c r="IJ3" s="112">
        <v>572.09</v>
      </c>
      <c r="IK3" s="112">
        <v>1069.9100000000001</v>
      </c>
      <c r="IL3" s="112">
        <v>259.98</v>
      </c>
      <c r="IM3" s="112">
        <v>571.12</v>
      </c>
      <c r="IN3" s="112">
        <v>55902.55</v>
      </c>
      <c r="IO3" s="112">
        <v>1390.35</v>
      </c>
      <c r="IP3" s="112">
        <v>245006.03</v>
      </c>
      <c r="IQ3" s="112">
        <v>1831.93</v>
      </c>
      <c r="IR3" s="112">
        <v>264.79000000000002</v>
      </c>
      <c r="IS3" s="112">
        <v>244.35</v>
      </c>
      <c r="IT3" s="112">
        <v>0</v>
      </c>
      <c r="IU3" s="112">
        <v>0.43</v>
      </c>
      <c r="IV3" s="112">
        <v>0</v>
      </c>
      <c r="IW3" s="112">
        <v>135.63999999999999</v>
      </c>
      <c r="IX3" s="112">
        <v>0</v>
      </c>
      <c r="IY3" s="112">
        <v>1.42</v>
      </c>
      <c r="IZ3" s="112">
        <v>0</v>
      </c>
      <c r="JA3" s="112">
        <v>0</v>
      </c>
      <c r="JB3" s="112">
        <v>94867.43</v>
      </c>
      <c r="JC3" s="112">
        <v>569204.57999999996</v>
      </c>
      <c r="JD3" s="112">
        <v>6484.82</v>
      </c>
      <c r="JE3" s="112">
        <v>934.88</v>
      </c>
      <c r="JF3" s="112">
        <v>0.16</v>
      </c>
      <c r="JG3" s="112">
        <v>655.26</v>
      </c>
      <c r="JH3" s="112">
        <v>169.57</v>
      </c>
      <c r="JI3" s="112">
        <v>749.27</v>
      </c>
      <c r="JJ3" s="112">
        <v>386.85</v>
      </c>
      <c r="JK3" s="112">
        <v>723.47</v>
      </c>
      <c r="JL3" s="112">
        <v>175.8</v>
      </c>
      <c r="JM3" s="112">
        <v>386.19</v>
      </c>
      <c r="JN3" s="112">
        <v>37747.199999999997</v>
      </c>
      <c r="JO3" s="112">
        <v>940.15</v>
      </c>
      <c r="JP3" s="112">
        <v>165435.96</v>
      </c>
      <c r="JQ3" s="112">
        <v>1435.13</v>
      </c>
      <c r="JR3" s="112">
        <v>181.79</v>
      </c>
      <c r="JS3" s="112">
        <v>151.19999999999999</v>
      </c>
      <c r="JT3" s="112">
        <v>0</v>
      </c>
      <c r="JU3" s="112">
        <v>0.43</v>
      </c>
      <c r="JV3" s="112">
        <v>0</v>
      </c>
      <c r="JW3" s="112">
        <v>91.72</v>
      </c>
      <c r="JX3" s="112">
        <v>0</v>
      </c>
      <c r="JY3" s="112">
        <v>1.47</v>
      </c>
      <c r="JZ3" s="112">
        <v>0</v>
      </c>
      <c r="KA3" s="112">
        <v>0</v>
      </c>
      <c r="KB3" s="112">
        <v>97740.76</v>
      </c>
      <c r="KC3" s="112">
        <v>586444.55000000005</v>
      </c>
      <c r="KD3" s="112">
        <v>4678.7299999999996</v>
      </c>
      <c r="KE3" s="112">
        <v>776.09</v>
      </c>
      <c r="KF3" s="112">
        <v>0.16</v>
      </c>
      <c r="KG3" s="112">
        <v>487.14</v>
      </c>
      <c r="KH3" s="112">
        <v>169.57</v>
      </c>
      <c r="KI3" s="112">
        <v>555.36</v>
      </c>
      <c r="KJ3" s="112">
        <v>287.60000000000002</v>
      </c>
      <c r="KK3" s="112">
        <v>537.85</v>
      </c>
      <c r="KL3" s="112">
        <v>130.69999999999999</v>
      </c>
      <c r="KM3" s="112">
        <v>287.10000000000002</v>
      </c>
      <c r="KN3" s="112">
        <v>27978.15</v>
      </c>
      <c r="KO3" s="112">
        <v>698.94</v>
      </c>
      <c r="KP3" s="112">
        <v>122620.81</v>
      </c>
      <c r="KQ3" s="112">
        <v>928.37</v>
      </c>
      <c r="KR3" s="112">
        <v>123.65</v>
      </c>
      <c r="KS3" s="112">
        <v>127.32</v>
      </c>
      <c r="KT3" s="112">
        <v>0</v>
      </c>
      <c r="KU3" s="112">
        <v>0.43</v>
      </c>
      <c r="KV3" s="112">
        <v>0</v>
      </c>
      <c r="KW3" s="112">
        <v>68.19</v>
      </c>
      <c r="KX3" s="112">
        <v>0</v>
      </c>
      <c r="KY3" s="112">
        <v>1.47</v>
      </c>
      <c r="KZ3" s="112">
        <v>0</v>
      </c>
      <c r="LA3" s="112">
        <v>0</v>
      </c>
      <c r="LB3" s="112">
        <v>55092.32</v>
      </c>
      <c r="LC3" s="112">
        <v>330553.90000000002</v>
      </c>
      <c r="LD3" s="208"/>
      <c r="LE3" s="208"/>
      <c r="LF3" s="208"/>
      <c r="LG3" s="208"/>
      <c r="LH3" s="208"/>
      <c r="LI3" s="208"/>
      <c r="LJ3" s="208"/>
      <c r="LK3" s="208"/>
      <c r="LL3" s="208"/>
      <c r="LM3" s="208"/>
      <c r="LN3" s="208"/>
      <c r="LO3" s="208"/>
      <c r="LP3" s="208"/>
      <c r="LQ3" s="208"/>
      <c r="LR3" s="208"/>
      <c r="LS3" s="208"/>
      <c r="LT3" s="208"/>
      <c r="LU3" s="208"/>
      <c r="LV3" s="208"/>
      <c r="LW3" s="208"/>
      <c r="LX3" s="208"/>
      <c r="LY3" s="208"/>
      <c r="LZ3" s="208"/>
      <c r="MA3" s="208"/>
      <c r="MB3" s="208"/>
      <c r="MC3" s="208"/>
      <c r="MD3" s="208"/>
      <c r="ME3" s="208"/>
      <c r="MF3" s="208"/>
      <c r="MG3" s="208"/>
      <c r="MH3" s="208"/>
      <c r="MI3" s="208"/>
      <c r="MJ3" s="208"/>
      <c r="MK3" s="208"/>
      <c r="ML3" s="208"/>
      <c r="MM3" s="208"/>
      <c r="MN3" s="208"/>
      <c r="MO3" s="208"/>
      <c r="MP3" s="208"/>
      <c r="MQ3" s="208"/>
      <c r="MR3" s="208"/>
      <c r="MS3" s="208"/>
      <c r="MT3" s="208"/>
      <c r="MU3" s="208"/>
      <c r="MV3" s="208"/>
      <c r="MW3" s="208"/>
      <c r="MX3" s="208"/>
      <c r="MY3" s="208"/>
      <c r="MZ3" s="208"/>
      <c r="NA3" s="208"/>
      <c r="NB3" s="208"/>
      <c r="NC3" s="208"/>
      <c r="ND3" s="208"/>
      <c r="NE3" s="208"/>
      <c r="NF3" s="208"/>
      <c r="NG3" s="208"/>
      <c r="NH3" s="208"/>
      <c r="NI3" s="208"/>
      <c r="NJ3" s="208"/>
      <c r="NK3" s="208"/>
      <c r="NL3" s="208"/>
      <c r="NM3" s="208"/>
      <c r="NN3" s="208"/>
      <c r="NO3" s="208"/>
      <c r="NP3" s="208"/>
      <c r="NQ3" s="208"/>
      <c r="NR3" s="208"/>
      <c r="NS3" s="208"/>
      <c r="NT3" s="208"/>
      <c r="NU3" s="208"/>
      <c r="NV3" s="208"/>
      <c r="NW3" s="208"/>
      <c r="NX3" s="208"/>
      <c r="NY3" s="208"/>
      <c r="NZ3" s="208"/>
      <c r="OA3" s="208"/>
      <c r="OB3" s="208"/>
      <c r="OC3" s="208"/>
      <c r="OD3" s="208"/>
      <c r="OE3" s="208"/>
      <c r="OF3" s="208"/>
      <c r="OG3" s="208"/>
      <c r="OH3" s="208"/>
      <c r="OI3" s="208"/>
      <c r="OJ3" s="208"/>
      <c r="OK3" s="208"/>
      <c r="OL3" s="208"/>
      <c r="OM3" s="208"/>
      <c r="ON3" s="208"/>
      <c r="OO3" s="208"/>
      <c r="OP3" s="208"/>
      <c r="OQ3" s="208"/>
      <c r="OR3" s="208"/>
      <c r="OS3" s="208"/>
      <c r="OT3" s="208"/>
      <c r="OU3" s="208"/>
      <c r="OV3" s="208"/>
      <c r="OW3" s="208"/>
      <c r="OX3" s="208"/>
      <c r="OY3" s="208"/>
      <c r="OZ3" s="208"/>
      <c r="PA3" s="208"/>
      <c r="PB3" s="208"/>
      <c r="PC3" s="208"/>
      <c r="PD3" s="208"/>
      <c r="PE3" s="208"/>
      <c r="PF3" s="209"/>
      <c r="PG3" s="209"/>
      <c r="PH3" s="208"/>
      <c r="PI3" s="208"/>
      <c r="PJ3" s="208"/>
      <c r="PK3" s="208"/>
      <c r="PL3" s="208"/>
      <c r="PM3" s="208"/>
      <c r="PN3" s="208"/>
      <c r="PO3" s="208"/>
      <c r="PP3" s="208"/>
      <c r="PQ3" s="208"/>
      <c r="PR3" s="208"/>
    </row>
    <row r="4" spans="1:434" ht="11.25" x14ac:dyDescent="0.2">
      <c r="A4" s="109" t="s">
        <v>49</v>
      </c>
      <c r="B4" s="109" t="s">
        <v>50</v>
      </c>
      <c r="C4" s="109" t="s">
        <v>70</v>
      </c>
      <c r="D4" s="112">
        <v>8526.2199999999993</v>
      </c>
      <c r="E4" s="112">
        <v>1133.56</v>
      </c>
      <c r="F4" s="112">
        <v>25.58</v>
      </c>
      <c r="G4" s="112">
        <v>305.38</v>
      </c>
      <c r="H4" s="112">
        <v>31500</v>
      </c>
      <c r="I4" s="112">
        <v>769.34</v>
      </c>
      <c r="J4" s="112">
        <v>0</v>
      </c>
      <c r="K4" s="112">
        <v>487.01</v>
      </c>
      <c r="L4" s="112">
        <v>378.65</v>
      </c>
      <c r="M4" s="112">
        <v>21.36</v>
      </c>
      <c r="N4" s="112">
        <v>630.28</v>
      </c>
      <c r="O4" s="112">
        <v>2.93</v>
      </c>
      <c r="P4" s="112">
        <v>2306.7600000000002</v>
      </c>
      <c r="Q4" s="112">
        <v>1572.7</v>
      </c>
      <c r="R4" s="112">
        <v>92.56</v>
      </c>
      <c r="S4" s="112">
        <v>4.7300000000000004</v>
      </c>
      <c r="T4" s="112">
        <v>3.68</v>
      </c>
      <c r="U4" s="112">
        <v>63.52</v>
      </c>
      <c r="V4" s="112">
        <v>7.98</v>
      </c>
      <c r="W4" s="112">
        <v>5.91</v>
      </c>
      <c r="X4" s="112">
        <v>45.15</v>
      </c>
      <c r="Y4" s="112">
        <v>3.6</v>
      </c>
      <c r="Z4" s="112">
        <v>4.51</v>
      </c>
      <c r="AA4" s="112">
        <v>99.29</v>
      </c>
      <c r="AB4" s="112">
        <v>15221.81</v>
      </c>
      <c r="AC4" s="112">
        <v>91330.84</v>
      </c>
      <c r="AD4" s="112">
        <v>9056.2800000000007</v>
      </c>
      <c r="AE4" s="112">
        <v>1197.3599999999999</v>
      </c>
      <c r="AF4" s="112">
        <v>27.15</v>
      </c>
      <c r="AG4" s="112">
        <v>324.05</v>
      </c>
      <c r="AH4" s="112">
        <v>32550</v>
      </c>
      <c r="AI4" s="112">
        <v>816.46</v>
      </c>
      <c r="AJ4" s="112">
        <v>0</v>
      </c>
      <c r="AK4" s="112">
        <v>516.78</v>
      </c>
      <c r="AL4" s="112">
        <v>401.8</v>
      </c>
      <c r="AM4" s="112">
        <v>22.66</v>
      </c>
      <c r="AN4" s="112">
        <v>668.88</v>
      </c>
      <c r="AO4" s="112">
        <v>3.11</v>
      </c>
      <c r="AP4" s="112">
        <v>2448.04</v>
      </c>
      <c r="AQ4" s="112">
        <v>1878.69</v>
      </c>
      <c r="AR4" s="112">
        <v>109.09</v>
      </c>
      <c r="AS4" s="112">
        <v>4.26</v>
      </c>
      <c r="AT4" s="112">
        <v>3.8</v>
      </c>
      <c r="AU4" s="112">
        <v>63.52</v>
      </c>
      <c r="AV4" s="112">
        <v>8.4700000000000006</v>
      </c>
      <c r="AW4" s="112">
        <v>6.27</v>
      </c>
      <c r="AX4" s="112">
        <v>47.91</v>
      </c>
      <c r="AY4" s="112">
        <v>3.72</v>
      </c>
      <c r="AZ4" s="112">
        <v>4.79</v>
      </c>
      <c r="BA4" s="112">
        <v>104.89</v>
      </c>
      <c r="BB4" s="112">
        <v>15548.57</v>
      </c>
      <c r="BC4" s="112">
        <v>93291.42</v>
      </c>
      <c r="BD4" s="112">
        <v>9077.36</v>
      </c>
      <c r="BE4" s="112">
        <v>1189.76</v>
      </c>
      <c r="BF4" s="112">
        <v>27.17</v>
      </c>
      <c r="BG4" s="112">
        <v>324.52999999999997</v>
      </c>
      <c r="BH4" s="112">
        <v>31500</v>
      </c>
      <c r="BI4" s="112">
        <v>817.25</v>
      </c>
      <c r="BJ4" s="112">
        <v>0</v>
      </c>
      <c r="BK4" s="112">
        <v>517.55999999999995</v>
      </c>
      <c r="BL4" s="112">
        <v>402.4</v>
      </c>
      <c r="BM4" s="112">
        <v>22.7</v>
      </c>
      <c r="BN4" s="112">
        <v>669.53</v>
      </c>
      <c r="BO4" s="112">
        <v>3.12</v>
      </c>
      <c r="BP4" s="112">
        <v>2450.42</v>
      </c>
      <c r="BQ4" s="112">
        <v>1898.71</v>
      </c>
      <c r="BR4" s="112">
        <v>107.75</v>
      </c>
      <c r="BS4" s="112">
        <v>4.3</v>
      </c>
      <c r="BT4" s="112">
        <v>3.68</v>
      </c>
      <c r="BU4" s="112">
        <v>63.52</v>
      </c>
      <c r="BV4" s="112">
        <v>8.48</v>
      </c>
      <c r="BW4" s="112">
        <v>6.28</v>
      </c>
      <c r="BX4" s="112">
        <v>47.96</v>
      </c>
      <c r="BY4" s="112">
        <v>3.6</v>
      </c>
      <c r="BZ4" s="112">
        <v>4.8</v>
      </c>
      <c r="CA4" s="112">
        <v>107.61</v>
      </c>
      <c r="CB4" s="112">
        <v>15461.96</v>
      </c>
      <c r="CC4" s="112">
        <v>92771.78</v>
      </c>
      <c r="CD4" s="112">
        <v>9687.0400000000009</v>
      </c>
      <c r="CE4" s="112">
        <v>1256.08</v>
      </c>
      <c r="CF4" s="112">
        <v>28.95</v>
      </c>
      <c r="CG4" s="112">
        <v>347.37</v>
      </c>
      <c r="CH4" s="112">
        <v>32550</v>
      </c>
      <c r="CI4" s="112">
        <v>870.7</v>
      </c>
      <c r="CJ4" s="112">
        <v>0</v>
      </c>
      <c r="CK4" s="112">
        <v>553.98</v>
      </c>
      <c r="CL4" s="112">
        <v>430.72</v>
      </c>
      <c r="CM4" s="112">
        <v>24.29</v>
      </c>
      <c r="CN4" s="112">
        <v>713.32</v>
      </c>
      <c r="CO4" s="112">
        <v>3.34</v>
      </c>
      <c r="CP4" s="112">
        <v>2610.66</v>
      </c>
      <c r="CQ4" s="112">
        <v>1862.96</v>
      </c>
      <c r="CR4" s="112">
        <v>106.87</v>
      </c>
      <c r="CS4" s="112">
        <v>5.14</v>
      </c>
      <c r="CT4" s="112">
        <v>3.8</v>
      </c>
      <c r="CU4" s="112">
        <v>63.52</v>
      </c>
      <c r="CV4" s="112">
        <v>9.08</v>
      </c>
      <c r="CW4" s="112">
        <v>6.72</v>
      </c>
      <c r="CX4" s="112">
        <v>51.1</v>
      </c>
      <c r="CY4" s="112">
        <v>3.72</v>
      </c>
      <c r="CZ4" s="112">
        <v>5.1100000000000003</v>
      </c>
      <c r="DA4" s="112">
        <v>139.68</v>
      </c>
      <c r="DB4" s="112">
        <v>16770</v>
      </c>
      <c r="DC4" s="112">
        <v>100620.01</v>
      </c>
      <c r="DD4" s="112">
        <v>10210.42</v>
      </c>
      <c r="DE4" s="112">
        <v>1283.42</v>
      </c>
      <c r="DF4" s="112">
        <v>30.37</v>
      </c>
      <c r="DG4" s="112">
        <v>364.07</v>
      </c>
      <c r="DH4" s="112">
        <v>32550</v>
      </c>
      <c r="DI4" s="112">
        <v>913.42</v>
      </c>
      <c r="DJ4" s="112">
        <v>0</v>
      </c>
      <c r="DK4" s="112">
        <v>580.61</v>
      </c>
      <c r="DL4" s="112">
        <v>451.42</v>
      </c>
      <c r="DM4" s="112">
        <v>25.46</v>
      </c>
      <c r="DN4" s="112">
        <v>748.32</v>
      </c>
      <c r="DO4" s="112">
        <v>3.5</v>
      </c>
      <c r="DP4" s="112">
        <v>2738.77</v>
      </c>
      <c r="DQ4" s="112">
        <v>2160.08</v>
      </c>
      <c r="DR4" s="112">
        <v>122.81</v>
      </c>
      <c r="DS4" s="112">
        <v>4.6500000000000004</v>
      </c>
      <c r="DT4" s="112">
        <v>3.8</v>
      </c>
      <c r="DU4" s="112">
        <v>63.52</v>
      </c>
      <c r="DV4" s="112">
        <v>9.52</v>
      </c>
      <c r="DW4" s="112">
        <v>7.04</v>
      </c>
      <c r="DX4" s="112">
        <v>53.6</v>
      </c>
      <c r="DY4" s="112">
        <v>3.72</v>
      </c>
      <c r="DZ4" s="112">
        <v>5.36</v>
      </c>
      <c r="EA4" s="112">
        <v>141.16999999999999</v>
      </c>
      <c r="EB4" s="112">
        <v>17039.73</v>
      </c>
      <c r="EC4" s="112">
        <v>102238.37</v>
      </c>
      <c r="ED4" s="112">
        <v>9143.0300000000007</v>
      </c>
      <c r="EE4" s="112">
        <v>1193.54</v>
      </c>
      <c r="EF4" s="112">
        <v>27.35</v>
      </c>
      <c r="EG4" s="112">
        <v>328.16</v>
      </c>
      <c r="EH4" s="112">
        <v>29400</v>
      </c>
      <c r="EI4" s="112">
        <v>822.65</v>
      </c>
      <c r="EJ4" s="112">
        <v>0</v>
      </c>
      <c r="EK4" s="112">
        <v>523.33000000000004</v>
      </c>
      <c r="EL4" s="112">
        <v>406.89</v>
      </c>
      <c r="EM4" s="112">
        <v>22.95</v>
      </c>
      <c r="EN4" s="112">
        <v>673.96</v>
      </c>
      <c r="EO4" s="112">
        <v>3.15</v>
      </c>
      <c r="EP4" s="112">
        <v>2466.6</v>
      </c>
      <c r="EQ4" s="112">
        <v>1865.59</v>
      </c>
      <c r="ER4" s="112">
        <v>106.53</v>
      </c>
      <c r="ES4" s="112">
        <v>4.47</v>
      </c>
      <c r="ET4" s="112">
        <v>3.43</v>
      </c>
      <c r="EU4" s="112">
        <v>63.52</v>
      </c>
      <c r="EV4" s="112">
        <v>8.58</v>
      </c>
      <c r="EW4" s="112">
        <v>6.35</v>
      </c>
      <c r="EX4" s="112">
        <v>48.28</v>
      </c>
      <c r="EY4" s="112">
        <v>3.36</v>
      </c>
      <c r="EZ4" s="112">
        <v>4.83</v>
      </c>
      <c r="FA4" s="112">
        <v>131.24</v>
      </c>
      <c r="FB4" s="112">
        <v>15350.42</v>
      </c>
      <c r="FC4" s="112">
        <v>92102.5</v>
      </c>
      <c r="FD4" s="112">
        <v>7283.43</v>
      </c>
      <c r="FE4" s="112">
        <v>1129.6600000000001</v>
      </c>
      <c r="FF4" s="112">
        <v>22.42</v>
      </c>
      <c r="FG4" s="112">
        <v>267.69</v>
      </c>
      <c r="FH4" s="112">
        <v>32550</v>
      </c>
      <c r="FI4" s="112">
        <v>674.38</v>
      </c>
      <c r="FJ4" s="112">
        <v>0</v>
      </c>
      <c r="FK4" s="112">
        <v>426.9</v>
      </c>
      <c r="FL4" s="112">
        <v>331.91</v>
      </c>
      <c r="FM4" s="112">
        <v>18.72</v>
      </c>
      <c r="FN4" s="112">
        <v>552.49</v>
      </c>
      <c r="FO4" s="112">
        <v>2.57</v>
      </c>
      <c r="FP4" s="112">
        <v>2022.05</v>
      </c>
      <c r="FQ4" s="112">
        <v>1567.53</v>
      </c>
      <c r="FR4" s="112">
        <v>83.37</v>
      </c>
      <c r="FS4" s="112">
        <v>3.77</v>
      </c>
      <c r="FT4" s="112">
        <v>3.8</v>
      </c>
      <c r="FU4" s="112">
        <v>63.52</v>
      </c>
      <c r="FV4" s="112">
        <v>7</v>
      </c>
      <c r="FW4" s="112">
        <v>5.18</v>
      </c>
      <c r="FX4" s="112">
        <v>39.58</v>
      </c>
      <c r="FY4" s="112">
        <v>3.72</v>
      </c>
      <c r="FZ4" s="112">
        <v>3.96</v>
      </c>
      <c r="GA4" s="112">
        <v>87.04</v>
      </c>
      <c r="GB4" s="112">
        <v>20244.080000000002</v>
      </c>
      <c r="GC4" s="112">
        <v>121464.47</v>
      </c>
      <c r="GD4" s="112">
        <v>4720.3500000000004</v>
      </c>
      <c r="GE4" s="112">
        <v>836.84</v>
      </c>
      <c r="GF4" s="112">
        <v>14.9</v>
      </c>
      <c r="GG4" s="112">
        <v>177.9</v>
      </c>
      <c r="GH4" s="112">
        <v>31500</v>
      </c>
      <c r="GI4" s="112">
        <v>448.22</v>
      </c>
      <c r="GJ4" s="112">
        <v>0</v>
      </c>
      <c r="GK4" s="112">
        <v>283.70999999999998</v>
      </c>
      <c r="GL4" s="112">
        <v>511.27</v>
      </c>
      <c r="GM4" s="112">
        <v>12.44</v>
      </c>
      <c r="GN4" s="112">
        <v>367.2</v>
      </c>
      <c r="GO4" s="112">
        <v>292.39</v>
      </c>
      <c r="GP4" s="112">
        <v>1343.92</v>
      </c>
      <c r="GQ4" s="112">
        <v>1222.1500000000001</v>
      </c>
      <c r="GR4" s="112">
        <v>155.91999999999999</v>
      </c>
      <c r="GS4" s="112">
        <v>95.74</v>
      </c>
      <c r="GT4" s="112">
        <v>3.68</v>
      </c>
      <c r="GU4" s="112">
        <v>64.02</v>
      </c>
      <c r="GV4" s="112">
        <v>4.6500000000000004</v>
      </c>
      <c r="GW4" s="112">
        <v>3.44</v>
      </c>
      <c r="GX4" s="112">
        <v>26.3</v>
      </c>
      <c r="GY4" s="112">
        <v>3.6</v>
      </c>
      <c r="GZ4" s="112">
        <v>2.63</v>
      </c>
      <c r="HA4" s="112">
        <v>57.63</v>
      </c>
      <c r="HB4" s="112">
        <v>32388.35</v>
      </c>
      <c r="HC4" s="112">
        <v>194330.09</v>
      </c>
      <c r="HD4" s="112">
        <v>4853.28</v>
      </c>
      <c r="HE4" s="112">
        <v>866.84</v>
      </c>
      <c r="HF4" s="112">
        <v>15.34</v>
      </c>
      <c r="HG4" s="112">
        <v>182.94</v>
      </c>
      <c r="HH4" s="112">
        <v>32550</v>
      </c>
      <c r="HI4" s="112">
        <v>461.53</v>
      </c>
      <c r="HJ4" s="112">
        <v>0</v>
      </c>
      <c r="HK4" s="112">
        <v>291.75</v>
      </c>
      <c r="HL4" s="112">
        <v>525.77</v>
      </c>
      <c r="HM4" s="112">
        <v>12.79</v>
      </c>
      <c r="HN4" s="112">
        <v>378.1</v>
      </c>
      <c r="HO4" s="112">
        <v>300.68</v>
      </c>
      <c r="HP4" s="112">
        <v>1383.82</v>
      </c>
      <c r="HQ4" s="112">
        <v>1032.06</v>
      </c>
      <c r="HR4" s="112">
        <v>138.63</v>
      </c>
      <c r="HS4" s="112">
        <v>126.26</v>
      </c>
      <c r="HT4" s="112">
        <v>3.8</v>
      </c>
      <c r="HU4" s="112">
        <v>64.02</v>
      </c>
      <c r="HV4" s="112">
        <v>4.78</v>
      </c>
      <c r="HW4" s="112">
        <v>3.54</v>
      </c>
      <c r="HX4" s="112">
        <v>27.08</v>
      </c>
      <c r="HY4" s="112">
        <v>3.72</v>
      </c>
      <c r="HZ4" s="112">
        <v>2.71</v>
      </c>
      <c r="IA4" s="112">
        <v>55.66</v>
      </c>
      <c r="IB4" s="112">
        <v>36534.97</v>
      </c>
      <c r="IC4" s="112">
        <v>219209.84</v>
      </c>
      <c r="ID4" s="112">
        <v>6757.15</v>
      </c>
      <c r="IE4" s="112">
        <v>1090.98</v>
      </c>
      <c r="IF4" s="112">
        <v>20.95</v>
      </c>
      <c r="IG4" s="112">
        <v>249.74</v>
      </c>
      <c r="IH4" s="112">
        <v>31500</v>
      </c>
      <c r="II4" s="112">
        <v>630.23</v>
      </c>
      <c r="IJ4" s="112">
        <v>0</v>
      </c>
      <c r="IK4" s="112">
        <v>398.28</v>
      </c>
      <c r="IL4" s="112">
        <v>717.74</v>
      </c>
      <c r="IM4" s="112">
        <v>17.47</v>
      </c>
      <c r="IN4" s="112">
        <v>516.32000000000005</v>
      </c>
      <c r="IO4" s="112">
        <v>410.47</v>
      </c>
      <c r="IP4" s="112">
        <v>1889.66</v>
      </c>
      <c r="IQ4" s="112">
        <v>1380.9</v>
      </c>
      <c r="IR4" s="112">
        <v>183.92</v>
      </c>
      <c r="IS4" s="112">
        <v>177.58</v>
      </c>
      <c r="IT4" s="112">
        <v>3.68</v>
      </c>
      <c r="IU4" s="112">
        <v>64.02</v>
      </c>
      <c r="IV4" s="112">
        <v>6.53</v>
      </c>
      <c r="IW4" s="112">
        <v>4.83</v>
      </c>
      <c r="IX4" s="112">
        <v>36.99</v>
      </c>
      <c r="IY4" s="112">
        <v>3.6</v>
      </c>
      <c r="IZ4" s="112">
        <v>3.7</v>
      </c>
      <c r="JA4" s="112">
        <v>74.86</v>
      </c>
      <c r="JB4" s="112">
        <v>40396.01</v>
      </c>
      <c r="JC4" s="112">
        <v>242376.05</v>
      </c>
      <c r="JD4" s="112">
        <v>6468</v>
      </c>
      <c r="JE4" s="112">
        <v>1085.45</v>
      </c>
      <c r="JF4" s="112">
        <v>20.2</v>
      </c>
      <c r="JG4" s="112">
        <v>241.23</v>
      </c>
      <c r="JH4" s="112">
        <v>32550</v>
      </c>
      <c r="JI4" s="112">
        <v>607.65</v>
      </c>
      <c r="JJ4" s="112">
        <v>0</v>
      </c>
      <c r="JK4" s="112">
        <v>384.7</v>
      </c>
      <c r="JL4" s="112">
        <v>693.27</v>
      </c>
      <c r="JM4" s="112">
        <v>16.87</v>
      </c>
      <c r="JN4" s="112">
        <v>497.81</v>
      </c>
      <c r="JO4" s="112">
        <v>396.48</v>
      </c>
      <c r="JP4" s="112">
        <v>1821.94</v>
      </c>
      <c r="JQ4" s="112">
        <v>1402.37</v>
      </c>
      <c r="JR4" s="112">
        <v>189.62</v>
      </c>
      <c r="JS4" s="112">
        <v>159.05000000000001</v>
      </c>
      <c r="JT4" s="112">
        <v>3.8</v>
      </c>
      <c r="JU4" s="112">
        <v>64.02</v>
      </c>
      <c r="JV4" s="112">
        <v>6.31</v>
      </c>
      <c r="JW4" s="112">
        <v>4.67</v>
      </c>
      <c r="JX4" s="112">
        <v>35.659999999999997</v>
      </c>
      <c r="JY4" s="112">
        <v>3.72</v>
      </c>
      <c r="JZ4" s="112">
        <v>3.57</v>
      </c>
      <c r="KA4" s="112">
        <v>78.91</v>
      </c>
      <c r="KB4" s="112">
        <v>42271.21</v>
      </c>
      <c r="KC4" s="112">
        <v>253627.24</v>
      </c>
      <c r="KD4" s="112">
        <v>5414.83</v>
      </c>
      <c r="KE4" s="112">
        <v>936.28</v>
      </c>
      <c r="KF4" s="112">
        <v>17.010000000000002</v>
      </c>
      <c r="KG4" s="112">
        <v>203.59</v>
      </c>
      <c r="KH4" s="112">
        <v>32550</v>
      </c>
      <c r="KI4" s="112">
        <v>511.64</v>
      </c>
      <c r="KJ4" s="112">
        <v>0</v>
      </c>
      <c r="KK4" s="112">
        <v>324.68</v>
      </c>
      <c r="KL4" s="112">
        <v>585.1</v>
      </c>
      <c r="KM4" s="112">
        <v>14.24</v>
      </c>
      <c r="KN4" s="112">
        <v>419.16</v>
      </c>
      <c r="KO4" s="112">
        <v>334.62</v>
      </c>
      <c r="KP4" s="112">
        <v>1534.08</v>
      </c>
      <c r="KQ4" s="112">
        <v>1145.98</v>
      </c>
      <c r="KR4" s="112">
        <v>152.1</v>
      </c>
      <c r="KS4" s="112">
        <v>140.87</v>
      </c>
      <c r="KT4" s="112">
        <v>3.8</v>
      </c>
      <c r="KU4" s="112">
        <v>64.02</v>
      </c>
      <c r="KV4" s="112">
        <v>5.32</v>
      </c>
      <c r="KW4" s="112">
        <v>3.94</v>
      </c>
      <c r="KX4" s="112">
        <v>30.03</v>
      </c>
      <c r="KY4" s="112">
        <v>3.72</v>
      </c>
      <c r="KZ4" s="112">
        <v>3</v>
      </c>
      <c r="LA4" s="112">
        <v>73.819999999999993</v>
      </c>
      <c r="LB4" s="112">
        <v>36772.089999999997</v>
      </c>
      <c r="LC4" s="112">
        <v>220632.53</v>
      </c>
      <c r="LD4" s="208"/>
      <c r="LE4" s="208"/>
      <c r="LF4" s="208"/>
      <c r="LG4" s="208"/>
      <c r="LH4" s="208"/>
      <c r="LI4" s="208"/>
      <c r="LJ4" s="208"/>
      <c r="LK4" s="208"/>
      <c r="LL4" s="208"/>
      <c r="LM4" s="208"/>
      <c r="LN4" s="208"/>
      <c r="LO4" s="208"/>
      <c r="LP4" s="208"/>
      <c r="LQ4" s="208"/>
      <c r="LR4" s="208"/>
      <c r="LS4" s="208"/>
      <c r="LT4" s="208"/>
      <c r="LU4" s="208"/>
      <c r="LV4" s="208"/>
      <c r="LW4" s="208"/>
      <c r="LX4" s="208"/>
      <c r="LY4" s="208"/>
      <c r="LZ4" s="208"/>
      <c r="MA4" s="208"/>
      <c r="MB4" s="208"/>
      <c r="MC4" s="208"/>
      <c r="MD4" s="208"/>
      <c r="ME4" s="208"/>
      <c r="MF4" s="208"/>
      <c r="MG4" s="208"/>
      <c r="MH4" s="208"/>
      <c r="MI4" s="208"/>
      <c r="MJ4" s="208"/>
      <c r="MK4" s="208"/>
      <c r="ML4" s="208"/>
      <c r="MM4" s="208"/>
      <c r="MN4" s="208"/>
      <c r="MO4" s="208"/>
      <c r="MP4" s="208"/>
      <c r="MQ4" s="208"/>
      <c r="MR4" s="208"/>
      <c r="MS4" s="208"/>
      <c r="MT4" s="208"/>
      <c r="MU4" s="208"/>
      <c r="MV4" s="208"/>
      <c r="MW4" s="208"/>
      <c r="MX4" s="208"/>
      <c r="MY4" s="208"/>
      <c r="MZ4" s="208"/>
      <c r="NA4" s="208"/>
      <c r="NB4" s="208"/>
      <c r="NC4" s="208"/>
      <c r="ND4" s="208"/>
      <c r="NE4" s="208"/>
      <c r="NF4" s="208"/>
      <c r="NG4" s="208"/>
      <c r="NH4" s="208"/>
      <c r="NI4" s="208"/>
      <c r="NJ4" s="208"/>
      <c r="NK4" s="208"/>
      <c r="NL4" s="208"/>
      <c r="NM4" s="208"/>
      <c r="NN4" s="208"/>
      <c r="NO4" s="208"/>
      <c r="NP4" s="208"/>
      <c r="NQ4" s="208"/>
      <c r="NR4" s="208"/>
      <c r="NS4" s="208"/>
      <c r="NT4" s="208"/>
      <c r="NU4" s="208"/>
      <c r="NV4" s="208"/>
      <c r="NW4" s="208"/>
      <c r="NX4" s="208"/>
      <c r="NY4" s="208"/>
      <c r="NZ4" s="208"/>
      <c r="OA4" s="208"/>
      <c r="OB4" s="208"/>
      <c r="OC4" s="208"/>
      <c r="OD4" s="208"/>
      <c r="OE4" s="208"/>
      <c r="OF4" s="208"/>
      <c r="OG4" s="208"/>
      <c r="OH4" s="208"/>
      <c r="OI4" s="208"/>
      <c r="OJ4" s="208"/>
      <c r="OK4" s="208"/>
      <c r="OL4" s="208"/>
      <c r="OM4" s="208"/>
      <c r="ON4" s="208"/>
      <c r="OO4" s="208"/>
      <c r="OP4" s="208"/>
      <c r="OQ4" s="208"/>
      <c r="OR4" s="208"/>
      <c r="OS4" s="208"/>
      <c r="OT4" s="208"/>
      <c r="OU4" s="208"/>
      <c r="OV4" s="208"/>
      <c r="OW4" s="208"/>
      <c r="OX4" s="208"/>
      <c r="OY4" s="208"/>
      <c r="OZ4" s="208"/>
      <c r="PA4" s="208"/>
      <c r="PB4" s="208"/>
      <c r="PC4" s="208"/>
      <c r="PD4" s="208"/>
      <c r="PE4" s="208"/>
      <c r="PF4" s="209"/>
      <c r="PG4" s="209"/>
      <c r="PH4" s="208"/>
      <c r="PI4" s="208"/>
      <c r="PJ4" s="208"/>
      <c r="PK4" s="208"/>
      <c r="PL4" s="208"/>
      <c r="PM4" s="208"/>
      <c r="PN4" s="208"/>
      <c r="PO4" s="208"/>
      <c r="PP4" s="208"/>
      <c r="PQ4" s="208"/>
      <c r="PR4" s="208"/>
    </row>
    <row r="5" spans="1:434" ht="11.25" x14ac:dyDescent="0.2">
      <c r="A5" s="64"/>
      <c r="B5" s="64"/>
      <c r="C5" s="64"/>
      <c r="D5" s="210"/>
      <c r="E5" s="210"/>
      <c r="F5" s="210"/>
      <c r="G5" s="210"/>
      <c r="H5" s="210"/>
      <c r="I5" s="210"/>
      <c r="J5" s="210"/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  <c r="AF5" s="210"/>
      <c r="AG5" s="210"/>
      <c r="AH5" s="210"/>
      <c r="AI5" s="210"/>
      <c r="AJ5" s="210"/>
      <c r="AK5" s="210"/>
      <c r="AL5" s="210"/>
      <c r="AM5" s="210"/>
      <c r="AN5" s="210"/>
      <c r="AO5" s="210"/>
      <c r="AP5" s="210"/>
      <c r="AQ5" s="210"/>
      <c r="AR5" s="210"/>
      <c r="AS5" s="210"/>
      <c r="AT5" s="210"/>
      <c r="AU5" s="210"/>
      <c r="AV5" s="210"/>
      <c r="AW5" s="210"/>
      <c r="AX5" s="210"/>
      <c r="AY5" s="210"/>
      <c r="AZ5" s="210"/>
      <c r="BA5" s="210"/>
      <c r="BB5" s="210"/>
      <c r="BC5" s="210"/>
      <c r="BD5" s="210"/>
      <c r="BE5" s="210"/>
      <c r="BF5" s="210"/>
      <c r="BG5" s="210"/>
      <c r="BH5" s="210"/>
      <c r="BI5" s="210"/>
      <c r="BJ5" s="210"/>
      <c r="BK5" s="210"/>
      <c r="BL5" s="210"/>
      <c r="BM5" s="210"/>
      <c r="BN5" s="210"/>
      <c r="BO5" s="210"/>
      <c r="BP5" s="210"/>
      <c r="BQ5" s="210"/>
      <c r="BR5" s="210"/>
      <c r="BS5" s="210"/>
      <c r="BT5" s="210"/>
      <c r="BU5" s="210"/>
      <c r="BV5" s="210"/>
      <c r="BW5" s="210"/>
      <c r="BX5" s="210"/>
      <c r="BY5" s="210"/>
      <c r="BZ5" s="210"/>
      <c r="CA5" s="210"/>
      <c r="CB5" s="210"/>
      <c r="CC5" s="210"/>
      <c r="CD5" s="210"/>
      <c r="CE5" s="210"/>
      <c r="CF5" s="210"/>
      <c r="CG5" s="210"/>
      <c r="CH5" s="210"/>
      <c r="CI5" s="210"/>
      <c r="CJ5" s="210"/>
      <c r="CK5" s="210"/>
      <c r="CL5" s="210"/>
      <c r="CM5" s="210"/>
      <c r="CN5" s="210"/>
      <c r="CO5" s="210"/>
      <c r="CP5" s="210"/>
      <c r="CQ5" s="210"/>
      <c r="CR5" s="210"/>
      <c r="CS5" s="210"/>
      <c r="CT5" s="210"/>
      <c r="CU5" s="210"/>
      <c r="CV5" s="210"/>
      <c r="CW5" s="210"/>
      <c r="CX5" s="210"/>
      <c r="CY5" s="210"/>
      <c r="CZ5" s="210"/>
      <c r="DA5" s="210"/>
      <c r="DB5" s="210"/>
      <c r="DC5" s="210"/>
      <c r="DD5" s="210"/>
      <c r="DE5" s="210"/>
      <c r="DF5" s="210"/>
      <c r="DG5" s="210"/>
      <c r="DH5" s="210"/>
      <c r="DI5" s="210"/>
      <c r="DJ5" s="210"/>
      <c r="DK5" s="210"/>
      <c r="DL5" s="210"/>
      <c r="DM5" s="210"/>
      <c r="DN5" s="210"/>
      <c r="DO5" s="210"/>
      <c r="DP5" s="210"/>
      <c r="DQ5" s="210"/>
      <c r="DR5" s="210"/>
      <c r="DS5" s="210"/>
      <c r="DT5" s="210"/>
      <c r="DU5" s="210"/>
      <c r="DV5" s="210"/>
      <c r="DW5" s="210"/>
      <c r="DX5" s="210"/>
      <c r="DY5" s="210"/>
      <c r="DZ5" s="210"/>
      <c r="EA5" s="210"/>
      <c r="EB5" s="210"/>
      <c r="EC5" s="210"/>
      <c r="ED5" s="210"/>
      <c r="EE5" s="210"/>
      <c r="EF5" s="210"/>
      <c r="EG5" s="210"/>
      <c r="EH5" s="210"/>
      <c r="EI5" s="210"/>
      <c r="EJ5" s="210"/>
      <c r="EK5" s="210"/>
      <c r="EL5" s="210"/>
      <c r="EM5" s="210"/>
      <c r="EN5" s="210"/>
      <c r="EO5" s="210"/>
      <c r="EP5" s="210"/>
      <c r="EQ5" s="210"/>
      <c r="ER5" s="210"/>
      <c r="ES5" s="210"/>
      <c r="ET5" s="210"/>
      <c r="EU5" s="210"/>
      <c r="EV5" s="210"/>
      <c r="EW5" s="210"/>
      <c r="EX5" s="210"/>
      <c r="EY5" s="210"/>
      <c r="EZ5" s="210"/>
      <c r="FA5" s="210"/>
      <c r="FB5" s="210"/>
      <c r="FC5" s="210"/>
      <c r="FD5" s="210"/>
      <c r="FE5" s="210"/>
      <c r="FF5" s="210"/>
      <c r="FG5" s="210"/>
      <c r="FH5" s="210"/>
      <c r="FI5" s="210"/>
      <c r="FJ5" s="210"/>
      <c r="FK5" s="210"/>
      <c r="FL5" s="210"/>
      <c r="FM5" s="210"/>
      <c r="FN5" s="210"/>
      <c r="FO5" s="210"/>
      <c r="FP5" s="210"/>
      <c r="FQ5" s="210"/>
      <c r="FR5" s="210"/>
      <c r="FS5" s="210"/>
      <c r="FT5" s="210"/>
      <c r="FU5" s="210"/>
      <c r="FV5" s="210"/>
      <c r="FW5" s="210"/>
      <c r="FX5" s="210"/>
      <c r="FY5" s="210"/>
      <c r="FZ5" s="210"/>
      <c r="GA5" s="210"/>
      <c r="GB5" s="210"/>
      <c r="GC5" s="210"/>
      <c r="GD5" s="210"/>
      <c r="GE5" s="210"/>
      <c r="GF5" s="210"/>
      <c r="GG5" s="210"/>
      <c r="GH5" s="210"/>
      <c r="GI5" s="210"/>
      <c r="GJ5" s="210"/>
      <c r="GK5" s="210"/>
      <c r="GL5" s="210"/>
      <c r="GM5" s="210"/>
      <c r="GN5" s="210"/>
      <c r="GO5" s="210"/>
      <c r="GP5" s="210"/>
      <c r="GQ5" s="210"/>
      <c r="GR5" s="210"/>
      <c r="GS5" s="210"/>
      <c r="GT5" s="210"/>
      <c r="GU5" s="210"/>
      <c r="GV5" s="210"/>
      <c r="GW5" s="210"/>
      <c r="GX5" s="210"/>
      <c r="GY5" s="210"/>
      <c r="GZ5" s="210"/>
      <c r="HA5" s="210"/>
      <c r="HB5" s="210"/>
      <c r="HC5" s="210"/>
      <c r="HD5" s="210"/>
      <c r="HE5" s="210"/>
      <c r="HF5" s="210"/>
      <c r="HG5" s="210"/>
      <c r="HH5" s="210"/>
      <c r="HI5" s="210"/>
      <c r="HJ5" s="210"/>
      <c r="HK5" s="210"/>
      <c r="HL5" s="210"/>
      <c r="HM5" s="210"/>
      <c r="HN5" s="210"/>
      <c r="HO5" s="210"/>
      <c r="HP5" s="210"/>
      <c r="HQ5" s="210"/>
      <c r="HR5" s="210"/>
      <c r="HS5" s="210"/>
      <c r="HT5" s="210"/>
      <c r="HU5" s="210"/>
      <c r="HV5" s="210"/>
      <c r="HW5" s="210"/>
      <c r="HX5" s="210"/>
      <c r="HY5" s="210"/>
      <c r="HZ5" s="210"/>
      <c r="IA5" s="210"/>
      <c r="IB5" s="210"/>
      <c r="IC5" s="210"/>
      <c r="ID5" s="210"/>
      <c r="IE5" s="210"/>
      <c r="IF5" s="210"/>
      <c r="IG5" s="210"/>
      <c r="IH5" s="210"/>
      <c r="II5" s="210"/>
      <c r="IJ5" s="210"/>
      <c r="IK5" s="210"/>
      <c r="IL5" s="210"/>
      <c r="IM5" s="210"/>
      <c r="IN5" s="210"/>
      <c r="IO5" s="210"/>
      <c r="IP5" s="210"/>
      <c r="IQ5" s="210"/>
      <c r="IR5" s="210"/>
      <c r="IS5" s="210"/>
      <c r="IT5" s="210"/>
      <c r="IU5" s="210"/>
      <c r="IV5" s="210"/>
      <c r="IW5" s="210"/>
      <c r="IX5" s="210"/>
      <c r="IY5" s="210"/>
      <c r="IZ5" s="210"/>
      <c r="JA5" s="210"/>
      <c r="JB5" s="210"/>
      <c r="JC5" s="210"/>
      <c r="JD5" s="210"/>
      <c r="JE5" s="210"/>
      <c r="JF5" s="210"/>
      <c r="JG5" s="210"/>
      <c r="JH5" s="210"/>
      <c r="JI5" s="210"/>
      <c r="JJ5" s="210"/>
      <c r="JK5" s="210"/>
      <c r="JL5" s="210"/>
      <c r="JM5" s="210"/>
      <c r="JN5" s="210"/>
      <c r="JO5" s="210"/>
      <c r="JP5" s="210"/>
      <c r="JQ5" s="210"/>
      <c r="JR5" s="210"/>
      <c r="JS5" s="210"/>
      <c r="JT5" s="210"/>
      <c r="JU5" s="210"/>
      <c r="JV5" s="210"/>
      <c r="JW5" s="210"/>
      <c r="JX5" s="210"/>
      <c r="JY5" s="210"/>
      <c r="JZ5" s="210"/>
      <c r="KA5" s="210"/>
      <c r="KB5" s="210"/>
      <c r="KC5" s="210"/>
      <c r="KD5" s="210"/>
      <c r="KE5" s="210"/>
      <c r="KF5" s="210"/>
      <c r="KG5" s="210"/>
      <c r="KH5" s="210"/>
      <c r="KI5" s="210"/>
      <c r="KJ5" s="210"/>
      <c r="KK5" s="210"/>
      <c r="KL5" s="210"/>
      <c r="KM5" s="210"/>
      <c r="KN5" s="210"/>
      <c r="KO5" s="210"/>
      <c r="KP5" s="210"/>
      <c r="KQ5" s="210"/>
      <c r="KR5" s="210"/>
      <c r="KS5" s="210"/>
      <c r="KT5" s="210"/>
      <c r="KU5" s="210"/>
      <c r="KV5" s="210"/>
      <c r="KW5" s="210"/>
      <c r="KX5" s="210"/>
      <c r="KY5" s="210"/>
      <c r="KZ5" s="210"/>
      <c r="LA5" s="210"/>
      <c r="LB5" s="210"/>
      <c r="LC5" s="210"/>
      <c r="LD5" s="210"/>
      <c r="LE5" s="210"/>
      <c r="LF5" s="210"/>
      <c r="LG5" s="210"/>
      <c r="LH5" s="210"/>
      <c r="LI5" s="210"/>
      <c r="LJ5" s="210"/>
      <c r="LK5" s="210"/>
      <c r="LL5" s="210"/>
      <c r="LM5" s="210"/>
      <c r="LN5" s="210"/>
      <c r="LO5" s="210"/>
      <c r="LP5" s="210"/>
      <c r="LQ5" s="210"/>
      <c r="LR5" s="210"/>
      <c r="LS5" s="210"/>
      <c r="LT5" s="210"/>
      <c r="LU5" s="210"/>
      <c r="LV5" s="210"/>
      <c r="LW5" s="210"/>
      <c r="LX5" s="210"/>
      <c r="LY5" s="210"/>
      <c r="LZ5" s="210"/>
      <c r="MA5" s="210"/>
      <c r="MB5" s="210"/>
      <c r="MC5" s="210"/>
      <c r="MD5" s="210"/>
      <c r="ME5" s="210"/>
      <c r="MF5" s="210"/>
      <c r="MG5" s="210"/>
      <c r="MH5" s="210"/>
      <c r="MI5" s="210"/>
      <c r="MJ5" s="210"/>
      <c r="MK5" s="210"/>
      <c r="ML5" s="210"/>
      <c r="MM5" s="210"/>
      <c r="MN5" s="210"/>
      <c r="MO5" s="210"/>
      <c r="MP5" s="210"/>
      <c r="MQ5" s="210"/>
      <c r="MR5" s="210"/>
      <c r="MS5" s="210"/>
      <c r="MT5" s="210"/>
      <c r="MU5" s="210"/>
      <c r="MV5" s="210"/>
      <c r="MW5" s="210"/>
      <c r="MX5" s="210"/>
      <c r="MY5" s="210"/>
      <c r="MZ5" s="210"/>
      <c r="NA5" s="210"/>
      <c r="NB5" s="210"/>
      <c r="NC5" s="210"/>
      <c r="ND5" s="210"/>
      <c r="NE5" s="210"/>
      <c r="NF5" s="210"/>
      <c r="NG5" s="210"/>
      <c r="NH5" s="210"/>
      <c r="NI5" s="210"/>
      <c r="NJ5" s="210"/>
      <c r="NK5" s="210"/>
      <c r="NL5" s="210"/>
      <c r="NM5" s="210"/>
      <c r="NN5" s="210"/>
      <c r="NO5" s="210"/>
      <c r="NP5" s="210"/>
      <c r="NQ5" s="210"/>
      <c r="NR5" s="210"/>
      <c r="NS5" s="210"/>
      <c r="NT5" s="210"/>
      <c r="NU5" s="210"/>
      <c r="NV5" s="210"/>
      <c r="NW5" s="210"/>
      <c r="NX5" s="210"/>
      <c r="NY5" s="210"/>
      <c r="NZ5" s="210"/>
      <c r="OA5" s="210"/>
      <c r="OB5" s="210"/>
      <c r="OC5" s="210"/>
      <c r="OD5" s="210"/>
      <c r="OE5" s="210"/>
      <c r="OF5" s="210"/>
      <c r="OG5" s="210"/>
      <c r="OH5" s="210"/>
      <c r="OI5" s="210"/>
      <c r="OJ5" s="210"/>
      <c r="OK5" s="210"/>
      <c r="OL5" s="210"/>
      <c r="OM5" s="210"/>
      <c r="ON5" s="210"/>
      <c r="OO5" s="210"/>
      <c r="OP5" s="210"/>
      <c r="OQ5" s="210"/>
      <c r="OR5" s="210"/>
      <c r="OS5" s="210"/>
      <c r="OT5" s="210"/>
      <c r="OU5" s="210"/>
      <c r="OV5" s="210"/>
      <c r="OW5" s="210"/>
      <c r="OX5" s="210"/>
      <c r="OY5" s="210"/>
      <c r="OZ5" s="210"/>
      <c r="PA5" s="210"/>
      <c r="PB5" s="210"/>
      <c r="PC5" s="210"/>
      <c r="PD5" s="210"/>
      <c r="PE5" s="210"/>
      <c r="PF5" s="211"/>
      <c r="PG5" s="211"/>
    </row>
    <row r="6" spans="1:434" ht="11.25" x14ac:dyDescent="0.2">
      <c r="A6" s="64"/>
      <c r="B6" s="64"/>
      <c r="C6" s="64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0"/>
      <c r="BN6" s="210"/>
      <c r="BO6" s="210"/>
      <c r="BP6" s="210"/>
      <c r="BQ6" s="210"/>
      <c r="BR6" s="210"/>
      <c r="BS6" s="210"/>
      <c r="BT6" s="210"/>
      <c r="BU6" s="210"/>
      <c r="BV6" s="210"/>
      <c r="BW6" s="210"/>
      <c r="BX6" s="210"/>
      <c r="BY6" s="210"/>
      <c r="BZ6" s="210"/>
      <c r="CA6" s="210"/>
      <c r="CB6" s="210"/>
      <c r="CC6" s="210"/>
      <c r="CD6" s="210"/>
      <c r="CE6" s="210"/>
      <c r="CF6" s="210"/>
      <c r="CG6" s="210"/>
      <c r="CH6" s="210"/>
      <c r="CI6" s="210"/>
      <c r="CJ6" s="210"/>
      <c r="CK6" s="210"/>
      <c r="CL6" s="210"/>
      <c r="CM6" s="210"/>
      <c r="CN6" s="210"/>
      <c r="CO6" s="210"/>
      <c r="CP6" s="210"/>
      <c r="CQ6" s="210"/>
      <c r="CR6" s="210"/>
      <c r="CS6" s="210"/>
      <c r="CT6" s="210"/>
      <c r="CU6" s="210"/>
      <c r="CV6" s="210"/>
      <c r="CW6" s="210"/>
      <c r="CX6" s="210"/>
      <c r="CY6" s="210"/>
      <c r="CZ6" s="210"/>
      <c r="DA6" s="210"/>
      <c r="DB6" s="210"/>
      <c r="DC6" s="210"/>
      <c r="DD6" s="210"/>
      <c r="DE6" s="210"/>
      <c r="DF6" s="210"/>
      <c r="DG6" s="210"/>
      <c r="DH6" s="210"/>
      <c r="DI6" s="210"/>
      <c r="DJ6" s="210"/>
      <c r="DK6" s="210"/>
      <c r="DL6" s="210"/>
      <c r="DM6" s="210"/>
      <c r="DN6" s="210"/>
      <c r="DO6" s="210"/>
      <c r="DP6" s="210"/>
      <c r="DQ6" s="210"/>
      <c r="DR6" s="210"/>
      <c r="DS6" s="210"/>
      <c r="DT6" s="210"/>
      <c r="DU6" s="210"/>
      <c r="DV6" s="210"/>
      <c r="DW6" s="210"/>
      <c r="DX6" s="210"/>
      <c r="DY6" s="210"/>
      <c r="DZ6" s="210"/>
      <c r="EA6" s="210"/>
      <c r="EB6" s="210"/>
      <c r="EC6" s="210"/>
      <c r="ED6" s="210"/>
      <c r="EE6" s="210"/>
      <c r="EF6" s="210"/>
      <c r="EG6" s="210"/>
      <c r="EH6" s="210"/>
      <c r="EI6" s="210"/>
      <c r="EJ6" s="210"/>
      <c r="EK6" s="210"/>
      <c r="EL6" s="210"/>
      <c r="EM6" s="210"/>
      <c r="EN6" s="210"/>
      <c r="EO6" s="210"/>
      <c r="EP6" s="210"/>
      <c r="EQ6" s="210"/>
      <c r="ER6" s="210"/>
      <c r="ES6" s="210"/>
      <c r="ET6" s="210"/>
      <c r="EU6" s="210"/>
      <c r="EV6" s="210"/>
      <c r="EW6" s="210"/>
      <c r="EX6" s="210"/>
      <c r="EY6" s="210"/>
      <c r="EZ6" s="210"/>
      <c r="FA6" s="210"/>
      <c r="FB6" s="210"/>
      <c r="FC6" s="210"/>
      <c r="FD6" s="210"/>
      <c r="FE6" s="210"/>
      <c r="FF6" s="210"/>
      <c r="FG6" s="210"/>
      <c r="FH6" s="210"/>
      <c r="FI6" s="210"/>
      <c r="FJ6" s="210"/>
      <c r="FK6" s="210"/>
      <c r="FL6" s="210"/>
      <c r="FM6" s="210"/>
      <c r="FN6" s="210"/>
      <c r="FO6" s="210"/>
      <c r="FP6" s="210"/>
      <c r="FQ6" s="210"/>
      <c r="FR6" s="210"/>
      <c r="FS6" s="210"/>
      <c r="FT6" s="210"/>
      <c r="FU6" s="210"/>
      <c r="FV6" s="210"/>
      <c r="FW6" s="210"/>
      <c r="FX6" s="210"/>
      <c r="FY6" s="210"/>
      <c r="FZ6" s="210"/>
      <c r="GA6" s="210"/>
      <c r="GB6" s="210"/>
      <c r="GC6" s="210"/>
      <c r="GD6" s="210"/>
      <c r="GE6" s="210"/>
      <c r="GF6" s="210"/>
      <c r="GG6" s="210"/>
      <c r="GH6" s="210"/>
      <c r="GI6" s="210"/>
      <c r="GJ6" s="210"/>
      <c r="GK6" s="210"/>
      <c r="GL6" s="210"/>
      <c r="GM6" s="210"/>
      <c r="GN6" s="210"/>
      <c r="GO6" s="210"/>
      <c r="GP6" s="210"/>
      <c r="GQ6" s="210"/>
      <c r="GR6" s="210"/>
      <c r="GS6" s="210"/>
      <c r="GT6" s="210"/>
      <c r="GU6" s="210"/>
      <c r="GV6" s="210"/>
      <c r="GW6" s="210"/>
      <c r="GX6" s="210"/>
      <c r="GY6" s="210"/>
      <c r="GZ6" s="210"/>
      <c r="HA6" s="210"/>
      <c r="HB6" s="210"/>
      <c r="HC6" s="210"/>
      <c r="HD6" s="210"/>
      <c r="HE6" s="210"/>
      <c r="HF6" s="210"/>
      <c r="HG6" s="210"/>
      <c r="HH6" s="210"/>
      <c r="HI6" s="210"/>
      <c r="HJ6" s="210"/>
      <c r="HK6" s="210"/>
      <c r="HL6" s="210"/>
      <c r="HM6" s="210"/>
      <c r="HN6" s="210"/>
      <c r="HO6" s="210"/>
      <c r="HP6" s="210"/>
      <c r="HQ6" s="210"/>
      <c r="HR6" s="210"/>
      <c r="HS6" s="210"/>
      <c r="HT6" s="210"/>
      <c r="HU6" s="210"/>
      <c r="HV6" s="210"/>
      <c r="HW6" s="210"/>
      <c r="HX6" s="210"/>
      <c r="HY6" s="210"/>
      <c r="HZ6" s="210"/>
      <c r="IA6" s="210"/>
      <c r="IB6" s="210"/>
      <c r="IC6" s="210"/>
      <c r="ID6" s="210"/>
      <c r="IE6" s="210"/>
      <c r="IF6" s="210"/>
      <c r="IG6" s="210"/>
      <c r="IH6" s="210"/>
      <c r="II6" s="210"/>
      <c r="IJ6" s="210"/>
      <c r="IK6" s="210"/>
      <c r="IL6" s="210"/>
      <c r="IM6" s="210"/>
      <c r="IN6" s="210"/>
      <c r="IO6" s="210"/>
      <c r="IP6" s="210"/>
      <c r="IQ6" s="210"/>
      <c r="IR6" s="210"/>
      <c r="IS6" s="210"/>
      <c r="IT6" s="210"/>
      <c r="IU6" s="210"/>
      <c r="IV6" s="210"/>
      <c r="IW6" s="210"/>
      <c r="IX6" s="210"/>
      <c r="IY6" s="210"/>
      <c r="IZ6" s="210"/>
      <c r="JA6" s="210"/>
      <c r="JB6" s="210"/>
      <c r="JC6" s="210"/>
      <c r="JD6" s="210"/>
      <c r="JE6" s="210"/>
      <c r="JF6" s="210"/>
      <c r="JG6" s="210"/>
      <c r="JH6" s="210"/>
      <c r="JI6" s="210"/>
      <c r="JJ6" s="210"/>
      <c r="JK6" s="210"/>
      <c r="JL6" s="210"/>
      <c r="JM6" s="210"/>
      <c r="JN6" s="210"/>
      <c r="JO6" s="210"/>
      <c r="JP6" s="210"/>
      <c r="JQ6" s="210"/>
      <c r="JR6" s="210"/>
      <c r="JS6" s="210"/>
      <c r="JT6" s="210"/>
      <c r="JU6" s="210"/>
      <c r="JV6" s="210"/>
      <c r="JW6" s="210"/>
      <c r="JX6" s="210"/>
      <c r="JY6" s="210"/>
      <c r="JZ6" s="210"/>
      <c r="KA6" s="210"/>
      <c r="KB6" s="210"/>
      <c r="KC6" s="210"/>
      <c r="KD6" s="210"/>
      <c r="KE6" s="210"/>
      <c r="KF6" s="210"/>
      <c r="KG6" s="210"/>
      <c r="KH6" s="210"/>
      <c r="KI6" s="210"/>
      <c r="KJ6" s="210"/>
      <c r="KK6" s="210"/>
      <c r="KL6" s="210"/>
      <c r="KM6" s="210"/>
      <c r="KN6" s="210"/>
      <c r="KO6" s="210"/>
      <c r="KP6" s="210"/>
      <c r="KQ6" s="210"/>
      <c r="KR6" s="210"/>
      <c r="KS6" s="210"/>
      <c r="KT6" s="210"/>
      <c r="KU6" s="210"/>
      <c r="KV6" s="210"/>
      <c r="KW6" s="210"/>
      <c r="KX6" s="210"/>
      <c r="KY6" s="210"/>
      <c r="KZ6" s="210"/>
      <c r="LA6" s="210"/>
      <c r="LB6" s="210"/>
      <c r="LC6" s="210"/>
      <c r="LD6" s="210"/>
      <c r="LE6" s="210"/>
      <c r="LF6" s="210"/>
      <c r="LG6" s="210"/>
      <c r="LH6" s="210"/>
      <c r="LI6" s="210"/>
      <c r="LJ6" s="210"/>
      <c r="LK6" s="210"/>
      <c r="LL6" s="210"/>
      <c r="LM6" s="210"/>
      <c r="LN6" s="210"/>
      <c r="LO6" s="210"/>
      <c r="LP6" s="210"/>
      <c r="LQ6" s="210"/>
      <c r="LR6" s="210"/>
      <c r="LS6" s="210"/>
      <c r="LT6" s="210"/>
      <c r="LU6" s="210"/>
      <c r="LV6" s="210"/>
      <c r="LW6" s="210"/>
      <c r="LX6" s="210"/>
      <c r="LY6" s="210"/>
      <c r="LZ6" s="210"/>
      <c r="MA6" s="210"/>
      <c r="MB6" s="210"/>
      <c r="MC6" s="210"/>
      <c r="MD6" s="210"/>
      <c r="ME6" s="210"/>
      <c r="MF6" s="210"/>
      <c r="MG6" s="210"/>
      <c r="MH6" s="210"/>
      <c r="MI6" s="210"/>
      <c r="MJ6" s="210"/>
      <c r="MK6" s="210"/>
      <c r="ML6" s="210"/>
      <c r="MM6" s="210"/>
      <c r="MN6" s="210"/>
      <c r="MO6" s="210"/>
      <c r="MP6" s="210"/>
      <c r="MQ6" s="210"/>
      <c r="MR6" s="210"/>
      <c r="MS6" s="210"/>
      <c r="MT6" s="210"/>
      <c r="MU6" s="210"/>
      <c r="MV6" s="210"/>
      <c r="MW6" s="210"/>
      <c r="MX6" s="210"/>
      <c r="MY6" s="210"/>
      <c r="MZ6" s="210"/>
      <c r="NA6" s="210"/>
      <c r="NB6" s="210"/>
      <c r="NC6" s="210"/>
      <c r="ND6" s="210"/>
      <c r="NE6" s="210"/>
      <c r="NF6" s="210"/>
      <c r="NG6" s="210"/>
      <c r="NH6" s="210"/>
      <c r="NI6" s="210"/>
      <c r="NJ6" s="210"/>
      <c r="NK6" s="210"/>
      <c r="NL6" s="210"/>
      <c r="NM6" s="210"/>
      <c r="NN6" s="210"/>
      <c r="NO6" s="210"/>
      <c r="NP6" s="210"/>
      <c r="NQ6" s="210"/>
      <c r="NR6" s="210"/>
      <c r="NS6" s="210"/>
      <c r="NT6" s="210"/>
      <c r="NU6" s="210"/>
      <c r="NV6" s="210"/>
      <c r="NW6" s="210"/>
      <c r="NX6" s="210"/>
      <c r="NY6" s="210"/>
      <c r="NZ6" s="210"/>
      <c r="OA6" s="210"/>
      <c r="OB6" s="210"/>
      <c r="OC6" s="210"/>
      <c r="OD6" s="210"/>
      <c r="OE6" s="210"/>
      <c r="OF6" s="210"/>
      <c r="OG6" s="210"/>
      <c r="OH6" s="210"/>
      <c r="OI6" s="210"/>
      <c r="OJ6" s="210"/>
      <c r="OK6" s="210"/>
      <c r="OL6" s="210"/>
      <c r="OM6" s="210"/>
      <c r="ON6" s="210"/>
      <c r="OO6" s="210"/>
      <c r="OP6" s="210"/>
      <c r="OQ6" s="210"/>
      <c r="OR6" s="210"/>
      <c r="OS6" s="210"/>
      <c r="OT6" s="210"/>
      <c r="OU6" s="210"/>
      <c r="OV6" s="210"/>
      <c r="OW6" s="210"/>
      <c r="OX6" s="210"/>
      <c r="OY6" s="210"/>
      <c r="OZ6" s="210"/>
      <c r="PA6" s="210"/>
      <c r="PB6" s="210"/>
      <c r="PC6" s="210"/>
      <c r="PD6" s="210"/>
      <c r="PE6" s="210"/>
      <c r="PF6" s="211"/>
      <c r="PG6" s="211"/>
    </row>
    <row r="7" spans="1:434" x14ac:dyDescent="0.25">
      <c r="PF7" s="110"/>
      <c r="PG7" s="110"/>
    </row>
    <row r="8" spans="1:434" x14ac:dyDescent="0.25">
      <c r="PF8" s="111"/>
      <c r="PG8" s="209"/>
    </row>
    <row r="12" spans="1:434" customFormat="1" x14ac:dyDescent="0.2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BCC8-508D-4C22-8482-E51529FF409A}">
  <sheetPr codeName="Sheet3"/>
  <dimension ref="B1:AR70"/>
  <sheetViews>
    <sheetView showGridLines="0" workbookViewId="0">
      <selection activeCell="C25" sqref="C25 C25:D25"/>
    </sheetView>
  </sheetViews>
  <sheetFormatPr defaultColWidth="9.140625" defaultRowHeight="15" x14ac:dyDescent="0.25"/>
  <cols>
    <col min="1" max="1" width="4.28515625" style="60" customWidth="1"/>
    <col min="2" max="2" width="13.85546875" style="60" customWidth="1"/>
    <col min="3" max="3" width="10.42578125" bestFit="1" customWidth="1"/>
    <col min="4" max="6" width="9.28515625" style="60" bestFit="1" customWidth="1"/>
    <col min="7" max="13" width="9.5703125" style="60" bestFit="1" customWidth="1"/>
    <col min="14" max="15" width="9.28515625" style="60" bestFit="1" customWidth="1"/>
    <col min="16" max="16" width="10.85546875" style="60" bestFit="1" customWidth="1"/>
    <col min="17" max="17" width="11.5703125" style="60" bestFit="1" customWidth="1"/>
    <col min="18" max="18" width="9.140625" style="60" customWidth="1"/>
    <col min="19" max="16384" width="9.140625" style="60"/>
  </cols>
  <sheetData>
    <row r="1" spans="2:17" customFormat="1" ht="12" customHeight="1" thickBot="1" x14ac:dyDescent="0.3"/>
    <row r="2" spans="2:17" customFormat="1" ht="30" customHeight="1" x14ac:dyDescent="0.25">
      <c r="C2" s="50" t="s">
        <v>22</v>
      </c>
      <c r="D2" s="50"/>
      <c r="E2" s="50"/>
      <c r="F2" s="50"/>
      <c r="G2" s="50"/>
      <c r="H2" s="50"/>
      <c r="I2" s="113"/>
      <c r="J2" s="113"/>
      <c r="K2" s="113"/>
      <c r="L2" s="30" t="s">
        <v>2</v>
      </c>
      <c r="M2" s="29"/>
      <c r="N2" s="29"/>
      <c r="O2" s="29"/>
      <c r="P2" s="28"/>
    </row>
    <row r="3" spans="2:17" customFormat="1" ht="35.25" customHeight="1" x14ac:dyDescent="0.25">
      <c r="C3" s="50"/>
      <c r="D3" s="50"/>
      <c r="E3" s="50"/>
      <c r="F3" s="50"/>
      <c r="G3" s="50"/>
      <c r="H3" s="50"/>
      <c r="I3" s="113"/>
      <c r="J3" s="113"/>
      <c r="K3" s="113"/>
      <c r="L3" s="27"/>
      <c r="M3" s="26"/>
      <c r="N3" s="26"/>
      <c r="O3" s="26"/>
      <c r="P3" s="25"/>
    </row>
    <row r="4" spans="2:17" customFormat="1" ht="31.5" customHeight="1" x14ac:dyDescent="0.25">
      <c r="C4" s="113"/>
      <c r="D4" s="113"/>
      <c r="E4" s="113"/>
      <c r="F4" s="113"/>
      <c r="G4" s="113"/>
      <c r="H4" s="113"/>
      <c r="I4" s="113"/>
      <c r="J4" s="113"/>
      <c r="K4" s="113"/>
      <c r="L4" s="27"/>
      <c r="M4" s="26"/>
      <c r="N4" s="26"/>
      <c r="O4" s="26"/>
      <c r="P4" s="25"/>
    </row>
    <row r="5" spans="2:17" customFormat="1" ht="15" customHeight="1" x14ac:dyDescent="0.25">
      <c r="C5" s="49" t="s">
        <v>3</v>
      </c>
      <c r="D5" s="49"/>
      <c r="E5" s="49"/>
      <c r="F5" s="49" t="s">
        <v>4</v>
      </c>
      <c r="G5" s="49"/>
      <c r="H5" s="49"/>
      <c r="I5" s="49"/>
      <c r="J5" s="49"/>
      <c r="K5" s="118"/>
      <c r="L5" s="27"/>
      <c r="M5" s="26"/>
      <c r="N5" s="26"/>
      <c r="O5" s="26"/>
      <c r="P5" s="25"/>
    </row>
    <row r="6" spans="2:17" customFormat="1" ht="15.75" customHeight="1" thickBot="1" x14ac:dyDescent="0.3">
      <c r="C6" s="49" t="s">
        <v>5</v>
      </c>
      <c r="D6" s="49"/>
      <c r="E6" s="49"/>
      <c r="F6" s="49" t="s">
        <v>6</v>
      </c>
      <c r="G6" s="49"/>
      <c r="H6" s="49"/>
      <c r="I6" s="49"/>
      <c r="J6" s="49"/>
      <c r="K6" s="118"/>
      <c r="L6" s="24"/>
      <c r="M6" s="23"/>
      <c r="N6" s="23"/>
      <c r="O6" s="23"/>
      <c r="P6" s="22"/>
    </row>
    <row r="8" spans="2:17" customFormat="1" ht="22.5" customHeight="1" x14ac:dyDescent="0.25">
      <c r="B8" s="11" t="s">
        <v>147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9"/>
    </row>
    <row r="9" spans="2:17" customFormat="1" ht="15.75" customHeight="1" x14ac:dyDescent="0.25">
      <c r="B9" s="4" t="s">
        <v>148</v>
      </c>
      <c r="C9" s="8" t="s">
        <v>149</v>
      </c>
      <c r="D9" s="7"/>
      <c r="E9" s="8" t="s">
        <v>150</v>
      </c>
      <c r="F9" s="7"/>
      <c r="G9" s="8" t="s">
        <v>151</v>
      </c>
      <c r="H9" s="7"/>
      <c r="I9" s="8" t="s">
        <v>152</v>
      </c>
      <c r="J9" s="7"/>
      <c r="K9" s="8" t="s">
        <v>153</v>
      </c>
      <c r="L9" s="7"/>
      <c r="M9" s="8" t="s">
        <v>154</v>
      </c>
      <c r="N9" s="7"/>
      <c r="O9" s="8" t="s">
        <v>155</v>
      </c>
      <c r="P9" s="7"/>
      <c r="Q9" s="4" t="s">
        <v>95</v>
      </c>
    </row>
    <row r="10" spans="2:17" customFormat="1" ht="15.75" customHeight="1" x14ac:dyDescent="0.25">
      <c r="B10" s="3"/>
      <c r="C10" s="168" t="s">
        <v>156</v>
      </c>
      <c r="D10" s="168" t="s">
        <v>157</v>
      </c>
      <c r="E10" s="168" t="s">
        <v>156</v>
      </c>
      <c r="F10" s="168" t="s">
        <v>157</v>
      </c>
      <c r="G10" s="168" t="s">
        <v>156</v>
      </c>
      <c r="H10" s="168" t="s">
        <v>157</v>
      </c>
      <c r="I10" s="168" t="s">
        <v>156</v>
      </c>
      <c r="J10" s="168" t="s">
        <v>157</v>
      </c>
      <c r="K10" s="168" t="s">
        <v>156</v>
      </c>
      <c r="L10" s="168" t="s">
        <v>157</v>
      </c>
      <c r="M10" s="168" t="s">
        <v>156</v>
      </c>
      <c r="N10" s="168" t="s">
        <v>157</v>
      </c>
      <c r="O10" s="168" t="s">
        <v>156</v>
      </c>
      <c r="P10" s="168" t="s">
        <v>157</v>
      </c>
      <c r="Q10" s="3"/>
    </row>
    <row r="11" spans="2:17" customFormat="1" ht="15.75" customHeight="1" x14ac:dyDescent="0.25">
      <c r="B11" s="61" t="s">
        <v>158</v>
      </c>
      <c r="C11" s="66">
        <f>AVERAGEIFS('Consumption Data'!$M:$M,'Consumption Data'!$C:$C,"Electricity",'Consumption Data'!$D:$D,$B11,'Consumption Data'!$E:$E,C$9)</f>
        <v>2402.25</v>
      </c>
      <c r="D11" s="66">
        <f>AVERAGEIFS('Consumption Data'!$N:$N,'Consumption Data'!$C:$C,"Electricity",'Consumption Data'!$D:$D,$B11,'Consumption Data'!$E:$E,C$9)</f>
        <v>1217.3525</v>
      </c>
      <c r="E11" s="66">
        <f>AVERAGEIFS('Consumption Data'!$M:$M,'Consumption Data'!$C:$C,"Electricity",'Consumption Data'!$D:$D,$B11,'Consumption Data'!$E:$E,E$9)</f>
        <v>2221.9540000000002</v>
      </c>
      <c r="F11" s="66">
        <f>AVERAGEIFS('Consumption Data'!$N:$N,'Consumption Data'!$C:$C,"Electricity",'Consumption Data'!$D:$D,$B11,'Consumption Data'!$E:$E,E$9)</f>
        <v>1199.6200000000001</v>
      </c>
      <c r="G11" s="66">
        <f>AVERAGEIFS('Consumption Data'!$M:$M,'Consumption Data'!$C:$C,"Electricity",'Consumption Data'!$D:$D,$B11,'Consumption Data'!$E:$E,G$9)</f>
        <v>2329.6080000000002</v>
      </c>
      <c r="H11" s="66">
        <f>AVERAGEIFS('Consumption Data'!$N:$N,'Consumption Data'!$C:$C,"Electricity",'Consumption Data'!$D:$D,$B11,'Consumption Data'!$E:$E,G$9)</f>
        <v>1240.6500000000001</v>
      </c>
      <c r="I11" s="66">
        <f>AVERAGEIFS('Consumption Data'!$M:$M,'Consumption Data'!$C:$C,"Electricity",'Consumption Data'!$D:$D,$B11,'Consumption Data'!$E:$E,I$9)</f>
        <v>2435.4839999999999</v>
      </c>
      <c r="J11" s="66">
        <f>AVERAGEIFS('Consumption Data'!$N:$N,'Consumption Data'!$C:$C,"Electricity",'Consumption Data'!$D:$D,$B11,'Consumption Data'!$E:$E,I$9)</f>
        <v>1236.962</v>
      </c>
      <c r="K11" s="66">
        <f>AVERAGEIFS('Consumption Data'!$M:$M,'Consumption Data'!$C:$C,"Electricity",'Consumption Data'!$D:$D,$B11,'Consumption Data'!$E:$E,K$9)</f>
        <v>2329.2925</v>
      </c>
      <c r="L11" s="66">
        <f>AVERAGEIFS('Consumption Data'!$N:$N,'Consumption Data'!$C:$C,"Electricity",'Consumption Data'!$D:$D,$B11,'Consumption Data'!$E:$E,K$9)</f>
        <v>1200.2474999999999</v>
      </c>
      <c r="M11" s="66">
        <f>AVERAGEIFS('Consumption Data'!$M:$M,'Consumption Data'!$C:$C,"Electricity",'Consumption Data'!$D:$D,$B11,'Consumption Data'!$E:$E,M$9)</f>
        <v>0</v>
      </c>
      <c r="N11" s="66">
        <f>AVERAGEIFS('Consumption Data'!$N:$N,'Consumption Data'!$C:$C,"Electricity",'Consumption Data'!$D:$D,$B11,'Consumption Data'!$E:$E,M$9)</f>
        <v>3321.0824999999995</v>
      </c>
      <c r="O11" s="66">
        <f>AVERAGEIFS('Consumption Data'!$M:$M,'Consumption Data'!$C:$C,"Electricity",'Consumption Data'!$D:$D,$B11,'Consumption Data'!$E:$E,O$9)</f>
        <v>0</v>
      </c>
      <c r="P11" s="66">
        <f>AVERAGEIFS('Consumption Data'!$N:$N,'Consumption Data'!$C:$C,"Electricity",'Consumption Data'!$D:$D,$B11,'Consumption Data'!$E:$E,O$9)</f>
        <v>3001.7124999999996</v>
      </c>
      <c r="Q11" s="66">
        <f>AVERAGEIFS('Consumption Data'!$L:$L,'Consumption Data'!$C:$C,"Electricity",'Consumption Data'!$D:$D,'Consumption Analysis'!B11)</f>
        <v>3458.3593548387094</v>
      </c>
    </row>
    <row r="12" spans="2:17" customFormat="1" ht="15.75" customHeight="1" x14ac:dyDescent="0.25">
      <c r="B12" s="61" t="s">
        <v>159</v>
      </c>
      <c r="C12" s="66">
        <f>AVERAGEIFS('Consumption Data'!$M:$M,'Consumption Data'!$C:$C,"Electricity",'Consumption Data'!$D:$D,$B12,'Consumption Data'!$E:$E,C$9)</f>
        <v>2321.0749999999998</v>
      </c>
      <c r="D12" s="66">
        <f>AVERAGEIFS('Consumption Data'!$N:$N,'Consumption Data'!$C:$C,"Electricity",'Consumption Data'!$D:$D,$B12,'Consumption Data'!$E:$E,C$9)</f>
        <v>1229.7375000000002</v>
      </c>
      <c r="E12" s="66">
        <f>AVERAGEIFS('Consumption Data'!$M:$M,'Consumption Data'!$C:$C,"Electricity",'Consumption Data'!$D:$D,$B12,'Consumption Data'!$E:$E,E$9)</f>
        <v>2352.7000000000003</v>
      </c>
      <c r="F12" s="66">
        <f>AVERAGEIFS('Consumption Data'!$N:$N,'Consumption Data'!$C:$C,"Electricity",'Consumption Data'!$D:$D,$B12,'Consumption Data'!$E:$E,E$9)</f>
        <v>1243.99</v>
      </c>
      <c r="G12" s="66">
        <f>AVERAGEIFS('Consumption Data'!$M:$M,'Consumption Data'!$C:$C,"Electricity",'Consumption Data'!$D:$D,$B12,'Consumption Data'!$E:$E,G$9)</f>
        <v>2315.9900000000002</v>
      </c>
      <c r="H12" s="66">
        <f>AVERAGEIFS('Consumption Data'!$N:$N,'Consumption Data'!$C:$C,"Electricity",'Consumption Data'!$D:$D,$B12,'Consumption Data'!$E:$E,G$9)</f>
        <v>1226.0325</v>
      </c>
      <c r="I12" s="66">
        <f>AVERAGEIFS('Consumption Data'!$M:$M,'Consumption Data'!$C:$C,"Electricity",'Consumption Data'!$D:$D,$B12,'Consumption Data'!$E:$E,I$9)</f>
        <v>2315.145</v>
      </c>
      <c r="J12" s="66">
        <f>AVERAGEIFS('Consumption Data'!$N:$N,'Consumption Data'!$C:$C,"Electricity",'Consumption Data'!$D:$D,$B12,'Consumption Data'!$E:$E,I$9)</f>
        <v>1230.5675000000001</v>
      </c>
      <c r="K12" s="66">
        <f>AVERAGEIFS('Consumption Data'!$M:$M,'Consumption Data'!$C:$C,"Electricity",'Consumption Data'!$D:$D,$B12,'Consumption Data'!$E:$E,K$9)</f>
        <v>2343.0425</v>
      </c>
      <c r="L12" s="66">
        <f>AVERAGEIFS('Consumption Data'!$N:$N,'Consumption Data'!$C:$C,"Electricity",'Consumption Data'!$D:$D,$B12,'Consumption Data'!$E:$E,K$9)</f>
        <v>1236.7275</v>
      </c>
      <c r="M12" s="66">
        <f>AVERAGEIFS('Consumption Data'!$M:$M,'Consumption Data'!$C:$C,"Electricity",'Consumption Data'!$D:$D,$B12,'Consumption Data'!$E:$E,M$9)</f>
        <v>0</v>
      </c>
      <c r="N12" s="66">
        <f>AVERAGEIFS('Consumption Data'!$N:$N,'Consumption Data'!$C:$C,"Electricity",'Consumption Data'!$D:$D,$B12,'Consumption Data'!$E:$E,M$9)</f>
        <v>3265.3575000000005</v>
      </c>
      <c r="O12" s="66">
        <f>AVERAGEIFS('Consumption Data'!$M:$M,'Consumption Data'!$C:$C,"Electricity",'Consumption Data'!$D:$D,$B12,'Consumption Data'!$E:$E,O$9)</f>
        <v>0</v>
      </c>
      <c r="P12" s="66">
        <f>AVERAGEIFS('Consumption Data'!$N:$N,'Consumption Data'!$C:$C,"Electricity",'Consumption Data'!$D:$D,$B12,'Consumption Data'!$E:$E,O$9)</f>
        <v>3058.4649999999997</v>
      </c>
      <c r="Q12" s="66">
        <f>AVERAGEIFS('Consumption Data'!$L:$L,'Consumption Data'!$C:$C,"Electricity",'Consumption Data'!$D:$D,'Consumption Analysis'!B12)</f>
        <v>3448.4042857142858</v>
      </c>
    </row>
    <row r="13" spans="2:17" customFormat="1" ht="15.75" customHeight="1" x14ac:dyDescent="0.25">
      <c r="B13" s="61" t="s">
        <v>160</v>
      </c>
      <c r="C13" s="66">
        <f>AVERAGEIFS('Consumption Data'!$M:$M,'Consumption Data'!$C:$C,"Electricity",'Consumption Data'!$D:$D,$B13,'Consumption Data'!$E:$E,C$9)</f>
        <v>2350.0700000000002</v>
      </c>
      <c r="D13" s="66">
        <f>AVERAGEIFS('Consumption Data'!$N:$N,'Consumption Data'!$C:$C,"Electricity",'Consumption Data'!$D:$D,$B13,'Consumption Data'!$E:$E,C$9)</f>
        <v>1175.8175000000001</v>
      </c>
      <c r="E13" s="66">
        <f>AVERAGEIFS('Consumption Data'!$M:$M,'Consumption Data'!$C:$C,"Electricity",'Consumption Data'!$D:$D,$B13,'Consumption Data'!$E:$E,E$9)</f>
        <v>1792.1349999999998</v>
      </c>
      <c r="F13" s="66">
        <f>AVERAGEIFS('Consumption Data'!$N:$N,'Consumption Data'!$C:$C,"Electricity",'Consumption Data'!$D:$D,$B13,'Consumption Data'!$E:$E,E$9)</f>
        <v>870.24249999999995</v>
      </c>
      <c r="G13" s="66">
        <f>AVERAGEIFS('Consumption Data'!$M:$M,'Consumption Data'!$C:$C,"Electricity",'Consumption Data'!$D:$D,$B13,'Consumption Data'!$E:$E,G$9)</f>
        <v>1768.2725</v>
      </c>
      <c r="H13" s="66">
        <f>AVERAGEIFS('Consumption Data'!$N:$N,'Consumption Data'!$C:$C,"Electricity",'Consumption Data'!$D:$D,$B13,'Consumption Data'!$E:$E,G$9)</f>
        <v>881.09999999999991</v>
      </c>
      <c r="I13" s="66">
        <f>AVERAGEIFS('Consumption Data'!$M:$M,'Consumption Data'!$C:$C,"Electricity",'Consumption Data'!$D:$D,$B13,'Consumption Data'!$E:$E,I$9)</f>
        <v>1726.7800000000002</v>
      </c>
      <c r="J13" s="66">
        <f>AVERAGEIFS('Consumption Data'!$N:$N,'Consumption Data'!$C:$C,"Electricity",'Consumption Data'!$D:$D,$B13,'Consumption Data'!$E:$E,I$9)</f>
        <v>865.43249999999989</v>
      </c>
      <c r="K13" s="66">
        <f>AVERAGEIFS('Consumption Data'!$M:$M,'Consumption Data'!$C:$C,"Electricity",'Consumption Data'!$D:$D,$B13,'Consumption Data'!$E:$E,K$9)</f>
        <v>1746.846</v>
      </c>
      <c r="L13" s="66">
        <f>AVERAGEIFS('Consumption Data'!$N:$N,'Consumption Data'!$C:$C,"Electricity",'Consumption Data'!$D:$D,$B13,'Consumption Data'!$E:$E,K$9)</f>
        <v>910.50200000000007</v>
      </c>
      <c r="M13" s="66">
        <f>AVERAGEIFS('Consumption Data'!$M:$M,'Consumption Data'!$C:$C,"Electricity",'Consumption Data'!$D:$D,$B13,'Consumption Data'!$E:$E,M$9)</f>
        <v>0</v>
      </c>
      <c r="N13" s="66">
        <f>AVERAGEIFS('Consumption Data'!$N:$N,'Consumption Data'!$C:$C,"Electricity",'Consumption Data'!$D:$D,$B13,'Consumption Data'!$E:$E,M$9)</f>
        <v>2061.076</v>
      </c>
      <c r="O13" s="66">
        <f>AVERAGEIFS('Consumption Data'!$M:$M,'Consumption Data'!$C:$C,"Electricity",'Consumption Data'!$D:$D,$B13,'Consumption Data'!$E:$E,O$9)</f>
        <v>0</v>
      </c>
      <c r="P13" s="66">
        <f>AVERAGEIFS('Consumption Data'!$N:$N,'Consumption Data'!$C:$C,"Electricity",'Consumption Data'!$D:$D,$B13,'Consumption Data'!$E:$E,O$9)</f>
        <v>1968.3079999999998</v>
      </c>
      <c r="Q13" s="66">
        <f>AVERAGEIFS('Consumption Data'!$L:$L,'Consumption Data'!$C:$C,"Electricity",'Consumption Data'!$D:$D,'Consumption Analysis'!B13)</f>
        <v>2553.324516129032</v>
      </c>
    </row>
    <row r="14" spans="2:17" customFormat="1" ht="15.75" customHeight="1" x14ac:dyDescent="0.25">
      <c r="B14" s="61" t="s">
        <v>161</v>
      </c>
      <c r="C14" s="66">
        <f>AVERAGEIFS('Consumption Data'!$M:$M,'Consumption Data'!$C:$C,"Electricity",'Consumption Data'!$D:$D,$B14,'Consumption Data'!$E:$E,C$9)</f>
        <v>1274.6000000000001</v>
      </c>
      <c r="D14" s="66">
        <f>AVERAGEIFS('Consumption Data'!$N:$N,'Consumption Data'!$C:$C,"Electricity",'Consumption Data'!$D:$D,$B14,'Consumption Data'!$E:$E,C$9)</f>
        <v>656.04</v>
      </c>
      <c r="E14" s="66">
        <f>AVERAGEIFS('Consumption Data'!$M:$M,'Consumption Data'!$C:$C,"Electricity",'Consumption Data'!$D:$D,$B14,'Consumption Data'!$E:$E,E$9)</f>
        <v>1269.3</v>
      </c>
      <c r="F14" s="66">
        <f>AVERAGEIFS('Consumption Data'!$N:$N,'Consumption Data'!$C:$C,"Electricity",'Consumption Data'!$D:$D,$B14,'Consumption Data'!$E:$E,E$9)</f>
        <v>644.38</v>
      </c>
      <c r="G14" s="66">
        <f>AVERAGEIFS('Consumption Data'!$M:$M,'Consumption Data'!$C:$C,"Electricity",'Consumption Data'!$D:$D,$B14,'Consumption Data'!$E:$E,G$9)</f>
        <v>1375.625</v>
      </c>
      <c r="H14" s="66">
        <f>AVERAGEIFS('Consumption Data'!$N:$N,'Consumption Data'!$C:$C,"Electricity",'Consumption Data'!$D:$D,$B14,'Consumption Data'!$E:$E,G$9)</f>
        <v>664.42499999999995</v>
      </c>
      <c r="I14" s="66">
        <f>AVERAGEIFS('Consumption Data'!$M:$M,'Consumption Data'!$C:$C,"Electricity",'Consumption Data'!$D:$D,$B14,'Consumption Data'!$E:$E,I$9)</f>
        <v>1370.9</v>
      </c>
      <c r="J14" s="66">
        <f>AVERAGEIFS('Consumption Data'!$N:$N,'Consumption Data'!$C:$C,"Electricity",'Consumption Data'!$D:$D,$B14,'Consumption Data'!$E:$E,I$9)</f>
        <v>675.57500000000005</v>
      </c>
      <c r="K14" s="66">
        <f>AVERAGEIFS('Consumption Data'!$M:$M,'Consumption Data'!$C:$C,"Electricity",'Consumption Data'!$D:$D,$B14,'Consumption Data'!$E:$E,K$9)</f>
        <v>1166.125</v>
      </c>
      <c r="L14" s="66">
        <f>AVERAGEIFS('Consumption Data'!$N:$N,'Consumption Data'!$C:$C,"Electricity",'Consumption Data'!$D:$D,$B14,'Consumption Data'!$E:$E,K$9)</f>
        <v>646.4</v>
      </c>
      <c r="M14" s="66">
        <f>AVERAGEIFS('Consumption Data'!$M:$M,'Consumption Data'!$C:$C,"Electricity",'Consumption Data'!$D:$D,$B14,'Consumption Data'!$E:$E,M$9)</f>
        <v>0</v>
      </c>
      <c r="N14" s="66">
        <f>AVERAGEIFS('Consumption Data'!$N:$N,'Consumption Data'!$C:$C,"Electricity",'Consumption Data'!$D:$D,$B14,'Consumption Data'!$E:$E,M$9)</f>
        <v>1238.625</v>
      </c>
      <c r="O14" s="66">
        <f>AVERAGEIFS('Consumption Data'!$M:$M,'Consumption Data'!$C:$C,"Electricity",'Consumption Data'!$D:$D,$B14,'Consumption Data'!$E:$E,O$9)</f>
        <v>0</v>
      </c>
      <c r="P14" s="66">
        <f>AVERAGEIFS('Consumption Data'!$N:$N,'Consumption Data'!$C:$C,"Electricity",'Consumption Data'!$D:$D,$B14,'Consumption Data'!$E:$E,O$9)</f>
        <v>1208.875</v>
      </c>
      <c r="Q14" s="66">
        <f>AVERAGEIFS('Consumption Data'!$L:$L,'Consumption Data'!$C:$C,"Electricity",'Consumption Data'!$D:$D,'Consumption Analysis'!B14)</f>
        <v>1753.5933333333332</v>
      </c>
    </row>
    <row r="15" spans="2:17" customFormat="1" ht="15.75" customHeight="1" x14ac:dyDescent="0.25">
      <c r="B15" s="61" t="s">
        <v>162</v>
      </c>
      <c r="C15" s="66">
        <f>AVERAGEIFS('Consumption Data'!$M:$M,'Consumption Data'!$C:$C,"Electricity",'Consumption Data'!$D:$D,$B15,'Consumption Data'!$E:$E,C$9)</f>
        <v>1611.5775000000001</v>
      </c>
      <c r="D15" s="66">
        <f>AVERAGEIFS('Consumption Data'!$N:$N,'Consumption Data'!$C:$C,"Electricity",'Consumption Data'!$D:$D,$B15,'Consumption Data'!$E:$E,C$9)</f>
        <v>856.25999999999988</v>
      </c>
      <c r="E15" s="66">
        <f>AVERAGEIFS('Consumption Data'!$M:$M,'Consumption Data'!$C:$C,"Electricity",'Consumption Data'!$D:$D,$B15,'Consumption Data'!$E:$E,E$9)</f>
        <v>1510.085</v>
      </c>
      <c r="F15" s="66">
        <f>AVERAGEIFS('Consumption Data'!$N:$N,'Consumption Data'!$C:$C,"Electricity",'Consumption Data'!$D:$D,$B15,'Consumption Data'!$E:$E,E$9)</f>
        <v>859.17624999999998</v>
      </c>
      <c r="G15" s="66">
        <f>AVERAGEIFS('Consumption Data'!$M:$M,'Consumption Data'!$C:$C,"Electricity",'Consumption Data'!$D:$D,$B15,'Consumption Data'!$E:$E,G$9)</f>
        <v>1197.4150000000002</v>
      </c>
      <c r="H15" s="66">
        <f>AVERAGEIFS('Consumption Data'!$N:$N,'Consumption Data'!$C:$C,"Electricity",'Consumption Data'!$D:$D,$B15,'Consumption Data'!$E:$E,G$9)</f>
        <v>792.44500000000005</v>
      </c>
      <c r="I15" s="66">
        <f>AVERAGEIFS('Consumption Data'!$M:$M,'Consumption Data'!$C:$C,"Electricity",'Consumption Data'!$D:$D,$B15,'Consumption Data'!$E:$E,I$9)</f>
        <v>1449.5580000000002</v>
      </c>
      <c r="J15" s="66">
        <f>AVERAGEIFS('Consumption Data'!$N:$N,'Consumption Data'!$C:$C,"Electricity",'Consumption Data'!$D:$D,$B15,'Consumption Data'!$E:$E,I$9)</f>
        <v>810.09199999999987</v>
      </c>
      <c r="K15" s="66">
        <f>AVERAGEIFS('Consumption Data'!$M:$M,'Consumption Data'!$C:$C,"Electricity",'Consumption Data'!$D:$D,$B15,'Consumption Data'!$E:$E,K$9)</f>
        <v>1549.4279999999999</v>
      </c>
      <c r="L15" s="66">
        <f>AVERAGEIFS('Consumption Data'!$N:$N,'Consumption Data'!$C:$C,"Electricity",'Consumption Data'!$D:$D,$B15,'Consumption Data'!$E:$E,K$9)</f>
        <v>858.64100000000019</v>
      </c>
      <c r="M15" s="66">
        <f>AVERAGEIFS('Consumption Data'!$M:$M,'Consumption Data'!$C:$C,"Electricity",'Consumption Data'!$D:$D,$B15,'Consumption Data'!$E:$E,M$9)</f>
        <v>0</v>
      </c>
      <c r="N15" s="66">
        <f>AVERAGEIFS('Consumption Data'!$N:$N,'Consumption Data'!$C:$C,"Electricity",'Consumption Data'!$D:$D,$B15,'Consumption Data'!$E:$E,M$9)</f>
        <v>2519.4724999999999</v>
      </c>
      <c r="O15" s="66">
        <f>AVERAGEIFS('Consumption Data'!$M:$M,'Consumption Data'!$C:$C,"Electricity",'Consumption Data'!$D:$D,$B15,'Consumption Data'!$E:$E,O$9)</f>
        <v>0</v>
      </c>
      <c r="P15" s="66">
        <f>AVERAGEIFS('Consumption Data'!$N:$N,'Consumption Data'!$C:$C,"Electricity",'Consumption Data'!$D:$D,$B15,'Consumption Data'!$E:$E,O$9)</f>
        <v>2577.6162499999996</v>
      </c>
      <c r="Q15" s="66">
        <f>AVERAGEIFS('Consumption Data'!$L:$L,'Consumption Data'!$C:$C,"Electricity",'Consumption Data'!$D:$D,'Consumption Analysis'!B15)</f>
        <v>2355.6337096774178</v>
      </c>
    </row>
    <row r="16" spans="2:17" customFormat="1" ht="15.75" customHeight="1" x14ac:dyDescent="0.25">
      <c r="B16" s="61" t="s">
        <v>163</v>
      </c>
      <c r="C16" s="66">
        <f>AVERAGEIFS('Consumption Data'!$M:$M,'Consumption Data'!$C:$C,"Electricity",'Consumption Data'!$D:$D,$B16,'Consumption Data'!$E:$E,C$9)</f>
        <v>1884.6031250000001</v>
      </c>
      <c r="D16" s="66">
        <f>AVERAGEIFS('Consumption Data'!$N:$N,'Consumption Data'!$C:$C,"Electricity",'Consumption Data'!$D:$D,$B16,'Consumption Data'!$E:$E,C$9)</f>
        <v>1039.9580000000001</v>
      </c>
      <c r="E16" s="66">
        <f>AVERAGEIFS('Consumption Data'!$M:$M,'Consumption Data'!$C:$C,"Electricity",'Consumption Data'!$D:$D,$B16,'Consumption Data'!$E:$E,E$9)</f>
        <v>1803.607375</v>
      </c>
      <c r="F16" s="66">
        <f>AVERAGEIFS('Consumption Data'!$N:$N,'Consumption Data'!$C:$C,"Electricity",'Consumption Data'!$D:$D,$B16,'Consumption Data'!$E:$E,E$9)</f>
        <v>1044.61475</v>
      </c>
      <c r="G16" s="66">
        <f>AVERAGEIFS('Consumption Data'!$M:$M,'Consumption Data'!$C:$C,"Electricity",'Consumption Data'!$D:$D,$B16,'Consumption Data'!$E:$E,G$9)</f>
        <v>1767.8600000000001</v>
      </c>
      <c r="H16" s="66">
        <f>AVERAGEIFS('Consumption Data'!$N:$N,'Consumption Data'!$C:$C,"Electricity",'Consumption Data'!$D:$D,$B16,'Consumption Data'!$E:$E,G$9)</f>
        <v>1048.756625</v>
      </c>
      <c r="I16" s="66">
        <f>AVERAGEIFS('Consumption Data'!$M:$M,'Consumption Data'!$C:$C,"Electricity",'Consumption Data'!$D:$D,$B16,'Consumption Data'!$E:$E,I$9)</f>
        <v>2054.4943749999998</v>
      </c>
      <c r="J16" s="66">
        <f>AVERAGEIFS('Consumption Data'!$N:$N,'Consumption Data'!$C:$C,"Electricity",'Consumption Data'!$D:$D,$B16,'Consumption Data'!$E:$E,I$9)</f>
        <v>1059.647125</v>
      </c>
      <c r="K16" s="66">
        <f>AVERAGEIFS('Consumption Data'!$M:$M,'Consumption Data'!$C:$C,"Electricity",'Consumption Data'!$D:$D,$B16,'Consumption Data'!$E:$E,K$9)</f>
        <v>1847.2299999999998</v>
      </c>
      <c r="L16" s="66">
        <f>AVERAGEIFS('Consumption Data'!$N:$N,'Consumption Data'!$C:$C,"Electricity",'Consumption Data'!$D:$D,$B16,'Consumption Data'!$E:$E,K$9)</f>
        <v>1047.1086249999998</v>
      </c>
      <c r="M16" s="66">
        <f>AVERAGEIFS('Consumption Data'!$M:$M,'Consumption Data'!$C:$C,"Electricity",'Consumption Data'!$D:$D,$B16,'Consumption Data'!$E:$E,M$9)</f>
        <v>0</v>
      </c>
      <c r="N16" s="66">
        <f>AVERAGEIFS('Consumption Data'!$N:$N,'Consumption Data'!$C:$C,"Electricity",'Consumption Data'!$D:$D,$B16,'Consumption Data'!$E:$E,M$9)</f>
        <v>3023.8587000000007</v>
      </c>
      <c r="O16" s="66">
        <f>AVERAGEIFS('Consumption Data'!$M:$M,'Consumption Data'!$C:$C,"Electricity",'Consumption Data'!$D:$D,$B16,'Consumption Data'!$E:$E,O$9)</f>
        <v>0</v>
      </c>
      <c r="P16" s="66">
        <f>AVERAGEIFS('Consumption Data'!$N:$N,'Consumption Data'!$C:$C,"Electricity",'Consumption Data'!$D:$D,$B16,'Consumption Data'!$E:$E,O$9)</f>
        <v>2940.9709000000003</v>
      </c>
      <c r="Q16" s="66">
        <f>AVERAGEIFS('Consumption Data'!$L:$L,'Consumption Data'!$C:$C,"Electricity",'Consumption Data'!$D:$D,'Consumption Analysis'!B16)</f>
        <v>2940.5222666666668</v>
      </c>
    </row>
    <row r="17" spans="2:44" customFormat="1" ht="15.75" customHeight="1" x14ac:dyDescent="0.25">
      <c r="B17" s="61" t="s">
        <v>164</v>
      </c>
      <c r="C17" s="66">
        <f>AVERAGEIFS('Consumption Data'!$M:$M,'Consumption Data'!$C:$C,"Electricity",'Consumption Data'!$D:$D,$B17,'Consumption Data'!$E:$E,C$9)</f>
        <v>1533.0452</v>
      </c>
      <c r="D17" s="66">
        <f>AVERAGEIFS('Consumption Data'!$N:$N,'Consumption Data'!$C:$C,"Electricity",'Consumption Data'!$D:$D,$B17,'Consumption Data'!$E:$E,C$9)</f>
        <v>839.09300000000007</v>
      </c>
      <c r="E17" s="66">
        <f>AVERAGEIFS('Consumption Data'!$M:$M,'Consumption Data'!$C:$C,"Electricity",'Consumption Data'!$D:$D,$B17,'Consumption Data'!$E:$E,E$9)</f>
        <v>1316.1918000000003</v>
      </c>
      <c r="F17" s="66">
        <f>AVERAGEIFS('Consumption Data'!$N:$N,'Consumption Data'!$C:$C,"Electricity",'Consumption Data'!$D:$D,$B17,'Consumption Data'!$E:$E,E$9)</f>
        <v>813.87900000000002</v>
      </c>
      <c r="G17" s="66">
        <f>AVERAGEIFS('Consumption Data'!$M:$M,'Consumption Data'!$C:$C,"Electricity",'Consumption Data'!$D:$D,$B17,'Consumption Data'!$E:$E,G$9)</f>
        <v>1037.8175000000001</v>
      </c>
      <c r="H17" s="66">
        <f>AVERAGEIFS('Consumption Data'!$N:$N,'Consumption Data'!$C:$C,"Electricity",'Consumption Data'!$D:$D,$B17,'Consumption Data'!$E:$E,G$9)</f>
        <v>766.19370000000004</v>
      </c>
      <c r="I17" s="66">
        <f>AVERAGEIFS('Consumption Data'!$M:$M,'Consumption Data'!$C:$C,"Electricity",'Consumption Data'!$D:$D,$B17,'Consumption Data'!$E:$E,I$9)</f>
        <v>1683.9036250000001</v>
      </c>
      <c r="J17" s="66">
        <f>AVERAGEIFS('Consumption Data'!$N:$N,'Consumption Data'!$C:$C,"Electricity",'Consumption Data'!$D:$D,$B17,'Consumption Data'!$E:$E,I$9)</f>
        <v>896.13674999999989</v>
      </c>
      <c r="K17" s="66">
        <f>AVERAGEIFS('Consumption Data'!$M:$M,'Consumption Data'!$C:$C,"Electricity",'Consumption Data'!$D:$D,$B17,'Consumption Data'!$E:$E,K$9)</f>
        <v>1569.4617499999999</v>
      </c>
      <c r="L17" s="66">
        <f>AVERAGEIFS('Consumption Data'!$N:$N,'Consumption Data'!$C:$C,"Electricity",'Consumption Data'!$D:$D,$B17,'Consumption Data'!$E:$E,K$9)</f>
        <v>774.25137500000005</v>
      </c>
      <c r="M17" s="66">
        <f>AVERAGEIFS('Consumption Data'!$M:$M,'Consumption Data'!$C:$C,"Electricity",'Consumption Data'!$D:$D,$B17,'Consumption Data'!$E:$E,M$9)</f>
        <v>0</v>
      </c>
      <c r="N17" s="66">
        <f>AVERAGEIFS('Consumption Data'!$N:$N,'Consumption Data'!$C:$C,"Electricity",'Consumption Data'!$D:$D,$B17,'Consumption Data'!$E:$E,M$9)</f>
        <v>2549.80825</v>
      </c>
      <c r="O17" s="66">
        <f>AVERAGEIFS('Consumption Data'!$M:$M,'Consumption Data'!$C:$C,"Electricity",'Consumption Data'!$D:$D,$B17,'Consumption Data'!$E:$E,O$9)</f>
        <v>0</v>
      </c>
      <c r="P17" s="66">
        <f>AVERAGEIFS('Consumption Data'!$N:$N,'Consumption Data'!$C:$C,"Electricity",'Consumption Data'!$D:$D,$B17,'Consumption Data'!$E:$E,O$9)</f>
        <v>2206.7371250000001</v>
      </c>
      <c r="Q17" s="66">
        <f>AVERAGEIFS('Consumption Data'!$L:$L,'Consumption Data'!$C:$C,"Electricity",'Consumption Data'!$D:$D,'Consumption Analysis'!B17)</f>
        <v>2266.2031129032257</v>
      </c>
    </row>
    <row r="18" spans="2:44" customFormat="1" ht="15.75" customHeight="1" x14ac:dyDescent="0.25">
      <c r="B18" s="61" t="s">
        <v>165</v>
      </c>
      <c r="C18" s="66">
        <f>AVERAGEIFS('Consumption Data'!$M:$M,'Consumption Data'!$C:$C,"Electricity",'Consumption Data'!$D:$D,$B18,'Consumption Data'!$E:$E,C$9)</f>
        <v>1308.7615000000003</v>
      </c>
      <c r="D18" s="66">
        <f>AVERAGEIFS('Consumption Data'!$N:$N,'Consumption Data'!$C:$C,"Electricity",'Consumption Data'!$D:$D,$B18,'Consumption Data'!$E:$E,C$9)</f>
        <v>779.88883333333342</v>
      </c>
      <c r="E18" s="66">
        <f>AVERAGEIFS('Consumption Data'!$M:$M,'Consumption Data'!$C:$C,"Electricity",'Consumption Data'!$D:$D,$B18,'Consumption Data'!$E:$E,E$9)</f>
        <v>1282.1900000000003</v>
      </c>
      <c r="F18" s="66">
        <f>AVERAGEIFS('Consumption Data'!$N:$N,'Consumption Data'!$C:$C,"Electricity",'Consumption Data'!$D:$D,$B18,'Consumption Data'!$E:$E,E$9)</f>
        <v>768.50250000000005</v>
      </c>
      <c r="G18" s="66">
        <f>AVERAGEIFS('Consumption Data'!$M:$M,'Consumption Data'!$C:$C,"Electricity",'Consumption Data'!$D:$D,$B18,'Consumption Data'!$E:$E,G$9)</f>
        <v>1296.3907692307696</v>
      </c>
      <c r="H18" s="66">
        <f>AVERAGEIFS('Consumption Data'!$N:$N,'Consumption Data'!$C:$C,"Electricity",'Consumption Data'!$D:$D,$B18,'Consumption Data'!$E:$E,G$9)</f>
        <v>784.67076923076934</v>
      </c>
      <c r="I18" s="66">
        <f>AVERAGEIFS('Consumption Data'!$M:$M,'Consumption Data'!$C:$C,"Electricity",'Consumption Data'!$D:$D,$B18,'Consumption Data'!$E:$E,I$9)</f>
        <v>1597.308</v>
      </c>
      <c r="J18" s="66">
        <f>AVERAGEIFS('Consumption Data'!$N:$N,'Consumption Data'!$C:$C,"Electricity",'Consumption Data'!$D:$D,$B18,'Consumption Data'!$E:$E,I$9)</f>
        <v>831.80406666666647</v>
      </c>
      <c r="K18" s="66">
        <f>AVERAGEIFS('Consumption Data'!$M:$M,'Consumption Data'!$C:$C,"Electricity",'Consumption Data'!$D:$D,$B18,'Consumption Data'!$E:$E,K$9)</f>
        <v>1496.199266666667</v>
      </c>
      <c r="L18" s="66">
        <f>AVERAGEIFS('Consumption Data'!$N:$N,'Consumption Data'!$C:$C,"Electricity",'Consumption Data'!$D:$D,$B18,'Consumption Data'!$E:$E,K$9)</f>
        <v>810.38013333333333</v>
      </c>
      <c r="M18" s="66">
        <f>AVERAGEIFS('Consumption Data'!$M:$M,'Consumption Data'!$C:$C,"Electricity",'Consumption Data'!$D:$D,$B18,'Consumption Data'!$E:$E,M$9)</f>
        <v>0</v>
      </c>
      <c r="N18" s="66">
        <f>AVERAGEIFS('Consumption Data'!$N:$N,'Consumption Data'!$C:$C,"Electricity",'Consumption Data'!$D:$D,$B18,'Consumption Data'!$E:$E,M$9)</f>
        <v>2247.5570714285718</v>
      </c>
      <c r="O18" s="66">
        <f>AVERAGEIFS('Consumption Data'!$M:$M,'Consumption Data'!$C:$C,"Electricity",'Consumption Data'!$D:$D,$B18,'Consumption Data'!$E:$E,O$9)</f>
        <v>0</v>
      </c>
      <c r="P18" s="66">
        <f>AVERAGEIFS('Consumption Data'!$N:$N,'Consumption Data'!$C:$C,"Electricity",'Consumption Data'!$D:$D,$B18,'Consumption Data'!$E:$E,O$9)</f>
        <v>2106.1257499999997</v>
      </c>
      <c r="Q18" s="66">
        <f>AVERAGEIFS('Consumption Data'!$L:$L,'Consumption Data'!$C:$C,"Electricity",'Consumption Data'!$D:$D,'Consumption Analysis'!B18)</f>
        <v>2198.9311182795677</v>
      </c>
    </row>
    <row r="19" spans="2:44" customFormat="1" ht="15.75" customHeight="1" x14ac:dyDescent="0.25">
      <c r="B19" s="61" t="s">
        <v>166</v>
      </c>
      <c r="C19" s="66">
        <f>AVERAGEIFS('Consumption Data'!$M:$M,'Consumption Data'!$C:$C,"Electricity",'Consumption Data'!$D:$D,$B19,'Consumption Data'!$E:$E,C$9)</f>
        <v>1964.5374999999999</v>
      </c>
      <c r="D19" s="66">
        <f>AVERAGEIFS('Consumption Data'!$N:$N,'Consumption Data'!$C:$C,"Electricity",'Consumption Data'!$D:$D,$B19,'Consumption Data'!$E:$E,C$9)</f>
        <v>1075.75</v>
      </c>
      <c r="E19" s="66">
        <f>AVERAGEIFS('Consumption Data'!$M:$M,'Consumption Data'!$C:$C,"Electricity",'Consumption Data'!$D:$D,$B19,'Consumption Data'!$E:$E,E$9)</f>
        <v>1952.8249999999998</v>
      </c>
      <c r="F19" s="66">
        <f>AVERAGEIFS('Consumption Data'!$N:$N,'Consumption Data'!$C:$C,"Electricity",'Consumption Data'!$D:$D,$B19,'Consumption Data'!$E:$E,E$9)</f>
        <v>1090.2375</v>
      </c>
      <c r="G19" s="66">
        <f>AVERAGEIFS('Consumption Data'!$M:$M,'Consumption Data'!$C:$C,"Electricity",'Consumption Data'!$D:$D,$B19,'Consumption Data'!$E:$E,G$9)</f>
        <v>2013.5499999999997</v>
      </c>
      <c r="H19" s="66">
        <f>AVERAGEIFS('Consumption Data'!$N:$N,'Consumption Data'!$C:$C,"Electricity",'Consumption Data'!$D:$D,$B19,'Consumption Data'!$E:$E,G$9)</f>
        <v>1102.5749999999998</v>
      </c>
      <c r="I19" s="66">
        <f>AVERAGEIFS('Consumption Data'!$M:$M,'Consumption Data'!$C:$C,"Electricity",'Consumption Data'!$D:$D,$B19,'Consumption Data'!$E:$E,I$9)</f>
        <v>2001.8125</v>
      </c>
      <c r="J19" s="66">
        <f>AVERAGEIFS('Consumption Data'!$N:$N,'Consumption Data'!$C:$C,"Electricity",'Consumption Data'!$D:$D,$B19,'Consumption Data'!$E:$E,I$9)</f>
        <v>1109.4624999999999</v>
      </c>
      <c r="K19" s="66">
        <f>AVERAGEIFS('Consumption Data'!$M:$M,'Consumption Data'!$C:$C,"Electricity",'Consumption Data'!$D:$D,$B19,'Consumption Data'!$E:$E,K$9)</f>
        <v>2069.4374999999995</v>
      </c>
      <c r="L19" s="66">
        <f>AVERAGEIFS('Consumption Data'!$N:$N,'Consumption Data'!$C:$C,"Electricity",'Consumption Data'!$D:$D,$B19,'Consumption Data'!$E:$E,K$9)</f>
        <v>1128.6875</v>
      </c>
      <c r="M19" s="66">
        <f>AVERAGEIFS('Consumption Data'!$M:$M,'Consumption Data'!$C:$C,"Electricity",'Consumption Data'!$D:$D,$B19,'Consumption Data'!$E:$E,M$9)</f>
        <v>0</v>
      </c>
      <c r="N19" s="66">
        <f>AVERAGEIFS('Consumption Data'!$N:$N,'Consumption Data'!$C:$C,"Electricity",'Consumption Data'!$D:$D,$B19,'Consumption Data'!$E:$E,M$9)</f>
        <v>2935.6099999999997</v>
      </c>
      <c r="O19" s="66">
        <f>AVERAGEIFS('Consumption Data'!$M:$M,'Consumption Data'!$C:$C,"Electricity",'Consumption Data'!$D:$D,$B19,'Consumption Data'!$E:$E,O$9)</f>
        <v>0</v>
      </c>
      <c r="P19" s="66">
        <f>AVERAGEIFS('Consumption Data'!$N:$N,'Consumption Data'!$C:$C,"Electricity",'Consumption Data'!$D:$D,$B19,'Consumption Data'!$E:$E,O$9)</f>
        <v>2735.4900000000002</v>
      </c>
      <c r="Q19" s="66">
        <f>AVERAGEIFS('Consumption Data'!$L:$L,'Consumption Data'!$C:$C,"Electricity",'Consumption Data'!$D:$D,'Consumption Analysis'!B19)</f>
        <v>3013.0333333333333</v>
      </c>
    </row>
    <row r="20" spans="2:44" customFormat="1" ht="15.75" customHeight="1" x14ac:dyDescent="0.25">
      <c r="B20" s="61" t="s">
        <v>167</v>
      </c>
      <c r="C20" s="66">
        <f>AVERAGEIFS('Consumption Data'!$M:$M,'Consumption Data'!$C:$C,"Electricity",'Consumption Data'!$D:$D,$B20,'Consumption Data'!$E:$E,C$9)</f>
        <v>2131.335</v>
      </c>
      <c r="D20" s="66">
        <f>AVERAGEIFS('Consumption Data'!$N:$N,'Consumption Data'!$C:$C,"Electricity",'Consumption Data'!$D:$D,$B20,'Consumption Data'!$E:$E,C$9)</f>
        <v>1153.8275000000001</v>
      </c>
      <c r="E20" s="66">
        <f>AVERAGEIFS('Consumption Data'!$M:$M,'Consumption Data'!$C:$C,"Electricity",'Consumption Data'!$D:$D,$B20,'Consumption Data'!$E:$E,E$9)</f>
        <v>2154.11</v>
      </c>
      <c r="F20" s="66">
        <f>AVERAGEIFS('Consumption Data'!$N:$N,'Consumption Data'!$C:$C,"Electricity",'Consumption Data'!$D:$D,$B20,'Consumption Data'!$E:$E,E$9)</f>
        <v>1130.9950000000001</v>
      </c>
      <c r="G20" s="66">
        <f>AVERAGEIFS('Consumption Data'!$M:$M,'Consumption Data'!$C:$C,"Electricity",'Consumption Data'!$D:$D,$B20,'Consumption Data'!$E:$E,G$9)</f>
        <v>2151.3975</v>
      </c>
      <c r="H20" s="66">
        <f>AVERAGEIFS('Consumption Data'!$N:$N,'Consumption Data'!$C:$C,"Electricity",'Consumption Data'!$D:$D,$B20,'Consumption Data'!$E:$E,G$9)</f>
        <v>1143.0450000000001</v>
      </c>
      <c r="I20" s="66">
        <f>AVERAGEIFS('Consumption Data'!$M:$M,'Consumption Data'!$C:$C,"Electricity",'Consumption Data'!$D:$D,$B20,'Consumption Data'!$E:$E,I$9)</f>
        <v>2166.6140000000005</v>
      </c>
      <c r="J20" s="66">
        <f>AVERAGEIFS('Consumption Data'!$N:$N,'Consumption Data'!$C:$C,"Electricity",'Consumption Data'!$D:$D,$B20,'Consumption Data'!$E:$E,I$9)</f>
        <v>1143.7900000000002</v>
      </c>
      <c r="K20" s="66">
        <f>AVERAGEIFS('Consumption Data'!$M:$M,'Consumption Data'!$C:$C,"Electricity",'Consumption Data'!$D:$D,$B20,'Consumption Data'!$E:$E,K$9)</f>
        <v>2136.3420000000001</v>
      </c>
      <c r="L20" s="66">
        <f>AVERAGEIFS('Consumption Data'!$N:$N,'Consumption Data'!$C:$C,"Electricity",'Consumption Data'!$D:$D,$B20,'Consumption Data'!$E:$E,K$9)</f>
        <v>1137.7620000000002</v>
      </c>
      <c r="M20" s="66">
        <f>AVERAGEIFS('Consumption Data'!$M:$M,'Consumption Data'!$C:$C,"Electricity",'Consumption Data'!$D:$D,$B20,'Consumption Data'!$E:$E,M$9)</f>
        <v>0</v>
      </c>
      <c r="N20" s="66">
        <f>AVERAGEIFS('Consumption Data'!$N:$N,'Consumption Data'!$C:$C,"Electricity",'Consumption Data'!$D:$D,$B20,'Consumption Data'!$E:$E,M$9)</f>
        <v>3039.6149999999998</v>
      </c>
      <c r="O20" s="66">
        <f>AVERAGEIFS('Consumption Data'!$M:$M,'Consumption Data'!$C:$C,"Electricity",'Consumption Data'!$D:$D,$B20,'Consumption Data'!$E:$E,O$9)</f>
        <v>0</v>
      </c>
      <c r="P20" s="66">
        <f>AVERAGEIFS('Consumption Data'!$N:$N,'Consumption Data'!$C:$C,"Electricity",'Consumption Data'!$D:$D,$B20,'Consumption Data'!$E:$E,O$9)</f>
        <v>2845.4825000000005</v>
      </c>
      <c r="Q20" s="66">
        <f>AVERAGEIFS('Consumption Data'!$L:$L,'Consumption Data'!$C:$C,"Electricity",'Consumption Data'!$D:$D,'Consumption Analysis'!B20)</f>
        <v>3197.3923333333346</v>
      </c>
    </row>
    <row r="21" spans="2:44" customFormat="1" ht="15.75" customHeight="1" x14ac:dyDescent="0.25">
      <c r="B21" s="61" t="s">
        <v>168</v>
      </c>
      <c r="C21" s="66">
        <f>AVERAGEIFS('Consumption Data'!$M:$M,'Consumption Data'!$C:$C,"Electricity",'Consumption Data'!$D:$D,$B21,'Consumption Data'!$E:$E,C$9)</f>
        <v>2197.4480000000003</v>
      </c>
      <c r="D21" s="66">
        <f>AVERAGEIFS('Consumption Data'!$N:$N,'Consumption Data'!$C:$C,"Electricity",'Consumption Data'!$D:$D,$B21,'Consumption Data'!$E:$E,C$9)</f>
        <v>1174.1559999999999</v>
      </c>
      <c r="E21" s="66">
        <f>AVERAGEIFS('Consumption Data'!$M:$M,'Consumption Data'!$C:$C,"Electricity",'Consumption Data'!$D:$D,$B21,'Consumption Data'!$E:$E,E$9)</f>
        <v>2191.3425000000002</v>
      </c>
      <c r="F21" s="66">
        <f>AVERAGEIFS('Consumption Data'!$N:$N,'Consumption Data'!$C:$C,"Electricity",'Consumption Data'!$D:$D,$B21,'Consumption Data'!$E:$E,E$9)</f>
        <v>1172.04</v>
      </c>
      <c r="G21" s="66">
        <f>AVERAGEIFS('Consumption Data'!$M:$M,'Consumption Data'!$C:$C,"Electricity",'Consumption Data'!$D:$D,$B21,'Consumption Data'!$E:$E,G$9)</f>
        <v>2162.08</v>
      </c>
      <c r="H21" s="66">
        <f>AVERAGEIFS('Consumption Data'!$N:$N,'Consumption Data'!$C:$C,"Electricity",'Consumption Data'!$D:$D,$B21,'Consumption Data'!$E:$E,G$9)</f>
        <v>1181.8075000000001</v>
      </c>
      <c r="I21" s="66">
        <f>AVERAGEIFS('Consumption Data'!$M:$M,'Consumption Data'!$C:$C,"Electricity",'Consumption Data'!$D:$D,$B21,'Consumption Data'!$E:$E,I$9)</f>
        <v>2265.7350000000001</v>
      </c>
      <c r="J21" s="66">
        <f>AVERAGEIFS('Consumption Data'!$N:$N,'Consumption Data'!$C:$C,"Electricity",'Consumption Data'!$D:$D,$B21,'Consumption Data'!$E:$E,I$9)</f>
        <v>1196.105</v>
      </c>
      <c r="K21" s="66">
        <f>AVERAGEIFS('Consumption Data'!$M:$M,'Consumption Data'!$C:$C,"Electricity",'Consumption Data'!$D:$D,$B21,'Consumption Data'!$E:$E,K$9)</f>
        <v>2263.8200000000002</v>
      </c>
      <c r="L21" s="66">
        <f>AVERAGEIFS('Consumption Data'!$N:$N,'Consumption Data'!$C:$C,"Electricity",'Consumption Data'!$D:$D,$B21,'Consumption Data'!$E:$E,K$9)</f>
        <v>1197.665</v>
      </c>
      <c r="M21" s="66">
        <f>AVERAGEIFS('Consumption Data'!$M:$M,'Consumption Data'!$C:$C,"Electricity",'Consumption Data'!$D:$D,$B21,'Consumption Data'!$E:$E,M$9)</f>
        <v>0</v>
      </c>
      <c r="N21" s="66">
        <f>AVERAGEIFS('Consumption Data'!$N:$N,'Consumption Data'!$C:$C,"Electricity",'Consumption Data'!$D:$D,$B21,'Consumption Data'!$E:$E,M$9)</f>
        <v>3191.0639999999999</v>
      </c>
      <c r="O21" s="66">
        <f>AVERAGEIFS('Consumption Data'!$M:$M,'Consumption Data'!$C:$C,"Electricity",'Consumption Data'!$D:$D,$B21,'Consumption Data'!$E:$E,O$9)</f>
        <v>0</v>
      </c>
      <c r="P21" s="66">
        <f>AVERAGEIFS('Consumption Data'!$N:$N,'Consumption Data'!$C:$C,"Electricity",'Consumption Data'!$D:$D,$B21,'Consumption Data'!$E:$E,O$9)</f>
        <v>2971.7359999999999</v>
      </c>
      <c r="Q21" s="66">
        <f>AVERAGEIFS('Consumption Data'!$L:$L,'Consumption Data'!$C:$C,"Electricity",'Consumption Data'!$D:$D,'Consumption Analysis'!B21)</f>
        <v>3296.5935483870962</v>
      </c>
    </row>
    <row r="22" spans="2:44" customFormat="1" ht="15.75" customHeight="1" x14ac:dyDescent="0.25">
      <c r="B22" s="212" t="s">
        <v>95</v>
      </c>
      <c r="C22" s="213">
        <f t="shared" ref="C22:Q22" si="0">AVERAGE(C11:C21)</f>
        <v>1907.2093477272726</v>
      </c>
      <c r="D22" s="213">
        <f t="shared" si="0"/>
        <v>1017.9891666666666</v>
      </c>
      <c r="E22" s="213">
        <f t="shared" si="0"/>
        <v>1804.2218795454546</v>
      </c>
      <c r="F22" s="213">
        <f t="shared" si="0"/>
        <v>985.24340909090927</v>
      </c>
      <c r="G22" s="213">
        <f t="shared" si="0"/>
        <v>1765.091479020979</v>
      </c>
      <c r="H22" s="213">
        <f t="shared" si="0"/>
        <v>984.70009947552433</v>
      </c>
      <c r="I22" s="213">
        <f t="shared" si="0"/>
        <v>1915.248590909091</v>
      </c>
      <c r="J22" s="213">
        <f t="shared" si="0"/>
        <v>1005.052221969697</v>
      </c>
      <c r="K22" s="213">
        <f t="shared" si="0"/>
        <v>1865.2022287878788</v>
      </c>
      <c r="L22" s="213">
        <f t="shared" si="0"/>
        <v>995.30660303030299</v>
      </c>
      <c r="M22" s="213">
        <f t="shared" si="0"/>
        <v>0</v>
      </c>
      <c r="N22" s="213">
        <f t="shared" si="0"/>
        <v>2672.1024110389608</v>
      </c>
      <c r="O22" s="213">
        <f t="shared" si="0"/>
        <v>0</v>
      </c>
      <c r="P22" s="213">
        <f t="shared" si="0"/>
        <v>2511.047184090909</v>
      </c>
      <c r="Q22" s="213">
        <f t="shared" si="0"/>
        <v>2771.0900829632733</v>
      </c>
    </row>
    <row r="23" spans="2:44" customFormat="1" ht="15.75" customHeight="1" x14ac:dyDescent="0.25">
      <c r="C23" s="60"/>
    </row>
    <row r="24" spans="2:44" customFormat="1" ht="15.75" customHeight="1" x14ac:dyDescent="0.25"/>
    <row r="25" spans="2:44" customFormat="1" ht="15.75" customHeight="1" x14ac:dyDescent="0.25">
      <c r="B25" s="214" t="s">
        <v>169</v>
      </c>
      <c r="C25" s="6"/>
      <c r="D25" s="5"/>
      <c r="F25" s="215" t="s">
        <v>170</v>
      </c>
      <c r="G25" s="169"/>
      <c r="H25" s="169"/>
      <c r="I25" s="169"/>
      <c r="J25" s="169"/>
      <c r="K25" s="169"/>
      <c r="L25" s="169"/>
      <c r="M25" s="169"/>
      <c r="N25" s="169"/>
      <c r="O25" s="169"/>
      <c r="P25" s="169"/>
    </row>
    <row r="26" spans="2:44" customFormat="1" ht="15.75" customHeight="1" x14ac:dyDescent="0.25">
      <c r="B26" s="169"/>
      <c r="C26" s="169"/>
      <c r="D26" s="169"/>
      <c r="E26" s="169"/>
      <c r="F26" s="169"/>
      <c r="G26" s="169"/>
      <c r="I26" s="169"/>
      <c r="J26" s="169"/>
      <c r="K26" s="169"/>
      <c r="L26" s="169"/>
      <c r="M26" s="169"/>
      <c r="N26" s="169"/>
      <c r="O26" s="169"/>
      <c r="P26" s="169"/>
    </row>
    <row r="27" spans="2:44" customFormat="1" ht="15.75" customHeight="1" x14ac:dyDescent="0.25">
      <c r="B27" s="216" t="s">
        <v>171</v>
      </c>
      <c r="C27" s="217" t="s">
        <v>172</v>
      </c>
      <c r="D27" s="217" t="s">
        <v>158</v>
      </c>
      <c r="E27" s="217" t="s">
        <v>159</v>
      </c>
      <c r="F27" s="217" t="s">
        <v>160</v>
      </c>
      <c r="G27" s="217" t="s">
        <v>161</v>
      </c>
      <c r="H27" s="217" t="s">
        <v>162</v>
      </c>
      <c r="I27" s="217" t="s">
        <v>163</v>
      </c>
      <c r="J27" s="217" t="s">
        <v>164</v>
      </c>
      <c r="K27" s="217" t="s">
        <v>165</v>
      </c>
      <c r="L27" s="217" t="s">
        <v>166</v>
      </c>
      <c r="M27" s="217" t="s">
        <v>173</v>
      </c>
      <c r="N27" s="217" t="s">
        <v>167</v>
      </c>
      <c r="O27" s="218" t="s">
        <v>168</v>
      </c>
      <c r="P27" s="219" t="s">
        <v>104</v>
      </c>
      <c r="Q27" s="220"/>
      <c r="R27" s="220"/>
      <c r="S27" s="220"/>
      <c r="T27" s="220"/>
      <c r="U27" s="220"/>
      <c r="V27" s="220"/>
      <c r="W27" s="220"/>
      <c r="X27" s="220"/>
      <c r="Y27" s="220"/>
      <c r="Z27" s="220"/>
      <c r="AA27" s="220"/>
      <c r="AB27" s="220"/>
      <c r="AC27" s="220"/>
      <c r="AD27" s="220"/>
      <c r="AE27" s="220"/>
      <c r="AF27" s="220"/>
      <c r="AG27" s="220"/>
      <c r="AH27" s="220"/>
      <c r="AI27" s="220"/>
      <c r="AJ27" s="220"/>
      <c r="AK27" s="220"/>
      <c r="AL27" s="220"/>
      <c r="AM27" s="220"/>
      <c r="AN27" s="220"/>
      <c r="AO27" s="220"/>
      <c r="AP27" s="220"/>
      <c r="AQ27" s="220"/>
      <c r="AR27" s="220"/>
    </row>
    <row r="28" spans="2:44" customFormat="1" ht="15.75" customHeight="1" x14ac:dyDescent="0.25">
      <c r="B28" s="65" t="s">
        <v>149</v>
      </c>
      <c r="C28" s="68" t="s">
        <v>174</v>
      </c>
      <c r="D28" s="221">
        <f>SUMIFS('Consumption Data'!$F:$F,'Consumption Data'!$A:$A,$C$25,'Consumption Data'!$E:$E,$B28,'Consumption Data'!$D:$D,D$27)</f>
        <v>0</v>
      </c>
      <c r="E28" s="221">
        <f>SUMIFS('Consumption Data'!$F:$F,'Consumption Data'!$A:$A,$C$25,'Consumption Data'!$E:$E,$B28,'Consumption Data'!$D:$D,E$27)</f>
        <v>0</v>
      </c>
      <c r="F28" s="221">
        <f>SUMIFS('Consumption Data'!$F:$F,'Consumption Data'!$A:$A,$C$25,'Consumption Data'!$E:$E,$B28,'Consumption Data'!$D:$D,F$27)</f>
        <v>0</v>
      </c>
      <c r="G28" s="221">
        <f>SUMIFS('Consumption Data'!$F:$F,'Consumption Data'!$A:$A,$C$25,'Consumption Data'!$E:$E,$B28,'Consumption Data'!$D:$D,G$27)</f>
        <v>0</v>
      </c>
      <c r="H28" s="221">
        <f>SUMIFS('Consumption Data'!$F:$F,'Consumption Data'!$A:$A,$C$25,'Consumption Data'!$E:$E,$B28,'Consumption Data'!$D:$D,H$27)</f>
        <v>0</v>
      </c>
      <c r="I28" s="221">
        <f>SUMIFS('Consumption Data'!$F:$F,'Consumption Data'!$A:$A,$C$25,'Consumption Data'!$E:$E,$B28,'Consumption Data'!$D:$D,I$27)</f>
        <v>0</v>
      </c>
      <c r="J28" s="221">
        <f>SUMIFS('Consumption Data'!$F:$F,'Consumption Data'!$A:$A,$C$25,'Consumption Data'!$E:$E,$B28,'Consumption Data'!$D:$D,J$27)</f>
        <v>0</v>
      </c>
      <c r="K28" s="221">
        <f>SUMIFS('Consumption Data'!$F:$F,'Consumption Data'!$A:$A,$C$25,'Consumption Data'!$E:$E,$B28,'Consumption Data'!$D:$D,K$27)</f>
        <v>0</v>
      </c>
      <c r="L28" s="221">
        <f>SUMIFS('Consumption Data'!$F:$F,'Consumption Data'!$A:$A,$C$25,'Consumption Data'!$E:$E,$B28,'Consumption Data'!$D:$D,L$27)</f>
        <v>0</v>
      </c>
      <c r="M28" s="221">
        <f>SUMIFS('Consumption Data'!$F:$F,'Consumption Data'!$A:$A,$C$25,'Consumption Data'!$E:$E,$B28,'Consumption Data'!$D:$D,M$27)</f>
        <v>0</v>
      </c>
      <c r="N28" s="221">
        <f>SUMIFS('Consumption Data'!$F:$F,'Consumption Data'!$A:$A,$C$25,'Consumption Data'!$E:$E,$B28,'Consumption Data'!$D:$D,N$27)</f>
        <v>0</v>
      </c>
      <c r="O28" s="221">
        <f>SUMIFS('Consumption Data'!$F:$F,'Consumption Data'!$A:$A,$C$25,'Consumption Data'!$E:$E,$B28,'Consumption Data'!$D:$D,O$27)</f>
        <v>0</v>
      </c>
      <c r="P28" s="67">
        <f t="shared" ref="P28:P69" si="1">SUM(D28:O28)</f>
        <v>0</v>
      </c>
    </row>
    <row r="29" spans="2:44" customFormat="1" ht="15.75" customHeight="1" x14ac:dyDescent="0.25">
      <c r="B29" s="65" t="s">
        <v>149</v>
      </c>
      <c r="C29" s="68" t="s">
        <v>175</v>
      </c>
      <c r="D29" s="221">
        <f>SUMIFS('Consumption Data'!$G:$G,'Consumption Data'!$A:$A,$C$25,'Consumption Data'!$E:$E,$B29,'Consumption Data'!$D:$D,D$27)</f>
        <v>0</v>
      </c>
      <c r="E29" s="221">
        <f>SUMIFS('Consumption Data'!$G:$G,'Consumption Data'!$A:$A,$C$25,'Consumption Data'!$E:$E,$B29,'Consumption Data'!$D:$D,E$27)</f>
        <v>0</v>
      </c>
      <c r="F29" s="221">
        <f>SUMIFS('Consumption Data'!$G:$G,'Consumption Data'!$A:$A,$C$25,'Consumption Data'!$E:$E,$B29,'Consumption Data'!$D:$D,F$27)</f>
        <v>0</v>
      </c>
      <c r="G29" s="221">
        <f>SUMIFS('Consumption Data'!$G:$G,'Consumption Data'!$A:$A,$C$25,'Consumption Data'!$E:$E,$B29,'Consumption Data'!$D:$D,G$27)</f>
        <v>0</v>
      </c>
      <c r="H29" s="221">
        <f>SUMIFS('Consumption Data'!$G:$G,'Consumption Data'!$A:$A,$C$25,'Consumption Data'!$E:$E,$B29,'Consumption Data'!$D:$D,H$27)</f>
        <v>0</v>
      </c>
      <c r="I29" s="221">
        <f>SUMIFS('Consumption Data'!$G:$G,'Consumption Data'!$A:$A,$C$25,'Consumption Data'!$E:$E,$B29,'Consumption Data'!$D:$D,I$27)</f>
        <v>0</v>
      </c>
      <c r="J29" s="221">
        <f>SUMIFS('Consumption Data'!$G:$G,'Consumption Data'!$A:$A,$C$25,'Consumption Data'!$E:$E,$B29,'Consumption Data'!$D:$D,J$27)</f>
        <v>0</v>
      </c>
      <c r="K29" s="221">
        <f>SUMIFS('Consumption Data'!$G:$G,'Consumption Data'!$A:$A,$C$25,'Consumption Data'!$E:$E,$B29,'Consumption Data'!$D:$D,K$27)</f>
        <v>0</v>
      </c>
      <c r="L29" s="221">
        <f>SUMIFS('Consumption Data'!$G:$G,'Consumption Data'!$A:$A,$C$25,'Consumption Data'!$E:$E,$B29,'Consumption Data'!$D:$D,L$27)</f>
        <v>0</v>
      </c>
      <c r="M29" s="221">
        <f>SUMIFS('Consumption Data'!$G:$G,'Consumption Data'!$A:$A,$C$25,'Consumption Data'!$E:$E,$B29,'Consumption Data'!$D:$D,M$27)</f>
        <v>0</v>
      </c>
      <c r="N29" s="221">
        <f>SUMIFS('Consumption Data'!$G:$G,'Consumption Data'!$A:$A,$C$25,'Consumption Data'!$E:$E,$B29,'Consumption Data'!$D:$D,N$27)</f>
        <v>0</v>
      </c>
      <c r="O29" s="221">
        <f>SUMIFS('Consumption Data'!$G:$G,'Consumption Data'!$A:$A,$C$25,'Consumption Data'!$E:$E,$B29,'Consumption Data'!$D:$D,O$27)</f>
        <v>0</v>
      </c>
      <c r="P29" s="67">
        <f t="shared" si="1"/>
        <v>0</v>
      </c>
    </row>
    <row r="30" spans="2:44" customFormat="1" ht="15.75" customHeight="1" x14ac:dyDescent="0.25">
      <c r="B30" s="65" t="s">
        <v>149</v>
      </c>
      <c r="C30" s="68" t="s">
        <v>176</v>
      </c>
      <c r="D30" s="221">
        <f>SUMIFS('Consumption Data'!$H:$H,'Consumption Data'!$A:$A,$C$25,'Consumption Data'!$E:$E,$B30,'Consumption Data'!$D:$D,D$27)</f>
        <v>0</v>
      </c>
      <c r="E30" s="221">
        <f>SUMIFS('Consumption Data'!$H:$H,'Consumption Data'!$A:$A,$C$25,'Consumption Data'!$E:$E,$B30,'Consumption Data'!$D:$D,E$27)</f>
        <v>0</v>
      </c>
      <c r="F30" s="221">
        <f>SUMIFS('Consumption Data'!$H:$H,'Consumption Data'!$A:$A,$C$25,'Consumption Data'!$E:$E,$B30,'Consumption Data'!$D:$D,F$27)</f>
        <v>0</v>
      </c>
      <c r="G30" s="221">
        <f>SUMIFS('Consumption Data'!$H:$H,'Consumption Data'!$A:$A,$C$25,'Consumption Data'!$E:$E,$B30,'Consumption Data'!$D:$D,G$27)</f>
        <v>0</v>
      </c>
      <c r="H30" s="221">
        <f>SUMIFS('Consumption Data'!$H:$H,'Consumption Data'!$A:$A,$C$25,'Consumption Data'!$E:$E,$B30,'Consumption Data'!$D:$D,H$27)</f>
        <v>0</v>
      </c>
      <c r="I30" s="221">
        <f>SUMIFS('Consumption Data'!$H:$H,'Consumption Data'!$A:$A,$C$25,'Consumption Data'!$E:$E,$B30,'Consumption Data'!$D:$D,I$27)</f>
        <v>0</v>
      </c>
      <c r="J30" s="221">
        <f>SUMIFS('Consumption Data'!$H:$H,'Consumption Data'!$A:$A,$C$25,'Consumption Data'!$E:$E,$B30,'Consumption Data'!$D:$D,J$27)</f>
        <v>0</v>
      </c>
      <c r="K30" s="221">
        <f>SUMIFS('Consumption Data'!$H:$H,'Consumption Data'!$A:$A,$C$25,'Consumption Data'!$E:$E,$B30,'Consumption Data'!$D:$D,K$27)</f>
        <v>0</v>
      </c>
      <c r="L30" s="221">
        <f>SUMIFS('Consumption Data'!$H:$H,'Consumption Data'!$A:$A,$C$25,'Consumption Data'!$E:$E,$B30,'Consumption Data'!$D:$D,L$27)</f>
        <v>0</v>
      </c>
      <c r="M30" s="221">
        <f>SUMIFS('Consumption Data'!$H:$H,'Consumption Data'!$A:$A,$C$25,'Consumption Data'!$E:$E,$B30,'Consumption Data'!$D:$D,M$27)</f>
        <v>0</v>
      </c>
      <c r="N30" s="221">
        <f>SUMIFS('Consumption Data'!$H:$H,'Consumption Data'!$A:$A,$C$25,'Consumption Data'!$E:$E,$B30,'Consumption Data'!$D:$D,N$27)</f>
        <v>0</v>
      </c>
      <c r="O30" s="221">
        <f>SUMIFS('Consumption Data'!$H:$H,'Consumption Data'!$A:$A,$C$25,'Consumption Data'!$E:$E,$B30,'Consumption Data'!$D:$D,O$27)</f>
        <v>0</v>
      </c>
      <c r="P30" s="67">
        <f t="shared" si="1"/>
        <v>0</v>
      </c>
    </row>
    <row r="31" spans="2:44" customFormat="1" ht="15.75" customHeight="1" x14ac:dyDescent="0.25">
      <c r="B31" s="65" t="s">
        <v>149</v>
      </c>
      <c r="C31" s="68" t="s">
        <v>177</v>
      </c>
      <c r="D31" s="221">
        <f>SUMIFS('Consumption Data'!$I:$I,'Consumption Data'!$A:$A,$C$25,'Consumption Data'!$E:$E,$B31,'Consumption Data'!$D:$D,D$27)</f>
        <v>0</v>
      </c>
      <c r="E31" s="221">
        <f>SUMIFS('Consumption Data'!$I:$I,'Consumption Data'!$A:$A,$C$25,'Consumption Data'!$E:$E,$B31,'Consumption Data'!$D:$D,E$27)</f>
        <v>0</v>
      </c>
      <c r="F31" s="221">
        <f>SUMIFS('Consumption Data'!$I:$I,'Consumption Data'!$A:$A,$C$25,'Consumption Data'!$E:$E,$B31,'Consumption Data'!$D:$D,F$27)</f>
        <v>0</v>
      </c>
      <c r="G31" s="221">
        <f>SUMIFS('Consumption Data'!$I:$I,'Consumption Data'!$A:$A,$C$25,'Consumption Data'!$E:$E,$B31,'Consumption Data'!$D:$D,G$27)</f>
        <v>0</v>
      </c>
      <c r="H31" s="221">
        <f>SUMIFS('Consumption Data'!$I:$I,'Consumption Data'!$A:$A,$C$25,'Consumption Data'!$E:$E,$B31,'Consumption Data'!$D:$D,H$27)</f>
        <v>0</v>
      </c>
      <c r="I31" s="221">
        <f>SUMIFS('Consumption Data'!$I:$I,'Consumption Data'!$A:$A,$C$25,'Consumption Data'!$E:$E,$B31,'Consumption Data'!$D:$D,I$27)</f>
        <v>0</v>
      </c>
      <c r="J31" s="221">
        <f>SUMIFS('Consumption Data'!$I:$I,'Consumption Data'!$A:$A,$C$25,'Consumption Data'!$E:$E,$B31,'Consumption Data'!$D:$D,J$27)</f>
        <v>0</v>
      </c>
      <c r="K31" s="221">
        <f>SUMIFS('Consumption Data'!$I:$I,'Consumption Data'!$A:$A,$C$25,'Consumption Data'!$E:$E,$B31,'Consumption Data'!$D:$D,K$27)</f>
        <v>0</v>
      </c>
      <c r="L31" s="221">
        <f>SUMIFS('Consumption Data'!$I:$I,'Consumption Data'!$A:$A,$C$25,'Consumption Data'!$E:$E,$B31,'Consumption Data'!$D:$D,L$27)</f>
        <v>0</v>
      </c>
      <c r="M31" s="221">
        <f>SUMIFS('Consumption Data'!$I:$I,'Consumption Data'!$A:$A,$C$25,'Consumption Data'!$E:$E,$B31,'Consumption Data'!$D:$D,M$27)</f>
        <v>0</v>
      </c>
      <c r="N31" s="221">
        <f>SUMIFS('Consumption Data'!$I:$I,'Consumption Data'!$A:$A,$C$25,'Consumption Data'!$E:$E,$B31,'Consumption Data'!$D:$D,N$27)</f>
        <v>0</v>
      </c>
      <c r="O31" s="221">
        <f>SUMIFS('Consumption Data'!$I:$I,'Consumption Data'!$A:$A,$C$25,'Consumption Data'!$E:$E,$B31,'Consumption Data'!$D:$D,O$27)</f>
        <v>0</v>
      </c>
      <c r="P31" s="67">
        <f t="shared" si="1"/>
        <v>0</v>
      </c>
    </row>
    <row r="32" spans="2:44" customFormat="1" ht="15.75" customHeight="1" x14ac:dyDescent="0.25">
      <c r="B32" s="65" t="s">
        <v>149</v>
      </c>
      <c r="C32" s="68" t="s">
        <v>178</v>
      </c>
      <c r="D32" s="221">
        <f>SUMIFS('Consumption Data'!$J:$J,'Consumption Data'!$A:$A,$C$25,'Consumption Data'!$E:$E,$B32,'Consumption Data'!$D:$D,D$27)</f>
        <v>0</v>
      </c>
      <c r="E32" s="221">
        <f>SUMIFS('Consumption Data'!$J:$J,'Consumption Data'!$A:$A,$C$25,'Consumption Data'!$E:$E,$B32,'Consumption Data'!$D:$D,E$27)</f>
        <v>0</v>
      </c>
      <c r="F32" s="221">
        <f>SUMIFS('Consumption Data'!$J:$J,'Consumption Data'!$A:$A,$C$25,'Consumption Data'!$E:$E,$B32,'Consumption Data'!$D:$D,F$27)</f>
        <v>0</v>
      </c>
      <c r="G32" s="221">
        <f>SUMIFS('Consumption Data'!$J:$J,'Consumption Data'!$A:$A,$C$25,'Consumption Data'!$E:$E,$B32,'Consumption Data'!$D:$D,G$27)</f>
        <v>0</v>
      </c>
      <c r="H32" s="221">
        <f>SUMIFS('Consumption Data'!$J:$J,'Consumption Data'!$A:$A,$C$25,'Consumption Data'!$E:$E,$B32,'Consumption Data'!$D:$D,H$27)</f>
        <v>0</v>
      </c>
      <c r="I32" s="221">
        <f>SUMIFS('Consumption Data'!$J:$J,'Consumption Data'!$A:$A,$C$25,'Consumption Data'!$E:$E,$B32,'Consumption Data'!$D:$D,I$27)</f>
        <v>0</v>
      </c>
      <c r="J32" s="221">
        <f>SUMIFS('Consumption Data'!$J:$J,'Consumption Data'!$A:$A,$C$25,'Consumption Data'!$E:$E,$B32,'Consumption Data'!$D:$D,J$27)</f>
        <v>0</v>
      </c>
      <c r="K32" s="221">
        <f>SUMIFS('Consumption Data'!$J:$J,'Consumption Data'!$A:$A,$C$25,'Consumption Data'!$E:$E,$B32,'Consumption Data'!$D:$D,K$27)</f>
        <v>0</v>
      </c>
      <c r="L32" s="221">
        <f>SUMIFS('Consumption Data'!$J:$J,'Consumption Data'!$A:$A,$C$25,'Consumption Data'!$E:$E,$B32,'Consumption Data'!$D:$D,L$27)</f>
        <v>0</v>
      </c>
      <c r="M32" s="221">
        <f>SUMIFS('Consumption Data'!$J:$J,'Consumption Data'!$A:$A,$C$25,'Consumption Data'!$E:$E,$B32,'Consumption Data'!$D:$D,M$27)</f>
        <v>0</v>
      </c>
      <c r="N32" s="221">
        <f>SUMIFS('Consumption Data'!$J:$J,'Consumption Data'!$A:$A,$C$25,'Consumption Data'!$E:$E,$B32,'Consumption Data'!$D:$D,N$27)</f>
        <v>0</v>
      </c>
      <c r="O32" s="221">
        <f>SUMIFS('Consumption Data'!$J:$J,'Consumption Data'!$A:$A,$C$25,'Consumption Data'!$E:$E,$B32,'Consumption Data'!$D:$D,O$27)</f>
        <v>0</v>
      </c>
      <c r="P32" s="67">
        <f t="shared" si="1"/>
        <v>0</v>
      </c>
    </row>
    <row r="33" spans="2:16" customFormat="1" ht="15.75" customHeight="1" x14ac:dyDescent="0.25">
      <c r="B33" s="65" t="s">
        <v>149</v>
      </c>
      <c r="C33" s="68" t="s">
        <v>179</v>
      </c>
      <c r="D33" s="221">
        <f>SUMIFS('Consumption Data'!$K:$K,'Consumption Data'!$A:$A,$C$25,'Consumption Data'!$E:$E,$B33,'Consumption Data'!$D:$D,D$27)</f>
        <v>0</v>
      </c>
      <c r="E33" s="221">
        <f>SUMIFS('Consumption Data'!$K:$K,'Consumption Data'!$A:$A,$C$25,'Consumption Data'!$E:$E,$B33,'Consumption Data'!$D:$D,E$27)</f>
        <v>0</v>
      </c>
      <c r="F33" s="221">
        <f>SUMIFS('Consumption Data'!$K:$K,'Consumption Data'!$A:$A,$C$25,'Consumption Data'!$E:$E,$B33,'Consumption Data'!$D:$D,F$27)</f>
        <v>0</v>
      </c>
      <c r="G33" s="221">
        <f>SUMIFS('Consumption Data'!$K:$K,'Consumption Data'!$A:$A,$C$25,'Consumption Data'!$E:$E,$B33,'Consumption Data'!$D:$D,G$27)</f>
        <v>0</v>
      </c>
      <c r="H33" s="221">
        <f>SUMIFS('Consumption Data'!$K:$K,'Consumption Data'!$A:$A,$C$25,'Consumption Data'!$E:$E,$B33,'Consumption Data'!$D:$D,H$27)</f>
        <v>0</v>
      </c>
      <c r="I33" s="221">
        <f>SUMIFS('Consumption Data'!$K:$K,'Consumption Data'!$A:$A,$C$25,'Consumption Data'!$E:$E,$B33,'Consumption Data'!$D:$D,I$27)</f>
        <v>0</v>
      </c>
      <c r="J33" s="221">
        <f>SUMIFS('Consumption Data'!$K:$K,'Consumption Data'!$A:$A,$C$25,'Consumption Data'!$E:$E,$B33,'Consumption Data'!$D:$D,J$27)</f>
        <v>0</v>
      </c>
      <c r="K33" s="221">
        <f>SUMIFS('Consumption Data'!$K:$K,'Consumption Data'!$A:$A,$C$25,'Consumption Data'!$E:$E,$B33,'Consumption Data'!$D:$D,K$27)</f>
        <v>0</v>
      </c>
      <c r="L33" s="221">
        <f>SUMIFS('Consumption Data'!$K:$K,'Consumption Data'!$A:$A,$C$25,'Consumption Data'!$E:$E,$B33,'Consumption Data'!$D:$D,L$27)</f>
        <v>0</v>
      </c>
      <c r="M33" s="221">
        <f>SUMIFS('Consumption Data'!$K:$K,'Consumption Data'!$A:$A,$C$25,'Consumption Data'!$E:$E,$B33,'Consumption Data'!$D:$D,M$27)</f>
        <v>0</v>
      </c>
      <c r="N33" s="221">
        <f>SUMIFS('Consumption Data'!$K:$K,'Consumption Data'!$A:$A,$C$25,'Consumption Data'!$E:$E,$B33,'Consumption Data'!$D:$D,N$27)</f>
        <v>0</v>
      </c>
      <c r="O33" s="221">
        <f>SUMIFS('Consumption Data'!$K:$K,'Consumption Data'!$A:$A,$C$25,'Consumption Data'!$E:$E,$B33,'Consumption Data'!$D:$D,O$27)</f>
        <v>0</v>
      </c>
      <c r="P33" s="67">
        <f t="shared" si="1"/>
        <v>0</v>
      </c>
    </row>
    <row r="34" spans="2:16" customFormat="1" ht="15.75" customHeight="1" x14ac:dyDescent="0.25">
      <c r="B34" s="65" t="s">
        <v>150</v>
      </c>
      <c r="C34" s="68" t="s">
        <v>174</v>
      </c>
      <c r="D34" s="221">
        <f>SUMIFS('Consumption Data'!$F:$F,'Consumption Data'!$A:$A,$C$25,'Consumption Data'!$E:$E,$B34,'Consumption Data'!$D:$D,D$27)</f>
        <v>0</v>
      </c>
      <c r="E34" s="221">
        <f>SUMIFS('Consumption Data'!$F:$F,'Consumption Data'!$A:$A,$C$25,'Consumption Data'!$E:$E,$B34,'Consumption Data'!$D:$D,E$27)</f>
        <v>0</v>
      </c>
      <c r="F34" s="221">
        <f>SUMIFS('Consumption Data'!$F:$F,'Consumption Data'!$A:$A,$C$25,'Consumption Data'!$E:$E,$B34,'Consumption Data'!$D:$D,F$27)</f>
        <v>0</v>
      </c>
      <c r="G34" s="221">
        <f>SUMIFS('Consumption Data'!$F:$F,'Consumption Data'!$A:$A,$C$25,'Consumption Data'!$E:$E,$B34,'Consumption Data'!$D:$D,G$27)</f>
        <v>0</v>
      </c>
      <c r="H34" s="221">
        <f>SUMIFS('Consumption Data'!$F:$F,'Consumption Data'!$A:$A,$C$25,'Consumption Data'!$E:$E,$B34,'Consumption Data'!$D:$D,H$27)</f>
        <v>0</v>
      </c>
      <c r="I34" s="221">
        <f>SUMIFS('Consumption Data'!$F:$F,'Consumption Data'!$A:$A,$C$25,'Consumption Data'!$E:$E,$B34,'Consumption Data'!$D:$D,I$27)</f>
        <v>0</v>
      </c>
      <c r="J34" s="221">
        <f>SUMIFS('Consumption Data'!$F:$F,'Consumption Data'!$A:$A,$C$25,'Consumption Data'!$E:$E,$B34,'Consumption Data'!$D:$D,J$27)</f>
        <v>0</v>
      </c>
      <c r="K34" s="221">
        <f>SUMIFS('Consumption Data'!$F:$F,'Consumption Data'!$A:$A,$C$25,'Consumption Data'!$E:$E,$B34,'Consumption Data'!$D:$D,K$27)</f>
        <v>0</v>
      </c>
      <c r="L34" s="221">
        <f>SUMIFS('Consumption Data'!$F:$F,'Consumption Data'!$A:$A,$C$25,'Consumption Data'!$E:$E,$B34,'Consumption Data'!$D:$D,L$27)</f>
        <v>0</v>
      </c>
      <c r="M34" s="221">
        <f>SUMIFS('Consumption Data'!$F:$F,'Consumption Data'!$A:$A,$C$25,'Consumption Data'!$E:$E,$B34,'Consumption Data'!$D:$D,M$27)</f>
        <v>0</v>
      </c>
      <c r="N34" s="221">
        <f>SUMIFS('Consumption Data'!$F:$F,'Consumption Data'!$A:$A,$C$25,'Consumption Data'!$E:$E,$B34,'Consumption Data'!$D:$D,N$27)</f>
        <v>0</v>
      </c>
      <c r="O34" s="221">
        <f>SUMIFS('Consumption Data'!$F:$F,'Consumption Data'!$A:$A,$C$25,'Consumption Data'!$E:$E,$B34,'Consumption Data'!$D:$D,O$27)</f>
        <v>0</v>
      </c>
      <c r="P34" s="67">
        <f t="shared" si="1"/>
        <v>0</v>
      </c>
    </row>
    <row r="35" spans="2:16" customFormat="1" ht="15.75" customHeight="1" x14ac:dyDescent="0.25">
      <c r="B35" s="65" t="s">
        <v>150</v>
      </c>
      <c r="C35" s="68" t="s">
        <v>175</v>
      </c>
      <c r="D35" s="221">
        <f>SUMIFS('Consumption Data'!$G:$G,'Consumption Data'!$A:$A,$C$25,'Consumption Data'!$E:$E,$B35,'Consumption Data'!$D:$D,D$27)</f>
        <v>0</v>
      </c>
      <c r="E35" s="221">
        <f>SUMIFS('Consumption Data'!$G:$G,'Consumption Data'!$A:$A,$C$25,'Consumption Data'!$E:$E,$B35,'Consumption Data'!$D:$D,E$27)</f>
        <v>0</v>
      </c>
      <c r="F35" s="221">
        <f>SUMIFS('Consumption Data'!$G:$G,'Consumption Data'!$A:$A,$C$25,'Consumption Data'!$E:$E,$B35,'Consumption Data'!$D:$D,F$27)</f>
        <v>0</v>
      </c>
      <c r="G35" s="221">
        <f>SUMIFS('Consumption Data'!$G:$G,'Consumption Data'!$A:$A,$C$25,'Consumption Data'!$E:$E,$B35,'Consumption Data'!$D:$D,G$27)</f>
        <v>0</v>
      </c>
      <c r="H35" s="221">
        <f>SUMIFS('Consumption Data'!$G:$G,'Consumption Data'!$A:$A,$C$25,'Consumption Data'!$E:$E,$B35,'Consumption Data'!$D:$D,H$27)</f>
        <v>0</v>
      </c>
      <c r="I35" s="221">
        <f>SUMIFS('Consumption Data'!$G:$G,'Consumption Data'!$A:$A,$C$25,'Consumption Data'!$E:$E,$B35,'Consumption Data'!$D:$D,I$27)</f>
        <v>0</v>
      </c>
      <c r="J35" s="221">
        <f>SUMIFS('Consumption Data'!$G:$G,'Consumption Data'!$A:$A,$C$25,'Consumption Data'!$E:$E,$B35,'Consumption Data'!$D:$D,J$27)</f>
        <v>0</v>
      </c>
      <c r="K35" s="221">
        <f>SUMIFS('Consumption Data'!$G:$G,'Consumption Data'!$A:$A,$C$25,'Consumption Data'!$E:$E,$B35,'Consumption Data'!$D:$D,K$27)</f>
        <v>0</v>
      </c>
      <c r="L35" s="221">
        <f>SUMIFS('Consumption Data'!$G:$G,'Consumption Data'!$A:$A,$C$25,'Consumption Data'!$E:$E,$B35,'Consumption Data'!$D:$D,L$27)</f>
        <v>0</v>
      </c>
      <c r="M35" s="221">
        <f>SUMIFS('Consumption Data'!$G:$G,'Consumption Data'!$A:$A,$C$25,'Consumption Data'!$E:$E,$B35,'Consumption Data'!$D:$D,M$27)</f>
        <v>0</v>
      </c>
      <c r="N35" s="221">
        <f>SUMIFS('Consumption Data'!$G:$G,'Consumption Data'!$A:$A,$C$25,'Consumption Data'!$E:$E,$B35,'Consumption Data'!$D:$D,N$27)</f>
        <v>0</v>
      </c>
      <c r="O35" s="221">
        <f>SUMIFS('Consumption Data'!$G:$G,'Consumption Data'!$A:$A,$C$25,'Consumption Data'!$E:$E,$B35,'Consumption Data'!$D:$D,O$27)</f>
        <v>0</v>
      </c>
      <c r="P35" s="67">
        <f t="shared" si="1"/>
        <v>0</v>
      </c>
    </row>
    <row r="36" spans="2:16" customFormat="1" ht="15.75" customHeight="1" x14ac:dyDescent="0.25">
      <c r="B36" s="65" t="s">
        <v>150</v>
      </c>
      <c r="C36" s="68" t="s">
        <v>176</v>
      </c>
      <c r="D36" s="221">
        <f>SUMIFS('Consumption Data'!$H:$H,'Consumption Data'!$A:$A,$C$25,'Consumption Data'!$E:$E,$B36,'Consumption Data'!$D:$D,D$27)</f>
        <v>0</v>
      </c>
      <c r="E36" s="221">
        <f>SUMIFS('Consumption Data'!$H:$H,'Consumption Data'!$A:$A,$C$25,'Consumption Data'!$E:$E,$B36,'Consumption Data'!$D:$D,E$27)</f>
        <v>0</v>
      </c>
      <c r="F36" s="221">
        <f>SUMIFS('Consumption Data'!$H:$H,'Consumption Data'!$A:$A,$C$25,'Consumption Data'!$E:$E,$B36,'Consumption Data'!$D:$D,F$27)</f>
        <v>0</v>
      </c>
      <c r="G36" s="221">
        <f>SUMIFS('Consumption Data'!$H:$H,'Consumption Data'!$A:$A,$C$25,'Consumption Data'!$E:$E,$B36,'Consumption Data'!$D:$D,G$27)</f>
        <v>0</v>
      </c>
      <c r="H36" s="221">
        <f>SUMIFS('Consumption Data'!$H:$H,'Consumption Data'!$A:$A,$C$25,'Consumption Data'!$E:$E,$B36,'Consumption Data'!$D:$D,H$27)</f>
        <v>0</v>
      </c>
      <c r="I36" s="221">
        <f>SUMIFS('Consumption Data'!$H:$H,'Consumption Data'!$A:$A,$C$25,'Consumption Data'!$E:$E,$B36,'Consumption Data'!$D:$D,I$27)</f>
        <v>0</v>
      </c>
      <c r="J36" s="221">
        <f>SUMIFS('Consumption Data'!$H:$H,'Consumption Data'!$A:$A,$C$25,'Consumption Data'!$E:$E,$B36,'Consumption Data'!$D:$D,J$27)</f>
        <v>0</v>
      </c>
      <c r="K36" s="221">
        <f>SUMIFS('Consumption Data'!$H:$H,'Consumption Data'!$A:$A,$C$25,'Consumption Data'!$E:$E,$B36,'Consumption Data'!$D:$D,K$27)</f>
        <v>0</v>
      </c>
      <c r="L36" s="221">
        <f>SUMIFS('Consumption Data'!$H:$H,'Consumption Data'!$A:$A,$C$25,'Consumption Data'!$E:$E,$B36,'Consumption Data'!$D:$D,L$27)</f>
        <v>0</v>
      </c>
      <c r="M36" s="221">
        <f>SUMIFS('Consumption Data'!$H:$H,'Consumption Data'!$A:$A,$C$25,'Consumption Data'!$E:$E,$B36,'Consumption Data'!$D:$D,M$27)</f>
        <v>0</v>
      </c>
      <c r="N36" s="221">
        <f>SUMIFS('Consumption Data'!$H:$H,'Consumption Data'!$A:$A,$C$25,'Consumption Data'!$E:$E,$B36,'Consumption Data'!$D:$D,N$27)</f>
        <v>0</v>
      </c>
      <c r="O36" s="221">
        <f>SUMIFS('Consumption Data'!$H:$H,'Consumption Data'!$A:$A,$C$25,'Consumption Data'!$E:$E,$B36,'Consumption Data'!$D:$D,O$27)</f>
        <v>0</v>
      </c>
      <c r="P36" s="67">
        <f t="shared" si="1"/>
        <v>0</v>
      </c>
    </row>
    <row r="37" spans="2:16" customFormat="1" ht="15.75" customHeight="1" x14ac:dyDescent="0.25">
      <c r="B37" s="65" t="s">
        <v>150</v>
      </c>
      <c r="C37" s="68" t="s">
        <v>177</v>
      </c>
      <c r="D37" s="221">
        <f>SUMIFS('Consumption Data'!$I:$I,'Consumption Data'!$A:$A,$C$25,'Consumption Data'!$E:$E,$B37,'Consumption Data'!$D:$D,D$27)</f>
        <v>0</v>
      </c>
      <c r="E37" s="221">
        <f>SUMIFS('Consumption Data'!$I:$I,'Consumption Data'!$A:$A,$C$25,'Consumption Data'!$E:$E,$B37,'Consumption Data'!$D:$D,E$27)</f>
        <v>0</v>
      </c>
      <c r="F37" s="221">
        <f>SUMIFS('Consumption Data'!$I:$I,'Consumption Data'!$A:$A,$C$25,'Consumption Data'!$E:$E,$B37,'Consumption Data'!$D:$D,F$27)</f>
        <v>0</v>
      </c>
      <c r="G37" s="221">
        <f>SUMIFS('Consumption Data'!$I:$I,'Consumption Data'!$A:$A,$C$25,'Consumption Data'!$E:$E,$B37,'Consumption Data'!$D:$D,G$27)</f>
        <v>0</v>
      </c>
      <c r="H37" s="221">
        <f>SUMIFS('Consumption Data'!$I:$I,'Consumption Data'!$A:$A,$C$25,'Consumption Data'!$E:$E,$B37,'Consumption Data'!$D:$D,H$27)</f>
        <v>0</v>
      </c>
      <c r="I37" s="221">
        <f>SUMIFS('Consumption Data'!$I:$I,'Consumption Data'!$A:$A,$C$25,'Consumption Data'!$E:$E,$B37,'Consumption Data'!$D:$D,I$27)</f>
        <v>0</v>
      </c>
      <c r="J37" s="221">
        <f>SUMIFS('Consumption Data'!$I:$I,'Consumption Data'!$A:$A,$C$25,'Consumption Data'!$E:$E,$B37,'Consumption Data'!$D:$D,J$27)</f>
        <v>0</v>
      </c>
      <c r="K37" s="221">
        <f>SUMIFS('Consumption Data'!$I:$I,'Consumption Data'!$A:$A,$C$25,'Consumption Data'!$E:$E,$B37,'Consumption Data'!$D:$D,K$27)</f>
        <v>0</v>
      </c>
      <c r="L37" s="221">
        <f>SUMIFS('Consumption Data'!$I:$I,'Consumption Data'!$A:$A,$C$25,'Consumption Data'!$E:$E,$B37,'Consumption Data'!$D:$D,L$27)</f>
        <v>0</v>
      </c>
      <c r="M37" s="221">
        <f>SUMIFS('Consumption Data'!$I:$I,'Consumption Data'!$A:$A,$C$25,'Consumption Data'!$E:$E,$B37,'Consumption Data'!$D:$D,M$27)</f>
        <v>0</v>
      </c>
      <c r="N37" s="221">
        <f>SUMIFS('Consumption Data'!$I:$I,'Consumption Data'!$A:$A,$C$25,'Consumption Data'!$E:$E,$B37,'Consumption Data'!$D:$D,N$27)</f>
        <v>0</v>
      </c>
      <c r="O37" s="221">
        <f>SUMIFS('Consumption Data'!$I:$I,'Consumption Data'!$A:$A,$C$25,'Consumption Data'!$E:$E,$B37,'Consumption Data'!$D:$D,O$27)</f>
        <v>0</v>
      </c>
      <c r="P37" s="67">
        <f t="shared" si="1"/>
        <v>0</v>
      </c>
    </row>
    <row r="38" spans="2:16" customFormat="1" ht="15.75" customHeight="1" x14ac:dyDescent="0.25">
      <c r="B38" s="65" t="s">
        <v>150</v>
      </c>
      <c r="C38" s="68" t="s">
        <v>178</v>
      </c>
      <c r="D38" s="221">
        <f>SUMIFS('Consumption Data'!$J:$J,'Consumption Data'!$A:$A,$C$25,'Consumption Data'!$E:$E,$B38,'Consumption Data'!$D:$D,D$27)</f>
        <v>0</v>
      </c>
      <c r="E38" s="221">
        <f>SUMIFS('Consumption Data'!$J:$J,'Consumption Data'!$A:$A,$C$25,'Consumption Data'!$E:$E,$B38,'Consumption Data'!$D:$D,E$27)</f>
        <v>0</v>
      </c>
      <c r="F38" s="221">
        <f>SUMIFS('Consumption Data'!$J:$J,'Consumption Data'!$A:$A,$C$25,'Consumption Data'!$E:$E,$B38,'Consumption Data'!$D:$D,F$27)</f>
        <v>0</v>
      </c>
      <c r="G38" s="221">
        <f>SUMIFS('Consumption Data'!$J:$J,'Consumption Data'!$A:$A,$C$25,'Consumption Data'!$E:$E,$B38,'Consumption Data'!$D:$D,G$27)</f>
        <v>0</v>
      </c>
      <c r="H38" s="221">
        <f>SUMIFS('Consumption Data'!$J:$J,'Consumption Data'!$A:$A,$C$25,'Consumption Data'!$E:$E,$B38,'Consumption Data'!$D:$D,H$27)</f>
        <v>0</v>
      </c>
      <c r="I38" s="221">
        <f>SUMIFS('Consumption Data'!$J:$J,'Consumption Data'!$A:$A,$C$25,'Consumption Data'!$E:$E,$B38,'Consumption Data'!$D:$D,I$27)</f>
        <v>0</v>
      </c>
      <c r="J38" s="221">
        <f>SUMIFS('Consumption Data'!$J:$J,'Consumption Data'!$A:$A,$C$25,'Consumption Data'!$E:$E,$B38,'Consumption Data'!$D:$D,J$27)</f>
        <v>0</v>
      </c>
      <c r="K38" s="221">
        <f>SUMIFS('Consumption Data'!$J:$J,'Consumption Data'!$A:$A,$C$25,'Consumption Data'!$E:$E,$B38,'Consumption Data'!$D:$D,K$27)</f>
        <v>0</v>
      </c>
      <c r="L38" s="221">
        <f>SUMIFS('Consumption Data'!$J:$J,'Consumption Data'!$A:$A,$C$25,'Consumption Data'!$E:$E,$B38,'Consumption Data'!$D:$D,L$27)</f>
        <v>0</v>
      </c>
      <c r="M38" s="221">
        <f>SUMIFS('Consumption Data'!$J:$J,'Consumption Data'!$A:$A,$C$25,'Consumption Data'!$E:$E,$B38,'Consumption Data'!$D:$D,M$27)</f>
        <v>0</v>
      </c>
      <c r="N38" s="221">
        <f>SUMIFS('Consumption Data'!$J:$J,'Consumption Data'!$A:$A,$C$25,'Consumption Data'!$E:$E,$B38,'Consumption Data'!$D:$D,N$27)</f>
        <v>0</v>
      </c>
      <c r="O38" s="221">
        <f>SUMIFS('Consumption Data'!$J:$J,'Consumption Data'!$A:$A,$C$25,'Consumption Data'!$E:$E,$B38,'Consumption Data'!$D:$D,O$27)</f>
        <v>0</v>
      </c>
      <c r="P38" s="67">
        <f t="shared" si="1"/>
        <v>0</v>
      </c>
    </row>
    <row r="39" spans="2:16" customFormat="1" ht="15.75" customHeight="1" x14ac:dyDescent="0.25">
      <c r="B39" s="65" t="s">
        <v>150</v>
      </c>
      <c r="C39" s="68" t="s">
        <v>179</v>
      </c>
      <c r="D39" s="221">
        <f>SUMIFS('Consumption Data'!$K:$K,'Consumption Data'!$A:$A,$C$25,'Consumption Data'!$E:$E,$B39,'Consumption Data'!$D:$D,D$27)</f>
        <v>0</v>
      </c>
      <c r="E39" s="221">
        <f>SUMIFS('Consumption Data'!$K:$K,'Consumption Data'!$A:$A,$C$25,'Consumption Data'!$E:$E,$B39,'Consumption Data'!$D:$D,E$27)</f>
        <v>0</v>
      </c>
      <c r="F39" s="221">
        <f>SUMIFS('Consumption Data'!$K:$K,'Consumption Data'!$A:$A,$C$25,'Consumption Data'!$E:$E,$B39,'Consumption Data'!$D:$D,F$27)</f>
        <v>0</v>
      </c>
      <c r="G39" s="221">
        <f>SUMIFS('Consumption Data'!$K:$K,'Consumption Data'!$A:$A,$C$25,'Consumption Data'!$E:$E,$B39,'Consumption Data'!$D:$D,G$27)</f>
        <v>0</v>
      </c>
      <c r="H39" s="221">
        <f>SUMIFS('Consumption Data'!$K:$K,'Consumption Data'!$A:$A,$C$25,'Consumption Data'!$E:$E,$B39,'Consumption Data'!$D:$D,H$27)</f>
        <v>0</v>
      </c>
      <c r="I39" s="221">
        <f>SUMIFS('Consumption Data'!$K:$K,'Consumption Data'!$A:$A,$C$25,'Consumption Data'!$E:$E,$B39,'Consumption Data'!$D:$D,I$27)</f>
        <v>0</v>
      </c>
      <c r="J39" s="221">
        <f>SUMIFS('Consumption Data'!$K:$K,'Consumption Data'!$A:$A,$C$25,'Consumption Data'!$E:$E,$B39,'Consumption Data'!$D:$D,J$27)</f>
        <v>0</v>
      </c>
      <c r="K39" s="221">
        <f>SUMIFS('Consumption Data'!$K:$K,'Consumption Data'!$A:$A,$C$25,'Consumption Data'!$E:$E,$B39,'Consumption Data'!$D:$D,K$27)</f>
        <v>0</v>
      </c>
      <c r="L39" s="221">
        <f>SUMIFS('Consumption Data'!$K:$K,'Consumption Data'!$A:$A,$C$25,'Consumption Data'!$E:$E,$B39,'Consumption Data'!$D:$D,L$27)</f>
        <v>0</v>
      </c>
      <c r="M39" s="221">
        <f>SUMIFS('Consumption Data'!$K:$K,'Consumption Data'!$A:$A,$C$25,'Consumption Data'!$E:$E,$B39,'Consumption Data'!$D:$D,M$27)</f>
        <v>0</v>
      </c>
      <c r="N39" s="221">
        <f>SUMIFS('Consumption Data'!$K:$K,'Consumption Data'!$A:$A,$C$25,'Consumption Data'!$E:$E,$B39,'Consumption Data'!$D:$D,N$27)</f>
        <v>0</v>
      </c>
      <c r="O39" s="221">
        <f>SUMIFS('Consumption Data'!$K:$K,'Consumption Data'!$A:$A,$C$25,'Consumption Data'!$E:$E,$B39,'Consumption Data'!$D:$D,O$27)</f>
        <v>0</v>
      </c>
      <c r="P39" s="67">
        <f t="shared" si="1"/>
        <v>0</v>
      </c>
    </row>
    <row r="40" spans="2:16" customFormat="1" ht="15.75" customHeight="1" x14ac:dyDescent="0.25">
      <c r="B40" s="65" t="s">
        <v>151</v>
      </c>
      <c r="C40" s="68" t="s">
        <v>174</v>
      </c>
      <c r="D40" s="221">
        <f>SUMIFS('Consumption Data'!$F:$F,'Consumption Data'!$A:$A,$C$25,'Consumption Data'!$E:$E,$B40,'Consumption Data'!$D:$D,D$27)</f>
        <v>0</v>
      </c>
      <c r="E40" s="221">
        <f>SUMIFS('Consumption Data'!$F:$F,'Consumption Data'!$A:$A,$C$25,'Consumption Data'!$E:$E,$B40,'Consumption Data'!$D:$D,E$27)</f>
        <v>0</v>
      </c>
      <c r="F40" s="221">
        <f>SUMIFS('Consumption Data'!$F:$F,'Consumption Data'!$A:$A,$C$25,'Consumption Data'!$E:$E,$B40,'Consumption Data'!$D:$D,F$27)</f>
        <v>0</v>
      </c>
      <c r="G40" s="221">
        <f>SUMIFS('Consumption Data'!$F:$F,'Consumption Data'!$A:$A,$C$25,'Consumption Data'!$E:$E,$B40,'Consumption Data'!$D:$D,G$27)</f>
        <v>0</v>
      </c>
      <c r="H40" s="221">
        <f>SUMIFS('Consumption Data'!$F:$F,'Consumption Data'!$A:$A,$C$25,'Consumption Data'!$E:$E,$B40,'Consumption Data'!$D:$D,H$27)</f>
        <v>0</v>
      </c>
      <c r="I40" s="221">
        <f>SUMIFS('Consumption Data'!$F:$F,'Consumption Data'!$A:$A,$C$25,'Consumption Data'!$E:$E,$B40,'Consumption Data'!$D:$D,I$27)</f>
        <v>0</v>
      </c>
      <c r="J40" s="221">
        <f>SUMIFS('Consumption Data'!$F:$F,'Consumption Data'!$A:$A,$C$25,'Consumption Data'!$E:$E,$B40,'Consumption Data'!$D:$D,J$27)</f>
        <v>0</v>
      </c>
      <c r="K40" s="221">
        <f>SUMIFS('Consumption Data'!$F:$F,'Consumption Data'!$A:$A,$C$25,'Consumption Data'!$E:$E,$B40,'Consumption Data'!$D:$D,K$27)</f>
        <v>0</v>
      </c>
      <c r="L40" s="221">
        <f>SUMIFS('Consumption Data'!$F:$F,'Consumption Data'!$A:$A,$C$25,'Consumption Data'!$E:$E,$B40,'Consumption Data'!$D:$D,L$27)</f>
        <v>0</v>
      </c>
      <c r="M40" s="221">
        <f>SUMIFS('Consumption Data'!$F:$F,'Consumption Data'!$A:$A,$C$25,'Consumption Data'!$E:$E,$B40,'Consumption Data'!$D:$D,M$27)</f>
        <v>0</v>
      </c>
      <c r="N40" s="221">
        <f>SUMIFS('Consumption Data'!$F:$F,'Consumption Data'!$A:$A,$C$25,'Consumption Data'!$E:$E,$B40,'Consumption Data'!$D:$D,N$27)</f>
        <v>0</v>
      </c>
      <c r="O40" s="221">
        <f>SUMIFS('Consumption Data'!$F:$F,'Consumption Data'!$A:$A,$C$25,'Consumption Data'!$E:$E,$B40,'Consumption Data'!$D:$D,O$27)</f>
        <v>0</v>
      </c>
      <c r="P40" s="67">
        <f t="shared" si="1"/>
        <v>0</v>
      </c>
    </row>
    <row r="41" spans="2:16" customFormat="1" ht="15.75" customHeight="1" x14ac:dyDescent="0.25">
      <c r="B41" s="65" t="s">
        <v>151</v>
      </c>
      <c r="C41" s="68" t="s">
        <v>175</v>
      </c>
      <c r="D41" s="221">
        <f>SUMIFS('Consumption Data'!$G:$G,'Consumption Data'!$A:$A,$C$25,'Consumption Data'!$E:$E,$B41,'Consumption Data'!$D:$D,D$27)</f>
        <v>0</v>
      </c>
      <c r="E41" s="221">
        <f>SUMIFS('Consumption Data'!$G:$G,'Consumption Data'!$A:$A,$C$25,'Consumption Data'!$E:$E,$B41,'Consumption Data'!$D:$D,E$27)</f>
        <v>0</v>
      </c>
      <c r="F41" s="221">
        <f>SUMIFS('Consumption Data'!$G:$G,'Consumption Data'!$A:$A,$C$25,'Consumption Data'!$E:$E,$B41,'Consumption Data'!$D:$D,F$27)</f>
        <v>0</v>
      </c>
      <c r="G41" s="221">
        <f>SUMIFS('Consumption Data'!$G:$G,'Consumption Data'!$A:$A,$C$25,'Consumption Data'!$E:$E,$B41,'Consumption Data'!$D:$D,G$27)</f>
        <v>0</v>
      </c>
      <c r="H41" s="221">
        <f>SUMIFS('Consumption Data'!$G:$G,'Consumption Data'!$A:$A,$C$25,'Consumption Data'!$E:$E,$B41,'Consumption Data'!$D:$D,H$27)</f>
        <v>0</v>
      </c>
      <c r="I41" s="221">
        <f>SUMIFS('Consumption Data'!$G:$G,'Consumption Data'!$A:$A,$C$25,'Consumption Data'!$E:$E,$B41,'Consumption Data'!$D:$D,I$27)</f>
        <v>0</v>
      </c>
      <c r="J41" s="221">
        <f>SUMIFS('Consumption Data'!$G:$G,'Consumption Data'!$A:$A,$C$25,'Consumption Data'!$E:$E,$B41,'Consumption Data'!$D:$D,J$27)</f>
        <v>0</v>
      </c>
      <c r="K41" s="221">
        <f>SUMIFS('Consumption Data'!$G:$G,'Consumption Data'!$A:$A,$C$25,'Consumption Data'!$E:$E,$B41,'Consumption Data'!$D:$D,K$27)</f>
        <v>0</v>
      </c>
      <c r="L41" s="221">
        <f>SUMIFS('Consumption Data'!$G:$G,'Consumption Data'!$A:$A,$C$25,'Consumption Data'!$E:$E,$B41,'Consumption Data'!$D:$D,L$27)</f>
        <v>0</v>
      </c>
      <c r="M41" s="221">
        <f>SUMIFS('Consumption Data'!$G:$G,'Consumption Data'!$A:$A,$C$25,'Consumption Data'!$E:$E,$B41,'Consumption Data'!$D:$D,M$27)</f>
        <v>0</v>
      </c>
      <c r="N41" s="221">
        <f>SUMIFS('Consumption Data'!$G:$G,'Consumption Data'!$A:$A,$C$25,'Consumption Data'!$E:$E,$B41,'Consumption Data'!$D:$D,N$27)</f>
        <v>0</v>
      </c>
      <c r="O41" s="221">
        <f>SUMIFS('Consumption Data'!$G:$G,'Consumption Data'!$A:$A,$C$25,'Consumption Data'!$E:$E,$B41,'Consumption Data'!$D:$D,O$27)</f>
        <v>0</v>
      </c>
      <c r="P41" s="67">
        <f t="shared" si="1"/>
        <v>0</v>
      </c>
    </row>
    <row r="42" spans="2:16" customFormat="1" ht="15.75" customHeight="1" x14ac:dyDescent="0.25">
      <c r="B42" s="65" t="s">
        <v>151</v>
      </c>
      <c r="C42" s="68" t="s">
        <v>176</v>
      </c>
      <c r="D42" s="221">
        <f>SUMIFS('Consumption Data'!$H:$H,'Consumption Data'!$A:$A,$C$25,'Consumption Data'!$E:$E,$B42,'Consumption Data'!$D:$D,D$27)</f>
        <v>0</v>
      </c>
      <c r="E42" s="221">
        <f>SUMIFS('Consumption Data'!$H:$H,'Consumption Data'!$A:$A,$C$25,'Consumption Data'!$E:$E,$B42,'Consumption Data'!$D:$D,E$27)</f>
        <v>0</v>
      </c>
      <c r="F42" s="221">
        <f>SUMIFS('Consumption Data'!$H:$H,'Consumption Data'!$A:$A,$C$25,'Consumption Data'!$E:$E,$B42,'Consumption Data'!$D:$D,F$27)</f>
        <v>0</v>
      </c>
      <c r="G42" s="221">
        <f>SUMIFS('Consumption Data'!$H:$H,'Consumption Data'!$A:$A,$C$25,'Consumption Data'!$E:$E,$B42,'Consumption Data'!$D:$D,G$27)</f>
        <v>0</v>
      </c>
      <c r="H42" s="221">
        <f>SUMIFS('Consumption Data'!$H:$H,'Consumption Data'!$A:$A,$C$25,'Consumption Data'!$E:$E,$B42,'Consumption Data'!$D:$D,H$27)</f>
        <v>0</v>
      </c>
      <c r="I42" s="221">
        <f>SUMIFS('Consumption Data'!$H:$H,'Consumption Data'!$A:$A,$C$25,'Consumption Data'!$E:$E,$B42,'Consumption Data'!$D:$D,I$27)</f>
        <v>0</v>
      </c>
      <c r="J42" s="221">
        <f>SUMIFS('Consumption Data'!$H:$H,'Consumption Data'!$A:$A,$C$25,'Consumption Data'!$E:$E,$B42,'Consumption Data'!$D:$D,J$27)</f>
        <v>0</v>
      </c>
      <c r="K42" s="221">
        <f>SUMIFS('Consumption Data'!$H:$H,'Consumption Data'!$A:$A,$C$25,'Consumption Data'!$E:$E,$B42,'Consumption Data'!$D:$D,K$27)</f>
        <v>0</v>
      </c>
      <c r="L42" s="221">
        <f>SUMIFS('Consumption Data'!$H:$H,'Consumption Data'!$A:$A,$C$25,'Consumption Data'!$E:$E,$B42,'Consumption Data'!$D:$D,L$27)</f>
        <v>0</v>
      </c>
      <c r="M42" s="221">
        <f>SUMIFS('Consumption Data'!$H:$H,'Consumption Data'!$A:$A,$C$25,'Consumption Data'!$E:$E,$B42,'Consumption Data'!$D:$D,M$27)</f>
        <v>0</v>
      </c>
      <c r="N42" s="221">
        <f>SUMIFS('Consumption Data'!$H:$H,'Consumption Data'!$A:$A,$C$25,'Consumption Data'!$E:$E,$B42,'Consumption Data'!$D:$D,N$27)</f>
        <v>0</v>
      </c>
      <c r="O42" s="221">
        <f>SUMIFS('Consumption Data'!$H:$H,'Consumption Data'!$A:$A,$C$25,'Consumption Data'!$E:$E,$B42,'Consumption Data'!$D:$D,O$27)</f>
        <v>0</v>
      </c>
      <c r="P42" s="67">
        <f t="shared" si="1"/>
        <v>0</v>
      </c>
    </row>
    <row r="43" spans="2:16" customFormat="1" ht="15.75" customHeight="1" x14ac:dyDescent="0.25">
      <c r="B43" s="65" t="s">
        <v>151</v>
      </c>
      <c r="C43" s="68" t="s">
        <v>177</v>
      </c>
      <c r="D43" s="221">
        <f>SUMIFS('Consumption Data'!$I:$I,'Consumption Data'!$A:$A,$C$25,'Consumption Data'!$E:$E,$B43,'Consumption Data'!$D:$D,D$27)</f>
        <v>0</v>
      </c>
      <c r="E43" s="221">
        <f>SUMIFS('Consumption Data'!$I:$I,'Consumption Data'!$A:$A,$C$25,'Consumption Data'!$E:$E,$B43,'Consumption Data'!$D:$D,E$27)</f>
        <v>0</v>
      </c>
      <c r="F43" s="221">
        <f>SUMIFS('Consumption Data'!$I:$I,'Consumption Data'!$A:$A,$C$25,'Consumption Data'!$E:$E,$B43,'Consumption Data'!$D:$D,F$27)</f>
        <v>0</v>
      </c>
      <c r="G43" s="221">
        <f>SUMIFS('Consumption Data'!$I:$I,'Consumption Data'!$A:$A,$C$25,'Consumption Data'!$E:$E,$B43,'Consumption Data'!$D:$D,G$27)</f>
        <v>0</v>
      </c>
      <c r="H43" s="221">
        <f>SUMIFS('Consumption Data'!$I:$I,'Consumption Data'!$A:$A,$C$25,'Consumption Data'!$E:$E,$B43,'Consumption Data'!$D:$D,H$27)</f>
        <v>0</v>
      </c>
      <c r="I43" s="221">
        <f>SUMIFS('Consumption Data'!$I:$I,'Consumption Data'!$A:$A,$C$25,'Consumption Data'!$E:$E,$B43,'Consumption Data'!$D:$D,I$27)</f>
        <v>0</v>
      </c>
      <c r="J43" s="221">
        <f>SUMIFS('Consumption Data'!$I:$I,'Consumption Data'!$A:$A,$C$25,'Consumption Data'!$E:$E,$B43,'Consumption Data'!$D:$D,J$27)</f>
        <v>0</v>
      </c>
      <c r="K43" s="221">
        <f>SUMIFS('Consumption Data'!$I:$I,'Consumption Data'!$A:$A,$C$25,'Consumption Data'!$E:$E,$B43,'Consumption Data'!$D:$D,K$27)</f>
        <v>0</v>
      </c>
      <c r="L43" s="221">
        <f>SUMIFS('Consumption Data'!$I:$I,'Consumption Data'!$A:$A,$C$25,'Consumption Data'!$E:$E,$B43,'Consumption Data'!$D:$D,L$27)</f>
        <v>0</v>
      </c>
      <c r="M43" s="221">
        <f>SUMIFS('Consumption Data'!$I:$I,'Consumption Data'!$A:$A,$C$25,'Consumption Data'!$E:$E,$B43,'Consumption Data'!$D:$D,M$27)</f>
        <v>0</v>
      </c>
      <c r="N43" s="221">
        <f>SUMIFS('Consumption Data'!$I:$I,'Consumption Data'!$A:$A,$C$25,'Consumption Data'!$E:$E,$B43,'Consumption Data'!$D:$D,N$27)</f>
        <v>0</v>
      </c>
      <c r="O43" s="221">
        <f>SUMIFS('Consumption Data'!$I:$I,'Consumption Data'!$A:$A,$C$25,'Consumption Data'!$E:$E,$B43,'Consumption Data'!$D:$D,O$27)</f>
        <v>0</v>
      </c>
      <c r="P43" s="67">
        <f t="shared" si="1"/>
        <v>0</v>
      </c>
    </row>
    <row r="44" spans="2:16" customFormat="1" ht="15.75" customHeight="1" x14ac:dyDescent="0.25">
      <c r="B44" s="65" t="s">
        <v>151</v>
      </c>
      <c r="C44" s="68" t="s">
        <v>178</v>
      </c>
      <c r="D44" s="221">
        <f>SUMIFS('Consumption Data'!$J:$J,'Consumption Data'!$A:$A,$C$25,'Consumption Data'!$E:$E,$B44,'Consumption Data'!$D:$D,D$27)</f>
        <v>0</v>
      </c>
      <c r="E44" s="221">
        <f>SUMIFS('Consumption Data'!$J:$J,'Consumption Data'!$A:$A,$C$25,'Consumption Data'!$E:$E,$B44,'Consumption Data'!$D:$D,E$27)</f>
        <v>0</v>
      </c>
      <c r="F44" s="221">
        <f>SUMIFS('Consumption Data'!$J:$J,'Consumption Data'!$A:$A,$C$25,'Consumption Data'!$E:$E,$B44,'Consumption Data'!$D:$D,F$27)</f>
        <v>0</v>
      </c>
      <c r="G44" s="221">
        <f>SUMIFS('Consumption Data'!$J:$J,'Consumption Data'!$A:$A,$C$25,'Consumption Data'!$E:$E,$B44,'Consumption Data'!$D:$D,G$27)</f>
        <v>0</v>
      </c>
      <c r="H44" s="221">
        <f>SUMIFS('Consumption Data'!$J:$J,'Consumption Data'!$A:$A,$C$25,'Consumption Data'!$E:$E,$B44,'Consumption Data'!$D:$D,H$27)</f>
        <v>0</v>
      </c>
      <c r="I44" s="221">
        <f>SUMIFS('Consumption Data'!$J:$J,'Consumption Data'!$A:$A,$C$25,'Consumption Data'!$E:$E,$B44,'Consumption Data'!$D:$D,I$27)</f>
        <v>0</v>
      </c>
      <c r="J44" s="221">
        <f>SUMIFS('Consumption Data'!$J:$J,'Consumption Data'!$A:$A,$C$25,'Consumption Data'!$E:$E,$B44,'Consumption Data'!$D:$D,J$27)</f>
        <v>0</v>
      </c>
      <c r="K44" s="221">
        <f>SUMIFS('Consumption Data'!$J:$J,'Consumption Data'!$A:$A,$C$25,'Consumption Data'!$E:$E,$B44,'Consumption Data'!$D:$D,K$27)</f>
        <v>0</v>
      </c>
      <c r="L44" s="221">
        <f>SUMIFS('Consumption Data'!$J:$J,'Consumption Data'!$A:$A,$C$25,'Consumption Data'!$E:$E,$B44,'Consumption Data'!$D:$D,L$27)</f>
        <v>0</v>
      </c>
      <c r="M44" s="221">
        <f>SUMIFS('Consumption Data'!$J:$J,'Consumption Data'!$A:$A,$C$25,'Consumption Data'!$E:$E,$B44,'Consumption Data'!$D:$D,M$27)</f>
        <v>0</v>
      </c>
      <c r="N44" s="221">
        <f>SUMIFS('Consumption Data'!$J:$J,'Consumption Data'!$A:$A,$C$25,'Consumption Data'!$E:$E,$B44,'Consumption Data'!$D:$D,N$27)</f>
        <v>0</v>
      </c>
      <c r="O44" s="221">
        <f>SUMIFS('Consumption Data'!$J:$J,'Consumption Data'!$A:$A,$C$25,'Consumption Data'!$E:$E,$B44,'Consumption Data'!$D:$D,O$27)</f>
        <v>0</v>
      </c>
      <c r="P44" s="67">
        <f t="shared" si="1"/>
        <v>0</v>
      </c>
    </row>
    <row r="45" spans="2:16" customFormat="1" ht="15.75" customHeight="1" x14ac:dyDescent="0.25">
      <c r="B45" s="65" t="s">
        <v>151</v>
      </c>
      <c r="C45" s="68" t="s">
        <v>179</v>
      </c>
      <c r="D45" s="221">
        <f>SUMIFS('Consumption Data'!$K:$K,'Consumption Data'!$A:$A,$C$25,'Consumption Data'!$E:$E,$B45,'Consumption Data'!$D:$D,D$27)</f>
        <v>0</v>
      </c>
      <c r="E45" s="221">
        <f>SUMIFS('Consumption Data'!$K:$K,'Consumption Data'!$A:$A,$C$25,'Consumption Data'!$E:$E,$B45,'Consumption Data'!$D:$D,E$27)</f>
        <v>0</v>
      </c>
      <c r="F45" s="221">
        <f>SUMIFS('Consumption Data'!$K:$K,'Consumption Data'!$A:$A,$C$25,'Consumption Data'!$E:$E,$B45,'Consumption Data'!$D:$D,F$27)</f>
        <v>0</v>
      </c>
      <c r="G45" s="221">
        <f>SUMIFS('Consumption Data'!$K:$K,'Consumption Data'!$A:$A,$C$25,'Consumption Data'!$E:$E,$B45,'Consumption Data'!$D:$D,G$27)</f>
        <v>0</v>
      </c>
      <c r="H45" s="221">
        <f>SUMIFS('Consumption Data'!$K:$K,'Consumption Data'!$A:$A,$C$25,'Consumption Data'!$E:$E,$B45,'Consumption Data'!$D:$D,H$27)</f>
        <v>0</v>
      </c>
      <c r="I45" s="221">
        <f>SUMIFS('Consumption Data'!$K:$K,'Consumption Data'!$A:$A,$C$25,'Consumption Data'!$E:$E,$B45,'Consumption Data'!$D:$D,I$27)</f>
        <v>0</v>
      </c>
      <c r="J45" s="221">
        <f>SUMIFS('Consumption Data'!$K:$K,'Consumption Data'!$A:$A,$C$25,'Consumption Data'!$E:$E,$B45,'Consumption Data'!$D:$D,J$27)</f>
        <v>0</v>
      </c>
      <c r="K45" s="221">
        <f>SUMIFS('Consumption Data'!$K:$K,'Consumption Data'!$A:$A,$C$25,'Consumption Data'!$E:$E,$B45,'Consumption Data'!$D:$D,K$27)</f>
        <v>0</v>
      </c>
      <c r="L45" s="221">
        <f>SUMIFS('Consumption Data'!$K:$K,'Consumption Data'!$A:$A,$C$25,'Consumption Data'!$E:$E,$B45,'Consumption Data'!$D:$D,L$27)</f>
        <v>0</v>
      </c>
      <c r="M45" s="221">
        <f>SUMIFS('Consumption Data'!$K:$K,'Consumption Data'!$A:$A,$C$25,'Consumption Data'!$E:$E,$B45,'Consumption Data'!$D:$D,M$27)</f>
        <v>0</v>
      </c>
      <c r="N45" s="221">
        <f>SUMIFS('Consumption Data'!$K:$K,'Consumption Data'!$A:$A,$C$25,'Consumption Data'!$E:$E,$B45,'Consumption Data'!$D:$D,N$27)</f>
        <v>0</v>
      </c>
      <c r="O45" s="221">
        <f>SUMIFS('Consumption Data'!$K:$K,'Consumption Data'!$A:$A,$C$25,'Consumption Data'!$E:$E,$B45,'Consumption Data'!$D:$D,O$27)</f>
        <v>0</v>
      </c>
      <c r="P45" s="67">
        <f t="shared" si="1"/>
        <v>0</v>
      </c>
    </row>
    <row r="46" spans="2:16" customFormat="1" ht="15.75" customHeight="1" x14ac:dyDescent="0.25">
      <c r="B46" s="65" t="s">
        <v>152</v>
      </c>
      <c r="C46" s="68" t="s">
        <v>174</v>
      </c>
      <c r="D46" s="221">
        <f>SUMIFS('Consumption Data'!$F:$F,'Consumption Data'!$A:$A,$C$25,'Consumption Data'!$E:$E,$B46,'Consumption Data'!$D:$D,D$27)</f>
        <v>0</v>
      </c>
      <c r="E46" s="221">
        <f>SUMIFS('Consumption Data'!$F:$F,'Consumption Data'!$A:$A,$C$25,'Consumption Data'!$E:$E,$B46,'Consumption Data'!$D:$D,E$27)</f>
        <v>0</v>
      </c>
      <c r="F46" s="221">
        <f>SUMIFS('Consumption Data'!$F:$F,'Consumption Data'!$A:$A,$C$25,'Consumption Data'!$E:$E,$B46,'Consumption Data'!$D:$D,F$27)</f>
        <v>0</v>
      </c>
      <c r="G46" s="221">
        <f>SUMIFS('Consumption Data'!$F:$F,'Consumption Data'!$A:$A,$C$25,'Consumption Data'!$E:$E,$B46,'Consumption Data'!$D:$D,G$27)</f>
        <v>0</v>
      </c>
      <c r="H46" s="221">
        <f>SUMIFS('Consumption Data'!$F:$F,'Consumption Data'!$A:$A,$C$25,'Consumption Data'!$E:$E,$B46,'Consumption Data'!$D:$D,H$27)</f>
        <v>0</v>
      </c>
      <c r="I46" s="221">
        <f>SUMIFS('Consumption Data'!$F:$F,'Consumption Data'!$A:$A,$C$25,'Consumption Data'!$E:$E,$B46,'Consumption Data'!$D:$D,I$27)</f>
        <v>0</v>
      </c>
      <c r="J46" s="221">
        <f>SUMIFS('Consumption Data'!$F:$F,'Consumption Data'!$A:$A,$C$25,'Consumption Data'!$E:$E,$B46,'Consumption Data'!$D:$D,J$27)</f>
        <v>0</v>
      </c>
      <c r="K46" s="221">
        <f>SUMIFS('Consumption Data'!$F:$F,'Consumption Data'!$A:$A,$C$25,'Consumption Data'!$E:$E,$B46,'Consumption Data'!$D:$D,K$27)</f>
        <v>0</v>
      </c>
      <c r="L46" s="221">
        <f>SUMIFS('Consumption Data'!$F:$F,'Consumption Data'!$A:$A,$C$25,'Consumption Data'!$E:$E,$B46,'Consumption Data'!$D:$D,L$27)</f>
        <v>0</v>
      </c>
      <c r="M46" s="221">
        <f>SUMIFS('Consumption Data'!$F:$F,'Consumption Data'!$A:$A,$C$25,'Consumption Data'!$E:$E,$B46,'Consumption Data'!$D:$D,M$27)</f>
        <v>0</v>
      </c>
      <c r="N46" s="221">
        <f>SUMIFS('Consumption Data'!$F:$F,'Consumption Data'!$A:$A,$C$25,'Consumption Data'!$E:$E,$B46,'Consumption Data'!$D:$D,N$27)</f>
        <v>0</v>
      </c>
      <c r="O46" s="221">
        <f>SUMIFS('Consumption Data'!$F:$F,'Consumption Data'!$A:$A,$C$25,'Consumption Data'!$E:$E,$B46,'Consumption Data'!$D:$D,O$27)</f>
        <v>0</v>
      </c>
      <c r="P46" s="67">
        <f t="shared" si="1"/>
        <v>0</v>
      </c>
    </row>
    <row r="47" spans="2:16" customFormat="1" ht="15.75" customHeight="1" x14ac:dyDescent="0.25">
      <c r="B47" s="65" t="s">
        <v>152</v>
      </c>
      <c r="C47" s="68" t="s">
        <v>175</v>
      </c>
      <c r="D47" s="221">
        <f>SUMIFS('Consumption Data'!$G:$G,'Consumption Data'!$A:$A,$C$25,'Consumption Data'!$E:$E,$B47,'Consumption Data'!$D:$D,D$27)</f>
        <v>0</v>
      </c>
      <c r="E47" s="221">
        <f>SUMIFS('Consumption Data'!$G:$G,'Consumption Data'!$A:$A,$C$25,'Consumption Data'!$E:$E,$B47,'Consumption Data'!$D:$D,E$27)</f>
        <v>0</v>
      </c>
      <c r="F47" s="221">
        <f>SUMIFS('Consumption Data'!$G:$G,'Consumption Data'!$A:$A,$C$25,'Consumption Data'!$E:$E,$B47,'Consumption Data'!$D:$D,F$27)</f>
        <v>0</v>
      </c>
      <c r="G47" s="221">
        <f>SUMIFS('Consumption Data'!$G:$G,'Consumption Data'!$A:$A,$C$25,'Consumption Data'!$E:$E,$B47,'Consumption Data'!$D:$D,G$27)</f>
        <v>0</v>
      </c>
      <c r="H47" s="221">
        <f>SUMIFS('Consumption Data'!$G:$G,'Consumption Data'!$A:$A,$C$25,'Consumption Data'!$E:$E,$B47,'Consumption Data'!$D:$D,H$27)</f>
        <v>0</v>
      </c>
      <c r="I47" s="221">
        <f>SUMIFS('Consumption Data'!$G:$G,'Consumption Data'!$A:$A,$C$25,'Consumption Data'!$E:$E,$B47,'Consumption Data'!$D:$D,I$27)</f>
        <v>0</v>
      </c>
      <c r="J47" s="221">
        <f>SUMIFS('Consumption Data'!$G:$G,'Consumption Data'!$A:$A,$C$25,'Consumption Data'!$E:$E,$B47,'Consumption Data'!$D:$D,J$27)</f>
        <v>0</v>
      </c>
      <c r="K47" s="221">
        <f>SUMIFS('Consumption Data'!$G:$G,'Consumption Data'!$A:$A,$C$25,'Consumption Data'!$E:$E,$B47,'Consumption Data'!$D:$D,K$27)</f>
        <v>0</v>
      </c>
      <c r="L47" s="221">
        <f>SUMIFS('Consumption Data'!$G:$G,'Consumption Data'!$A:$A,$C$25,'Consumption Data'!$E:$E,$B47,'Consumption Data'!$D:$D,L$27)</f>
        <v>0</v>
      </c>
      <c r="M47" s="221">
        <f>SUMIFS('Consumption Data'!$G:$G,'Consumption Data'!$A:$A,$C$25,'Consumption Data'!$E:$E,$B47,'Consumption Data'!$D:$D,M$27)</f>
        <v>0</v>
      </c>
      <c r="N47" s="221">
        <f>SUMIFS('Consumption Data'!$G:$G,'Consumption Data'!$A:$A,$C$25,'Consumption Data'!$E:$E,$B47,'Consumption Data'!$D:$D,N$27)</f>
        <v>0</v>
      </c>
      <c r="O47" s="221">
        <f>SUMIFS('Consumption Data'!$G:$G,'Consumption Data'!$A:$A,$C$25,'Consumption Data'!$E:$E,$B47,'Consumption Data'!$D:$D,O$27)</f>
        <v>0</v>
      </c>
      <c r="P47" s="67">
        <f t="shared" si="1"/>
        <v>0</v>
      </c>
    </row>
    <row r="48" spans="2:16" customFormat="1" ht="15.75" customHeight="1" x14ac:dyDescent="0.25">
      <c r="B48" s="65" t="s">
        <v>152</v>
      </c>
      <c r="C48" s="68" t="s">
        <v>176</v>
      </c>
      <c r="D48" s="221">
        <f>SUMIFS('Consumption Data'!$H:$H,'Consumption Data'!$A:$A,$C$25,'Consumption Data'!$E:$E,$B48,'Consumption Data'!$D:$D,D$27)</f>
        <v>0</v>
      </c>
      <c r="E48" s="221">
        <f>SUMIFS('Consumption Data'!$H:$H,'Consumption Data'!$A:$A,$C$25,'Consumption Data'!$E:$E,$B48,'Consumption Data'!$D:$D,E$27)</f>
        <v>0</v>
      </c>
      <c r="F48" s="221">
        <f>SUMIFS('Consumption Data'!$H:$H,'Consumption Data'!$A:$A,$C$25,'Consumption Data'!$E:$E,$B48,'Consumption Data'!$D:$D,F$27)</f>
        <v>0</v>
      </c>
      <c r="G48" s="221">
        <f>SUMIFS('Consumption Data'!$H:$H,'Consumption Data'!$A:$A,$C$25,'Consumption Data'!$E:$E,$B48,'Consumption Data'!$D:$D,G$27)</f>
        <v>0</v>
      </c>
      <c r="H48" s="221">
        <f>SUMIFS('Consumption Data'!$H:$H,'Consumption Data'!$A:$A,$C$25,'Consumption Data'!$E:$E,$B48,'Consumption Data'!$D:$D,H$27)</f>
        <v>0</v>
      </c>
      <c r="I48" s="221">
        <f>SUMIFS('Consumption Data'!$H:$H,'Consumption Data'!$A:$A,$C$25,'Consumption Data'!$E:$E,$B48,'Consumption Data'!$D:$D,I$27)</f>
        <v>0</v>
      </c>
      <c r="J48" s="221">
        <f>SUMIFS('Consumption Data'!$H:$H,'Consumption Data'!$A:$A,$C$25,'Consumption Data'!$E:$E,$B48,'Consumption Data'!$D:$D,J$27)</f>
        <v>0</v>
      </c>
      <c r="K48" s="221">
        <f>SUMIFS('Consumption Data'!$H:$H,'Consumption Data'!$A:$A,$C$25,'Consumption Data'!$E:$E,$B48,'Consumption Data'!$D:$D,K$27)</f>
        <v>0</v>
      </c>
      <c r="L48" s="221">
        <f>SUMIFS('Consumption Data'!$H:$H,'Consumption Data'!$A:$A,$C$25,'Consumption Data'!$E:$E,$B48,'Consumption Data'!$D:$D,L$27)</f>
        <v>0</v>
      </c>
      <c r="M48" s="221">
        <f>SUMIFS('Consumption Data'!$H:$H,'Consumption Data'!$A:$A,$C$25,'Consumption Data'!$E:$E,$B48,'Consumption Data'!$D:$D,M$27)</f>
        <v>0</v>
      </c>
      <c r="N48" s="221">
        <f>SUMIFS('Consumption Data'!$H:$H,'Consumption Data'!$A:$A,$C$25,'Consumption Data'!$E:$E,$B48,'Consumption Data'!$D:$D,N$27)</f>
        <v>0</v>
      </c>
      <c r="O48" s="221">
        <f>SUMIFS('Consumption Data'!$H:$H,'Consumption Data'!$A:$A,$C$25,'Consumption Data'!$E:$E,$B48,'Consumption Data'!$D:$D,O$27)</f>
        <v>0</v>
      </c>
      <c r="P48" s="67">
        <f t="shared" si="1"/>
        <v>0</v>
      </c>
    </row>
    <row r="49" spans="2:16" customFormat="1" ht="15.75" customHeight="1" x14ac:dyDescent="0.25">
      <c r="B49" s="65" t="s">
        <v>152</v>
      </c>
      <c r="C49" s="68" t="s">
        <v>177</v>
      </c>
      <c r="D49" s="221">
        <f>SUMIFS('Consumption Data'!$I:$I,'Consumption Data'!$A:$A,$C$25,'Consumption Data'!$E:$E,$B49,'Consumption Data'!$D:$D,D$27)</f>
        <v>0</v>
      </c>
      <c r="E49" s="221">
        <f>SUMIFS('Consumption Data'!$I:$I,'Consumption Data'!$A:$A,$C$25,'Consumption Data'!$E:$E,$B49,'Consumption Data'!$D:$D,E$27)</f>
        <v>0</v>
      </c>
      <c r="F49" s="221">
        <f>SUMIFS('Consumption Data'!$I:$I,'Consumption Data'!$A:$A,$C$25,'Consumption Data'!$E:$E,$B49,'Consumption Data'!$D:$D,F$27)</f>
        <v>0</v>
      </c>
      <c r="G49" s="221">
        <f>SUMIFS('Consumption Data'!$I:$I,'Consumption Data'!$A:$A,$C$25,'Consumption Data'!$E:$E,$B49,'Consumption Data'!$D:$D,G$27)</f>
        <v>0</v>
      </c>
      <c r="H49" s="221">
        <f>SUMIFS('Consumption Data'!$I:$I,'Consumption Data'!$A:$A,$C$25,'Consumption Data'!$E:$E,$B49,'Consumption Data'!$D:$D,H$27)</f>
        <v>0</v>
      </c>
      <c r="I49" s="221">
        <f>SUMIFS('Consumption Data'!$I:$I,'Consumption Data'!$A:$A,$C$25,'Consumption Data'!$E:$E,$B49,'Consumption Data'!$D:$D,I$27)</f>
        <v>0</v>
      </c>
      <c r="J49" s="221">
        <f>SUMIFS('Consumption Data'!$I:$I,'Consumption Data'!$A:$A,$C$25,'Consumption Data'!$E:$E,$B49,'Consumption Data'!$D:$D,J$27)</f>
        <v>0</v>
      </c>
      <c r="K49" s="221">
        <f>SUMIFS('Consumption Data'!$I:$I,'Consumption Data'!$A:$A,$C$25,'Consumption Data'!$E:$E,$B49,'Consumption Data'!$D:$D,K$27)</f>
        <v>0</v>
      </c>
      <c r="L49" s="221">
        <f>SUMIFS('Consumption Data'!$I:$I,'Consumption Data'!$A:$A,$C$25,'Consumption Data'!$E:$E,$B49,'Consumption Data'!$D:$D,L$27)</f>
        <v>0</v>
      </c>
      <c r="M49" s="221">
        <f>SUMIFS('Consumption Data'!$I:$I,'Consumption Data'!$A:$A,$C$25,'Consumption Data'!$E:$E,$B49,'Consumption Data'!$D:$D,M$27)</f>
        <v>0</v>
      </c>
      <c r="N49" s="221">
        <f>SUMIFS('Consumption Data'!$I:$I,'Consumption Data'!$A:$A,$C$25,'Consumption Data'!$E:$E,$B49,'Consumption Data'!$D:$D,N$27)</f>
        <v>0</v>
      </c>
      <c r="O49" s="221">
        <f>SUMIFS('Consumption Data'!$I:$I,'Consumption Data'!$A:$A,$C$25,'Consumption Data'!$E:$E,$B49,'Consumption Data'!$D:$D,O$27)</f>
        <v>0</v>
      </c>
      <c r="P49" s="67">
        <f t="shared" si="1"/>
        <v>0</v>
      </c>
    </row>
    <row r="50" spans="2:16" customFormat="1" ht="15.75" customHeight="1" x14ac:dyDescent="0.25">
      <c r="B50" s="65" t="s">
        <v>152</v>
      </c>
      <c r="C50" s="68" t="s">
        <v>178</v>
      </c>
      <c r="D50" s="221">
        <f>SUMIFS('Consumption Data'!$J:$J,'Consumption Data'!$A:$A,$C$25,'Consumption Data'!$E:$E,$B50,'Consumption Data'!$D:$D,D$27)</f>
        <v>0</v>
      </c>
      <c r="E50" s="221">
        <f>SUMIFS('Consumption Data'!$J:$J,'Consumption Data'!$A:$A,$C$25,'Consumption Data'!$E:$E,$B50,'Consumption Data'!$D:$D,E$27)</f>
        <v>0</v>
      </c>
      <c r="F50" s="221">
        <f>SUMIFS('Consumption Data'!$J:$J,'Consumption Data'!$A:$A,$C$25,'Consumption Data'!$E:$E,$B50,'Consumption Data'!$D:$D,F$27)</f>
        <v>0</v>
      </c>
      <c r="G50" s="221">
        <f>SUMIFS('Consumption Data'!$J:$J,'Consumption Data'!$A:$A,$C$25,'Consumption Data'!$E:$E,$B50,'Consumption Data'!$D:$D,G$27)</f>
        <v>0</v>
      </c>
      <c r="H50" s="221">
        <f>SUMIFS('Consumption Data'!$J:$J,'Consumption Data'!$A:$A,$C$25,'Consumption Data'!$E:$E,$B50,'Consumption Data'!$D:$D,H$27)</f>
        <v>0</v>
      </c>
      <c r="I50" s="221">
        <f>SUMIFS('Consumption Data'!$J:$J,'Consumption Data'!$A:$A,$C$25,'Consumption Data'!$E:$E,$B50,'Consumption Data'!$D:$D,I$27)</f>
        <v>0</v>
      </c>
      <c r="J50" s="221">
        <f>SUMIFS('Consumption Data'!$J:$J,'Consumption Data'!$A:$A,$C$25,'Consumption Data'!$E:$E,$B50,'Consumption Data'!$D:$D,J$27)</f>
        <v>0</v>
      </c>
      <c r="K50" s="221">
        <f>SUMIFS('Consumption Data'!$J:$J,'Consumption Data'!$A:$A,$C$25,'Consumption Data'!$E:$E,$B50,'Consumption Data'!$D:$D,K$27)</f>
        <v>0</v>
      </c>
      <c r="L50" s="221">
        <f>SUMIFS('Consumption Data'!$J:$J,'Consumption Data'!$A:$A,$C$25,'Consumption Data'!$E:$E,$B50,'Consumption Data'!$D:$D,L$27)</f>
        <v>0</v>
      </c>
      <c r="M50" s="221">
        <f>SUMIFS('Consumption Data'!$J:$J,'Consumption Data'!$A:$A,$C$25,'Consumption Data'!$E:$E,$B50,'Consumption Data'!$D:$D,M$27)</f>
        <v>0</v>
      </c>
      <c r="N50" s="221">
        <f>SUMIFS('Consumption Data'!$J:$J,'Consumption Data'!$A:$A,$C$25,'Consumption Data'!$E:$E,$B50,'Consumption Data'!$D:$D,N$27)</f>
        <v>0</v>
      </c>
      <c r="O50" s="221">
        <f>SUMIFS('Consumption Data'!$J:$J,'Consumption Data'!$A:$A,$C$25,'Consumption Data'!$E:$E,$B50,'Consumption Data'!$D:$D,O$27)</f>
        <v>0</v>
      </c>
      <c r="P50" s="67">
        <f t="shared" si="1"/>
        <v>0</v>
      </c>
    </row>
    <row r="51" spans="2:16" customFormat="1" ht="15.75" customHeight="1" x14ac:dyDescent="0.25">
      <c r="B51" s="65" t="s">
        <v>152</v>
      </c>
      <c r="C51" s="68" t="s">
        <v>179</v>
      </c>
      <c r="D51" s="221">
        <f>SUMIFS('Consumption Data'!$K:$K,'Consumption Data'!$A:$A,$C$25,'Consumption Data'!$E:$E,$B51,'Consumption Data'!$D:$D,D$27)</f>
        <v>0</v>
      </c>
      <c r="E51" s="221">
        <f>SUMIFS('Consumption Data'!$K:$K,'Consumption Data'!$A:$A,$C$25,'Consumption Data'!$E:$E,$B51,'Consumption Data'!$D:$D,E$27)</f>
        <v>0</v>
      </c>
      <c r="F51" s="221">
        <f>SUMIFS('Consumption Data'!$K:$K,'Consumption Data'!$A:$A,$C$25,'Consumption Data'!$E:$E,$B51,'Consumption Data'!$D:$D,F$27)</f>
        <v>0</v>
      </c>
      <c r="G51" s="221">
        <f>SUMIFS('Consumption Data'!$K:$K,'Consumption Data'!$A:$A,$C$25,'Consumption Data'!$E:$E,$B51,'Consumption Data'!$D:$D,G$27)</f>
        <v>0</v>
      </c>
      <c r="H51" s="221">
        <f>SUMIFS('Consumption Data'!$K:$K,'Consumption Data'!$A:$A,$C$25,'Consumption Data'!$E:$E,$B51,'Consumption Data'!$D:$D,H$27)</f>
        <v>0</v>
      </c>
      <c r="I51" s="221">
        <f>SUMIFS('Consumption Data'!$K:$K,'Consumption Data'!$A:$A,$C$25,'Consumption Data'!$E:$E,$B51,'Consumption Data'!$D:$D,I$27)</f>
        <v>0</v>
      </c>
      <c r="J51" s="221">
        <f>SUMIFS('Consumption Data'!$K:$K,'Consumption Data'!$A:$A,$C$25,'Consumption Data'!$E:$E,$B51,'Consumption Data'!$D:$D,J$27)</f>
        <v>0</v>
      </c>
      <c r="K51" s="221">
        <f>SUMIFS('Consumption Data'!$K:$K,'Consumption Data'!$A:$A,$C$25,'Consumption Data'!$E:$E,$B51,'Consumption Data'!$D:$D,K$27)</f>
        <v>0</v>
      </c>
      <c r="L51" s="221">
        <f>SUMIFS('Consumption Data'!$K:$K,'Consumption Data'!$A:$A,$C$25,'Consumption Data'!$E:$E,$B51,'Consumption Data'!$D:$D,L$27)</f>
        <v>0</v>
      </c>
      <c r="M51" s="221">
        <f>SUMIFS('Consumption Data'!$K:$K,'Consumption Data'!$A:$A,$C$25,'Consumption Data'!$E:$E,$B51,'Consumption Data'!$D:$D,M$27)</f>
        <v>0</v>
      </c>
      <c r="N51" s="221">
        <f>SUMIFS('Consumption Data'!$K:$K,'Consumption Data'!$A:$A,$C$25,'Consumption Data'!$E:$E,$B51,'Consumption Data'!$D:$D,N$27)</f>
        <v>0</v>
      </c>
      <c r="O51" s="221">
        <f>SUMIFS('Consumption Data'!$K:$K,'Consumption Data'!$A:$A,$C$25,'Consumption Data'!$E:$E,$B51,'Consumption Data'!$D:$D,O$27)</f>
        <v>0</v>
      </c>
      <c r="P51" s="67">
        <f t="shared" si="1"/>
        <v>0</v>
      </c>
    </row>
    <row r="52" spans="2:16" customFormat="1" ht="15.75" customHeight="1" x14ac:dyDescent="0.25">
      <c r="B52" s="65" t="s">
        <v>153</v>
      </c>
      <c r="C52" s="68" t="s">
        <v>174</v>
      </c>
      <c r="D52" s="221">
        <f>SUMIFS('Consumption Data'!$F:$F,'Consumption Data'!$A:$A,$C$25,'Consumption Data'!$E:$E,$B52,'Consumption Data'!$D:$D,D$27)</f>
        <v>0</v>
      </c>
      <c r="E52" s="221">
        <f>SUMIFS('Consumption Data'!$F:$F,'Consumption Data'!$A:$A,$C$25,'Consumption Data'!$E:$E,$B52,'Consumption Data'!$D:$D,E$27)</f>
        <v>0</v>
      </c>
      <c r="F52" s="221">
        <f>SUMIFS('Consumption Data'!$F:$F,'Consumption Data'!$A:$A,$C$25,'Consumption Data'!$E:$E,$B52,'Consumption Data'!$D:$D,F$27)</f>
        <v>0</v>
      </c>
      <c r="G52" s="221">
        <f>SUMIFS('Consumption Data'!$F:$F,'Consumption Data'!$A:$A,$C$25,'Consumption Data'!$E:$E,$B52,'Consumption Data'!$D:$D,G$27)</f>
        <v>0</v>
      </c>
      <c r="H52" s="221">
        <f>SUMIFS('Consumption Data'!$F:$F,'Consumption Data'!$A:$A,$C$25,'Consumption Data'!$E:$E,$B52,'Consumption Data'!$D:$D,H$27)</f>
        <v>0</v>
      </c>
      <c r="I52" s="221">
        <f>SUMIFS('Consumption Data'!$F:$F,'Consumption Data'!$A:$A,$C$25,'Consumption Data'!$E:$E,$B52,'Consumption Data'!$D:$D,I$27)</f>
        <v>0</v>
      </c>
      <c r="J52" s="221">
        <f>SUMIFS('Consumption Data'!$F:$F,'Consumption Data'!$A:$A,$C$25,'Consumption Data'!$E:$E,$B52,'Consumption Data'!$D:$D,J$27)</f>
        <v>0</v>
      </c>
      <c r="K52" s="221">
        <f>SUMIFS('Consumption Data'!$F:$F,'Consumption Data'!$A:$A,$C$25,'Consumption Data'!$E:$E,$B52,'Consumption Data'!$D:$D,K$27)</f>
        <v>0</v>
      </c>
      <c r="L52" s="221">
        <f>SUMIFS('Consumption Data'!$F:$F,'Consumption Data'!$A:$A,$C$25,'Consumption Data'!$E:$E,$B52,'Consumption Data'!$D:$D,L$27)</f>
        <v>0</v>
      </c>
      <c r="M52" s="221">
        <f>SUMIFS('Consumption Data'!$F:$F,'Consumption Data'!$A:$A,$C$25,'Consumption Data'!$E:$E,$B52,'Consumption Data'!$D:$D,M$27)</f>
        <v>0</v>
      </c>
      <c r="N52" s="221">
        <f>SUMIFS('Consumption Data'!$F:$F,'Consumption Data'!$A:$A,$C$25,'Consumption Data'!$E:$E,$B52,'Consumption Data'!$D:$D,N$27)</f>
        <v>0</v>
      </c>
      <c r="O52" s="221">
        <f>SUMIFS('Consumption Data'!$F:$F,'Consumption Data'!$A:$A,$C$25,'Consumption Data'!$E:$E,$B52,'Consumption Data'!$D:$D,O$27)</f>
        <v>0</v>
      </c>
      <c r="P52" s="67">
        <f t="shared" si="1"/>
        <v>0</v>
      </c>
    </row>
    <row r="53" spans="2:16" customFormat="1" ht="15.75" customHeight="1" x14ac:dyDescent="0.25">
      <c r="B53" s="65" t="s">
        <v>153</v>
      </c>
      <c r="C53" s="68" t="s">
        <v>175</v>
      </c>
      <c r="D53" s="221">
        <f>SUMIFS('Consumption Data'!$G:$G,'Consumption Data'!$A:$A,$C$25,'Consumption Data'!$E:$E,$B53,'Consumption Data'!$D:$D,D$27)</f>
        <v>0</v>
      </c>
      <c r="E53" s="221">
        <f>SUMIFS('Consumption Data'!$G:$G,'Consumption Data'!$A:$A,$C$25,'Consumption Data'!$E:$E,$B53,'Consumption Data'!$D:$D,E$27)</f>
        <v>0</v>
      </c>
      <c r="F53" s="221">
        <f>SUMIFS('Consumption Data'!$G:$G,'Consumption Data'!$A:$A,$C$25,'Consumption Data'!$E:$E,$B53,'Consumption Data'!$D:$D,F$27)</f>
        <v>0</v>
      </c>
      <c r="G53" s="221">
        <f>SUMIFS('Consumption Data'!$G:$G,'Consumption Data'!$A:$A,$C$25,'Consumption Data'!$E:$E,$B53,'Consumption Data'!$D:$D,G$27)</f>
        <v>0</v>
      </c>
      <c r="H53" s="221">
        <f>SUMIFS('Consumption Data'!$G:$G,'Consumption Data'!$A:$A,$C$25,'Consumption Data'!$E:$E,$B53,'Consumption Data'!$D:$D,H$27)</f>
        <v>0</v>
      </c>
      <c r="I53" s="221">
        <f>SUMIFS('Consumption Data'!$G:$G,'Consumption Data'!$A:$A,$C$25,'Consumption Data'!$E:$E,$B53,'Consumption Data'!$D:$D,I$27)</f>
        <v>0</v>
      </c>
      <c r="J53" s="221">
        <f>SUMIFS('Consumption Data'!$G:$G,'Consumption Data'!$A:$A,$C$25,'Consumption Data'!$E:$E,$B53,'Consumption Data'!$D:$D,J$27)</f>
        <v>0</v>
      </c>
      <c r="K53" s="221">
        <f>SUMIFS('Consumption Data'!$G:$G,'Consumption Data'!$A:$A,$C$25,'Consumption Data'!$E:$E,$B53,'Consumption Data'!$D:$D,K$27)</f>
        <v>0</v>
      </c>
      <c r="L53" s="221">
        <f>SUMIFS('Consumption Data'!$G:$G,'Consumption Data'!$A:$A,$C$25,'Consumption Data'!$E:$E,$B53,'Consumption Data'!$D:$D,L$27)</f>
        <v>0</v>
      </c>
      <c r="M53" s="221">
        <f>SUMIFS('Consumption Data'!$G:$G,'Consumption Data'!$A:$A,$C$25,'Consumption Data'!$E:$E,$B53,'Consumption Data'!$D:$D,M$27)</f>
        <v>0</v>
      </c>
      <c r="N53" s="221">
        <f>SUMIFS('Consumption Data'!$G:$G,'Consumption Data'!$A:$A,$C$25,'Consumption Data'!$E:$E,$B53,'Consumption Data'!$D:$D,N$27)</f>
        <v>0</v>
      </c>
      <c r="O53" s="221">
        <f>SUMIFS('Consumption Data'!$G:$G,'Consumption Data'!$A:$A,$C$25,'Consumption Data'!$E:$E,$B53,'Consumption Data'!$D:$D,O$27)</f>
        <v>0</v>
      </c>
      <c r="P53" s="67">
        <f t="shared" si="1"/>
        <v>0</v>
      </c>
    </row>
    <row r="54" spans="2:16" customFormat="1" ht="15.75" customHeight="1" x14ac:dyDescent="0.25">
      <c r="B54" s="65" t="s">
        <v>153</v>
      </c>
      <c r="C54" s="68" t="s">
        <v>176</v>
      </c>
      <c r="D54" s="221">
        <f>SUMIFS('Consumption Data'!$H:$H,'Consumption Data'!$A:$A,$C$25,'Consumption Data'!$E:$E,$B54,'Consumption Data'!$D:$D,D$27)</f>
        <v>0</v>
      </c>
      <c r="E54" s="221">
        <f>SUMIFS('Consumption Data'!$H:$H,'Consumption Data'!$A:$A,$C$25,'Consumption Data'!$E:$E,$B54,'Consumption Data'!$D:$D,E$27)</f>
        <v>0</v>
      </c>
      <c r="F54" s="221">
        <f>SUMIFS('Consumption Data'!$H:$H,'Consumption Data'!$A:$A,$C$25,'Consumption Data'!$E:$E,$B54,'Consumption Data'!$D:$D,F$27)</f>
        <v>0</v>
      </c>
      <c r="G54" s="221">
        <f>SUMIFS('Consumption Data'!$H:$H,'Consumption Data'!$A:$A,$C$25,'Consumption Data'!$E:$E,$B54,'Consumption Data'!$D:$D,G$27)</f>
        <v>0</v>
      </c>
      <c r="H54" s="221">
        <f>SUMIFS('Consumption Data'!$H:$H,'Consumption Data'!$A:$A,$C$25,'Consumption Data'!$E:$E,$B54,'Consumption Data'!$D:$D,H$27)</f>
        <v>0</v>
      </c>
      <c r="I54" s="221">
        <f>SUMIFS('Consumption Data'!$H:$H,'Consumption Data'!$A:$A,$C$25,'Consumption Data'!$E:$E,$B54,'Consumption Data'!$D:$D,I$27)</f>
        <v>0</v>
      </c>
      <c r="J54" s="221">
        <f>SUMIFS('Consumption Data'!$H:$H,'Consumption Data'!$A:$A,$C$25,'Consumption Data'!$E:$E,$B54,'Consumption Data'!$D:$D,J$27)</f>
        <v>0</v>
      </c>
      <c r="K54" s="221">
        <f>SUMIFS('Consumption Data'!$H:$H,'Consumption Data'!$A:$A,$C$25,'Consumption Data'!$E:$E,$B54,'Consumption Data'!$D:$D,K$27)</f>
        <v>0</v>
      </c>
      <c r="L54" s="221">
        <f>SUMIFS('Consumption Data'!$H:$H,'Consumption Data'!$A:$A,$C$25,'Consumption Data'!$E:$E,$B54,'Consumption Data'!$D:$D,L$27)</f>
        <v>0</v>
      </c>
      <c r="M54" s="221">
        <f>SUMIFS('Consumption Data'!$H:$H,'Consumption Data'!$A:$A,$C$25,'Consumption Data'!$E:$E,$B54,'Consumption Data'!$D:$D,M$27)</f>
        <v>0</v>
      </c>
      <c r="N54" s="221">
        <f>SUMIFS('Consumption Data'!$H:$H,'Consumption Data'!$A:$A,$C$25,'Consumption Data'!$E:$E,$B54,'Consumption Data'!$D:$D,N$27)</f>
        <v>0</v>
      </c>
      <c r="O54" s="221">
        <f>SUMIFS('Consumption Data'!$H:$H,'Consumption Data'!$A:$A,$C$25,'Consumption Data'!$E:$E,$B54,'Consumption Data'!$D:$D,O$27)</f>
        <v>0</v>
      </c>
      <c r="P54" s="67">
        <f t="shared" si="1"/>
        <v>0</v>
      </c>
    </row>
    <row r="55" spans="2:16" customFormat="1" ht="15.75" customHeight="1" x14ac:dyDescent="0.25">
      <c r="B55" s="65" t="s">
        <v>153</v>
      </c>
      <c r="C55" s="68" t="s">
        <v>177</v>
      </c>
      <c r="D55" s="221">
        <f>SUMIFS('Consumption Data'!$I:$I,'Consumption Data'!$A:$A,$C$25,'Consumption Data'!$E:$E,$B55,'Consumption Data'!$D:$D,D$27)</f>
        <v>0</v>
      </c>
      <c r="E55" s="221">
        <f>SUMIFS('Consumption Data'!$I:$I,'Consumption Data'!$A:$A,$C$25,'Consumption Data'!$E:$E,$B55,'Consumption Data'!$D:$D,E$27)</f>
        <v>0</v>
      </c>
      <c r="F55" s="221">
        <f>SUMIFS('Consumption Data'!$I:$I,'Consumption Data'!$A:$A,$C$25,'Consumption Data'!$E:$E,$B55,'Consumption Data'!$D:$D,F$27)</f>
        <v>0</v>
      </c>
      <c r="G55" s="221">
        <f>SUMIFS('Consumption Data'!$I:$I,'Consumption Data'!$A:$A,$C$25,'Consumption Data'!$E:$E,$B55,'Consumption Data'!$D:$D,G$27)</f>
        <v>0</v>
      </c>
      <c r="H55" s="221">
        <f>SUMIFS('Consumption Data'!$I:$I,'Consumption Data'!$A:$A,$C$25,'Consumption Data'!$E:$E,$B55,'Consumption Data'!$D:$D,H$27)</f>
        <v>0</v>
      </c>
      <c r="I55" s="221">
        <f>SUMIFS('Consumption Data'!$I:$I,'Consumption Data'!$A:$A,$C$25,'Consumption Data'!$E:$E,$B55,'Consumption Data'!$D:$D,I$27)</f>
        <v>0</v>
      </c>
      <c r="J55" s="221">
        <f>SUMIFS('Consumption Data'!$I:$I,'Consumption Data'!$A:$A,$C$25,'Consumption Data'!$E:$E,$B55,'Consumption Data'!$D:$D,J$27)</f>
        <v>0</v>
      </c>
      <c r="K55" s="221">
        <f>SUMIFS('Consumption Data'!$I:$I,'Consumption Data'!$A:$A,$C$25,'Consumption Data'!$E:$E,$B55,'Consumption Data'!$D:$D,K$27)</f>
        <v>0</v>
      </c>
      <c r="L55" s="221">
        <f>SUMIFS('Consumption Data'!$I:$I,'Consumption Data'!$A:$A,$C$25,'Consumption Data'!$E:$E,$B55,'Consumption Data'!$D:$D,L$27)</f>
        <v>0</v>
      </c>
      <c r="M55" s="221">
        <f>SUMIFS('Consumption Data'!$I:$I,'Consumption Data'!$A:$A,$C$25,'Consumption Data'!$E:$E,$B55,'Consumption Data'!$D:$D,M$27)</f>
        <v>0</v>
      </c>
      <c r="N55" s="221">
        <f>SUMIFS('Consumption Data'!$I:$I,'Consumption Data'!$A:$A,$C$25,'Consumption Data'!$E:$E,$B55,'Consumption Data'!$D:$D,N$27)</f>
        <v>0</v>
      </c>
      <c r="O55" s="221">
        <f>SUMIFS('Consumption Data'!$I:$I,'Consumption Data'!$A:$A,$C$25,'Consumption Data'!$E:$E,$B55,'Consumption Data'!$D:$D,O$27)</f>
        <v>0</v>
      </c>
      <c r="P55" s="67">
        <f t="shared" si="1"/>
        <v>0</v>
      </c>
    </row>
    <row r="56" spans="2:16" customFormat="1" ht="15.75" customHeight="1" x14ac:dyDescent="0.25">
      <c r="B56" s="65" t="s">
        <v>153</v>
      </c>
      <c r="C56" s="68" t="s">
        <v>178</v>
      </c>
      <c r="D56" s="221">
        <f>SUMIFS('Consumption Data'!$J:$J,'Consumption Data'!$A:$A,$C$25,'Consumption Data'!$E:$E,$B56,'Consumption Data'!$D:$D,D$27)</f>
        <v>0</v>
      </c>
      <c r="E56" s="221">
        <f>SUMIFS('Consumption Data'!$J:$J,'Consumption Data'!$A:$A,$C$25,'Consumption Data'!$E:$E,$B56,'Consumption Data'!$D:$D,E$27)</f>
        <v>0</v>
      </c>
      <c r="F56" s="221">
        <f>SUMIFS('Consumption Data'!$J:$J,'Consumption Data'!$A:$A,$C$25,'Consumption Data'!$E:$E,$B56,'Consumption Data'!$D:$D,F$27)</f>
        <v>0</v>
      </c>
      <c r="G56" s="221">
        <f>SUMIFS('Consumption Data'!$J:$J,'Consumption Data'!$A:$A,$C$25,'Consumption Data'!$E:$E,$B56,'Consumption Data'!$D:$D,G$27)</f>
        <v>0</v>
      </c>
      <c r="H56" s="221">
        <f>SUMIFS('Consumption Data'!$J:$J,'Consumption Data'!$A:$A,$C$25,'Consumption Data'!$E:$E,$B56,'Consumption Data'!$D:$D,H$27)</f>
        <v>0</v>
      </c>
      <c r="I56" s="221">
        <f>SUMIFS('Consumption Data'!$J:$J,'Consumption Data'!$A:$A,$C$25,'Consumption Data'!$E:$E,$B56,'Consumption Data'!$D:$D,I$27)</f>
        <v>0</v>
      </c>
      <c r="J56" s="221">
        <f>SUMIFS('Consumption Data'!$J:$J,'Consumption Data'!$A:$A,$C$25,'Consumption Data'!$E:$E,$B56,'Consumption Data'!$D:$D,J$27)</f>
        <v>0</v>
      </c>
      <c r="K56" s="221">
        <f>SUMIFS('Consumption Data'!$J:$J,'Consumption Data'!$A:$A,$C$25,'Consumption Data'!$E:$E,$B56,'Consumption Data'!$D:$D,K$27)</f>
        <v>0</v>
      </c>
      <c r="L56" s="221">
        <f>SUMIFS('Consumption Data'!$J:$J,'Consumption Data'!$A:$A,$C$25,'Consumption Data'!$E:$E,$B56,'Consumption Data'!$D:$D,L$27)</f>
        <v>0</v>
      </c>
      <c r="M56" s="221">
        <f>SUMIFS('Consumption Data'!$J:$J,'Consumption Data'!$A:$A,$C$25,'Consumption Data'!$E:$E,$B56,'Consumption Data'!$D:$D,M$27)</f>
        <v>0</v>
      </c>
      <c r="N56" s="221">
        <f>SUMIFS('Consumption Data'!$J:$J,'Consumption Data'!$A:$A,$C$25,'Consumption Data'!$E:$E,$B56,'Consumption Data'!$D:$D,N$27)</f>
        <v>0</v>
      </c>
      <c r="O56" s="221">
        <f>SUMIFS('Consumption Data'!$J:$J,'Consumption Data'!$A:$A,$C$25,'Consumption Data'!$E:$E,$B56,'Consumption Data'!$D:$D,O$27)</f>
        <v>0</v>
      </c>
      <c r="P56" s="67">
        <f t="shared" si="1"/>
        <v>0</v>
      </c>
    </row>
    <row r="57" spans="2:16" customFormat="1" ht="15.75" customHeight="1" x14ac:dyDescent="0.25">
      <c r="B57" s="65" t="s">
        <v>153</v>
      </c>
      <c r="C57" s="68" t="s">
        <v>179</v>
      </c>
      <c r="D57" s="221">
        <f>SUMIFS('Consumption Data'!$K:$K,'Consumption Data'!$A:$A,$C$25,'Consumption Data'!$E:$E,$B57,'Consumption Data'!$D:$D,D$27)</f>
        <v>0</v>
      </c>
      <c r="E57" s="221">
        <f>SUMIFS('Consumption Data'!$K:$K,'Consumption Data'!$A:$A,$C$25,'Consumption Data'!$E:$E,$B57,'Consumption Data'!$D:$D,E$27)</f>
        <v>0</v>
      </c>
      <c r="F57" s="221">
        <f>SUMIFS('Consumption Data'!$K:$K,'Consumption Data'!$A:$A,$C$25,'Consumption Data'!$E:$E,$B57,'Consumption Data'!$D:$D,F$27)</f>
        <v>0</v>
      </c>
      <c r="G57" s="221">
        <f>SUMIFS('Consumption Data'!$K:$K,'Consumption Data'!$A:$A,$C$25,'Consumption Data'!$E:$E,$B57,'Consumption Data'!$D:$D,G$27)</f>
        <v>0</v>
      </c>
      <c r="H57" s="221">
        <f>SUMIFS('Consumption Data'!$K:$K,'Consumption Data'!$A:$A,$C$25,'Consumption Data'!$E:$E,$B57,'Consumption Data'!$D:$D,H$27)</f>
        <v>0</v>
      </c>
      <c r="I57" s="221">
        <f>SUMIFS('Consumption Data'!$K:$K,'Consumption Data'!$A:$A,$C$25,'Consumption Data'!$E:$E,$B57,'Consumption Data'!$D:$D,I$27)</f>
        <v>0</v>
      </c>
      <c r="J57" s="221">
        <f>SUMIFS('Consumption Data'!$K:$K,'Consumption Data'!$A:$A,$C$25,'Consumption Data'!$E:$E,$B57,'Consumption Data'!$D:$D,J$27)</f>
        <v>0</v>
      </c>
      <c r="K57" s="221">
        <f>SUMIFS('Consumption Data'!$K:$K,'Consumption Data'!$A:$A,$C$25,'Consumption Data'!$E:$E,$B57,'Consumption Data'!$D:$D,K$27)</f>
        <v>0</v>
      </c>
      <c r="L57" s="221">
        <f>SUMIFS('Consumption Data'!$K:$K,'Consumption Data'!$A:$A,$C$25,'Consumption Data'!$E:$E,$B57,'Consumption Data'!$D:$D,L$27)</f>
        <v>0</v>
      </c>
      <c r="M57" s="221">
        <f>SUMIFS('Consumption Data'!$K:$K,'Consumption Data'!$A:$A,$C$25,'Consumption Data'!$E:$E,$B57,'Consumption Data'!$D:$D,M$27)</f>
        <v>0</v>
      </c>
      <c r="N57" s="221">
        <f>SUMIFS('Consumption Data'!$K:$K,'Consumption Data'!$A:$A,$C$25,'Consumption Data'!$E:$E,$B57,'Consumption Data'!$D:$D,N$27)</f>
        <v>0</v>
      </c>
      <c r="O57" s="221">
        <f>SUMIFS('Consumption Data'!$K:$K,'Consumption Data'!$A:$A,$C$25,'Consumption Data'!$E:$E,$B57,'Consumption Data'!$D:$D,O$27)</f>
        <v>0</v>
      </c>
      <c r="P57" s="67">
        <f t="shared" si="1"/>
        <v>0</v>
      </c>
    </row>
    <row r="58" spans="2:16" customFormat="1" ht="15.75" customHeight="1" x14ac:dyDescent="0.25">
      <c r="B58" s="65" t="s">
        <v>154</v>
      </c>
      <c r="C58" s="68" t="s">
        <v>174</v>
      </c>
      <c r="D58" s="221">
        <f>SUMIFS('Consumption Data'!$F:$F,'Consumption Data'!$A:$A,$C$25,'Consumption Data'!$E:$E,$B58,'Consumption Data'!$D:$D,D$27)</f>
        <v>0</v>
      </c>
      <c r="E58" s="221">
        <f>SUMIFS('Consumption Data'!$F:$F,'Consumption Data'!$A:$A,$C$25,'Consumption Data'!$E:$E,$B58,'Consumption Data'!$D:$D,E$27)</f>
        <v>0</v>
      </c>
      <c r="F58" s="221">
        <f>SUMIFS('Consumption Data'!$F:$F,'Consumption Data'!$A:$A,$C$25,'Consumption Data'!$E:$E,$B58,'Consumption Data'!$D:$D,F$27)</f>
        <v>0</v>
      </c>
      <c r="G58" s="221">
        <f>SUMIFS('Consumption Data'!$F:$F,'Consumption Data'!$A:$A,$C$25,'Consumption Data'!$E:$E,$B58,'Consumption Data'!$D:$D,G$27)</f>
        <v>0</v>
      </c>
      <c r="H58" s="221">
        <f>SUMIFS('Consumption Data'!$F:$F,'Consumption Data'!$A:$A,$C$25,'Consumption Data'!$E:$E,$B58,'Consumption Data'!$D:$D,H$27)</f>
        <v>0</v>
      </c>
      <c r="I58" s="221">
        <f>SUMIFS('Consumption Data'!$F:$F,'Consumption Data'!$A:$A,$C$25,'Consumption Data'!$E:$E,$B58,'Consumption Data'!$D:$D,I$27)</f>
        <v>0</v>
      </c>
      <c r="J58" s="221">
        <f>SUMIFS('Consumption Data'!$F:$F,'Consumption Data'!$A:$A,$C$25,'Consumption Data'!$E:$E,$B58,'Consumption Data'!$D:$D,J$27)</f>
        <v>0</v>
      </c>
      <c r="K58" s="221">
        <f>SUMIFS('Consumption Data'!$F:$F,'Consumption Data'!$A:$A,$C$25,'Consumption Data'!$E:$E,$B58,'Consumption Data'!$D:$D,K$27)</f>
        <v>0</v>
      </c>
      <c r="L58" s="221">
        <f>SUMIFS('Consumption Data'!$F:$F,'Consumption Data'!$A:$A,$C$25,'Consumption Data'!$E:$E,$B58,'Consumption Data'!$D:$D,L$27)</f>
        <v>0</v>
      </c>
      <c r="M58" s="221">
        <f>SUMIFS('Consumption Data'!$F:$F,'Consumption Data'!$A:$A,$C$25,'Consumption Data'!$E:$E,$B58,'Consumption Data'!$D:$D,M$27)</f>
        <v>0</v>
      </c>
      <c r="N58" s="221">
        <f>SUMIFS('Consumption Data'!$F:$F,'Consumption Data'!$A:$A,$C$25,'Consumption Data'!$E:$E,$B58,'Consumption Data'!$D:$D,N$27)</f>
        <v>0</v>
      </c>
      <c r="O58" s="221">
        <f>SUMIFS('Consumption Data'!$F:$F,'Consumption Data'!$A:$A,$C$25,'Consumption Data'!$E:$E,$B58,'Consumption Data'!$D:$D,O$27)</f>
        <v>0</v>
      </c>
      <c r="P58" s="67">
        <f t="shared" si="1"/>
        <v>0</v>
      </c>
    </row>
    <row r="59" spans="2:16" customFormat="1" ht="15.75" customHeight="1" x14ac:dyDescent="0.25">
      <c r="B59" s="65" t="s">
        <v>154</v>
      </c>
      <c r="C59" s="68" t="s">
        <v>175</v>
      </c>
      <c r="D59" s="221">
        <f>SUMIFS('Consumption Data'!$G:$G,'Consumption Data'!$A:$A,$C$25,'Consumption Data'!$E:$E,$B59,'Consumption Data'!$D:$D,D$27)</f>
        <v>0</v>
      </c>
      <c r="E59" s="221">
        <f>SUMIFS('Consumption Data'!$G:$G,'Consumption Data'!$A:$A,$C$25,'Consumption Data'!$E:$E,$B59,'Consumption Data'!$D:$D,E$27)</f>
        <v>0</v>
      </c>
      <c r="F59" s="221">
        <f>SUMIFS('Consumption Data'!$G:$G,'Consumption Data'!$A:$A,$C$25,'Consumption Data'!$E:$E,$B59,'Consumption Data'!$D:$D,F$27)</f>
        <v>0</v>
      </c>
      <c r="G59" s="221">
        <f>SUMIFS('Consumption Data'!$G:$G,'Consumption Data'!$A:$A,$C$25,'Consumption Data'!$E:$E,$B59,'Consumption Data'!$D:$D,G$27)</f>
        <v>0</v>
      </c>
      <c r="H59" s="221">
        <f>SUMIFS('Consumption Data'!$G:$G,'Consumption Data'!$A:$A,$C$25,'Consumption Data'!$E:$E,$B59,'Consumption Data'!$D:$D,H$27)</f>
        <v>0</v>
      </c>
      <c r="I59" s="221">
        <f>SUMIFS('Consumption Data'!$G:$G,'Consumption Data'!$A:$A,$C$25,'Consumption Data'!$E:$E,$B59,'Consumption Data'!$D:$D,I$27)</f>
        <v>0</v>
      </c>
      <c r="J59" s="221">
        <f>SUMIFS('Consumption Data'!$G:$G,'Consumption Data'!$A:$A,$C$25,'Consumption Data'!$E:$E,$B59,'Consumption Data'!$D:$D,J$27)</f>
        <v>0</v>
      </c>
      <c r="K59" s="221">
        <f>SUMIFS('Consumption Data'!$G:$G,'Consumption Data'!$A:$A,$C$25,'Consumption Data'!$E:$E,$B59,'Consumption Data'!$D:$D,K$27)</f>
        <v>0</v>
      </c>
      <c r="L59" s="221">
        <f>SUMIFS('Consumption Data'!$G:$G,'Consumption Data'!$A:$A,$C$25,'Consumption Data'!$E:$E,$B59,'Consumption Data'!$D:$D,L$27)</f>
        <v>0</v>
      </c>
      <c r="M59" s="221">
        <f>SUMIFS('Consumption Data'!$G:$G,'Consumption Data'!$A:$A,$C$25,'Consumption Data'!$E:$E,$B59,'Consumption Data'!$D:$D,M$27)</f>
        <v>0</v>
      </c>
      <c r="N59" s="221">
        <f>SUMIFS('Consumption Data'!$G:$G,'Consumption Data'!$A:$A,$C$25,'Consumption Data'!$E:$E,$B59,'Consumption Data'!$D:$D,N$27)</f>
        <v>0</v>
      </c>
      <c r="O59" s="221">
        <f>SUMIFS('Consumption Data'!$G:$G,'Consumption Data'!$A:$A,$C$25,'Consumption Data'!$E:$E,$B59,'Consumption Data'!$D:$D,O$27)</f>
        <v>0</v>
      </c>
      <c r="P59" s="67">
        <f t="shared" si="1"/>
        <v>0</v>
      </c>
    </row>
    <row r="60" spans="2:16" customFormat="1" ht="15.75" customHeight="1" x14ac:dyDescent="0.25">
      <c r="B60" s="65" t="s">
        <v>154</v>
      </c>
      <c r="C60" s="68" t="s">
        <v>176</v>
      </c>
      <c r="D60" s="221">
        <f>SUMIFS('Consumption Data'!$H:$H,'Consumption Data'!$A:$A,$C$25,'Consumption Data'!$E:$E,$B60,'Consumption Data'!$D:$D,D$27)</f>
        <v>0</v>
      </c>
      <c r="E60" s="221">
        <f>SUMIFS('Consumption Data'!$H:$H,'Consumption Data'!$A:$A,$C$25,'Consumption Data'!$E:$E,$B60,'Consumption Data'!$D:$D,E$27)</f>
        <v>0</v>
      </c>
      <c r="F60" s="221">
        <f>SUMIFS('Consumption Data'!$H:$H,'Consumption Data'!$A:$A,$C$25,'Consumption Data'!$E:$E,$B60,'Consumption Data'!$D:$D,F$27)</f>
        <v>0</v>
      </c>
      <c r="G60" s="221">
        <f>SUMIFS('Consumption Data'!$H:$H,'Consumption Data'!$A:$A,$C$25,'Consumption Data'!$E:$E,$B60,'Consumption Data'!$D:$D,G$27)</f>
        <v>0</v>
      </c>
      <c r="H60" s="221">
        <f>SUMIFS('Consumption Data'!$H:$H,'Consumption Data'!$A:$A,$C$25,'Consumption Data'!$E:$E,$B60,'Consumption Data'!$D:$D,H$27)</f>
        <v>0</v>
      </c>
      <c r="I60" s="221">
        <f>SUMIFS('Consumption Data'!$H:$H,'Consumption Data'!$A:$A,$C$25,'Consumption Data'!$E:$E,$B60,'Consumption Data'!$D:$D,I$27)</f>
        <v>0</v>
      </c>
      <c r="J60" s="221">
        <f>SUMIFS('Consumption Data'!$H:$H,'Consumption Data'!$A:$A,$C$25,'Consumption Data'!$E:$E,$B60,'Consumption Data'!$D:$D,J$27)</f>
        <v>0</v>
      </c>
      <c r="K60" s="221">
        <f>SUMIFS('Consumption Data'!$H:$H,'Consumption Data'!$A:$A,$C$25,'Consumption Data'!$E:$E,$B60,'Consumption Data'!$D:$D,K$27)</f>
        <v>0</v>
      </c>
      <c r="L60" s="221">
        <f>SUMIFS('Consumption Data'!$H:$H,'Consumption Data'!$A:$A,$C$25,'Consumption Data'!$E:$E,$B60,'Consumption Data'!$D:$D,L$27)</f>
        <v>0</v>
      </c>
      <c r="M60" s="221">
        <f>SUMIFS('Consumption Data'!$H:$H,'Consumption Data'!$A:$A,$C$25,'Consumption Data'!$E:$E,$B60,'Consumption Data'!$D:$D,M$27)</f>
        <v>0</v>
      </c>
      <c r="N60" s="221">
        <f>SUMIFS('Consumption Data'!$H:$H,'Consumption Data'!$A:$A,$C$25,'Consumption Data'!$E:$E,$B60,'Consumption Data'!$D:$D,N$27)</f>
        <v>0</v>
      </c>
      <c r="O60" s="221">
        <f>SUMIFS('Consumption Data'!$H:$H,'Consumption Data'!$A:$A,$C$25,'Consumption Data'!$E:$E,$B60,'Consumption Data'!$D:$D,O$27)</f>
        <v>0</v>
      </c>
      <c r="P60" s="67">
        <f t="shared" si="1"/>
        <v>0</v>
      </c>
    </row>
    <row r="61" spans="2:16" customFormat="1" ht="15.75" customHeight="1" x14ac:dyDescent="0.25">
      <c r="B61" s="65" t="s">
        <v>154</v>
      </c>
      <c r="C61" s="68" t="s">
        <v>177</v>
      </c>
      <c r="D61" s="221">
        <f>SUMIFS('Consumption Data'!$I:$I,'Consumption Data'!$A:$A,$C$25,'Consumption Data'!$E:$E,$B61,'Consumption Data'!$D:$D,D$27)</f>
        <v>0</v>
      </c>
      <c r="E61" s="221">
        <f>SUMIFS('Consumption Data'!$I:$I,'Consumption Data'!$A:$A,$C$25,'Consumption Data'!$E:$E,$B61,'Consumption Data'!$D:$D,E$27)</f>
        <v>0</v>
      </c>
      <c r="F61" s="221">
        <f>SUMIFS('Consumption Data'!$I:$I,'Consumption Data'!$A:$A,$C$25,'Consumption Data'!$E:$E,$B61,'Consumption Data'!$D:$D,F$27)</f>
        <v>0</v>
      </c>
      <c r="G61" s="221">
        <f>SUMIFS('Consumption Data'!$I:$I,'Consumption Data'!$A:$A,$C$25,'Consumption Data'!$E:$E,$B61,'Consumption Data'!$D:$D,G$27)</f>
        <v>0</v>
      </c>
      <c r="H61" s="221">
        <f>SUMIFS('Consumption Data'!$I:$I,'Consumption Data'!$A:$A,$C$25,'Consumption Data'!$E:$E,$B61,'Consumption Data'!$D:$D,H$27)</f>
        <v>0</v>
      </c>
      <c r="I61" s="221">
        <f>SUMIFS('Consumption Data'!$I:$I,'Consumption Data'!$A:$A,$C$25,'Consumption Data'!$E:$E,$B61,'Consumption Data'!$D:$D,I$27)</f>
        <v>0</v>
      </c>
      <c r="J61" s="221">
        <f>SUMIFS('Consumption Data'!$I:$I,'Consumption Data'!$A:$A,$C$25,'Consumption Data'!$E:$E,$B61,'Consumption Data'!$D:$D,J$27)</f>
        <v>0</v>
      </c>
      <c r="K61" s="221">
        <f>SUMIFS('Consumption Data'!$I:$I,'Consumption Data'!$A:$A,$C$25,'Consumption Data'!$E:$E,$B61,'Consumption Data'!$D:$D,K$27)</f>
        <v>0</v>
      </c>
      <c r="L61" s="221">
        <f>SUMIFS('Consumption Data'!$I:$I,'Consumption Data'!$A:$A,$C$25,'Consumption Data'!$E:$E,$B61,'Consumption Data'!$D:$D,L$27)</f>
        <v>0</v>
      </c>
      <c r="M61" s="221">
        <f>SUMIFS('Consumption Data'!$I:$I,'Consumption Data'!$A:$A,$C$25,'Consumption Data'!$E:$E,$B61,'Consumption Data'!$D:$D,M$27)</f>
        <v>0</v>
      </c>
      <c r="N61" s="221">
        <f>SUMIFS('Consumption Data'!$I:$I,'Consumption Data'!$A:$A,$C$25,'Consumption Data'!$E:$E,$B61,'Consumption Data'!$D:$D,N$27)</f>
        <v>0</v>
      </c>
      <c r="O61" s="221">
        <f>SUMIFS('Consumption Data'!$I:$I,'Consumption Data'!$A:$A,$C$25,'Consumption Data'!$E:$E,$B61,'Consumption Data'!$D:$D,O$27)</f>
        <v>0</v>
      </c>
      <c r="P61" s="67">
        <f t="shared" si="1"/>
        <v>0</v>
      </c>
    </row>
    <row r="62" spans="2:16" customFormat="1" ht="15.75" customHeight="1" x14ac:dyDescent="0.25">
      <c r="B62" s="65" t="s">
        <v>154</v>
      </c>
      <c r="C62" s="68" t="s">
        <v>178</v>
      </c>
      <c r="D62" s="221">
        <f>SUMIFS('Consumption Data'!$J:$J,'Consumption Data'!$A:$A,$C$25,'Consumption Data'!$E:$E,$B62,'Consumption Data'!$D:$D,D$27)</f>
        <v>0</v>
      </c>
      <c r="E62" s="221">
        <f>SUMIFS('Consumption Data'!$J:$J,'Consumption Data'!$A:$A,$C$25,'Consumption Data'!$E:$E,$B62,'Consumption Data'!$D:$D,E$27)</f>
        <v>0</v>
      </c>
      <c r="F62" s="221">
        <f>SUMIFS('Consumption Data'!$J:$J,'Consumption Data'!$A:$A,$C$25,'Consumption Data'!$E:$E,$B62,'Consumption Data'!$D:$D,F$27)</f>
        <v>0</v>
      </c>
      <c r="G62" s="221">
        <f>SUMIFS('Consumption Data'!$J:$J,'Consumption Data'!$A:$A,$C$25,'Consumption Data'!$E:$E,$B62,'Consumption Data'!$D:$D,G$27)</f>
        <v>0</v>
      </c>
      <c r="H62" s="221">
        <f>SUMIFS('Consumption Data'!$J:$J,'Consumption Data'!$A:$A,$C$25,'Consumption Data'!$E:$E,$B62,'Consumption Data'!$D:$D,H$27)</f>
        <v>0</v>
      </c>
      <c r="I62" s="221">
        <f>SUMIFS('Consumption Data'!$J:$J,'Consumption Data'!$A:$A,$C$25,'Consumption Data'!$E:$E,$B62,'Consumption Data'!$D:$D,I$27)</f>
        <v>0</v>
      </c>
      <c r="J62" s="221">
        <f>SUMIFS('Consumption Data'!$J:$J,'Consumption Data'!$A:$A,$C$25,'Consumption Data'!$E:$E,$B62,'Consumption Data'!$D:$D,J$27)</f>
        <v>0</v>
      </c>
      <c r="K62" s="221">
        <f>SUMIFS('Consumption Data'!$J:$J,'Consumption Data'!$A:$A,$C$25,'Consumption Data'!$E:$E,$B62,'Consumption Data'!$D:$D,K$27)</f>
        <v>0</v>
      </c>
      <c r="L62" s="221">
        <f>SUMIFS('Consumption Data'!$J:$J,'Consumption Data'!$A:$A,$C$25,'Consumption Data'!$E:$E,$B62,'Consumption Data'!$D:$D,L$27)</f>
        <v>0</v>
      </c>
      <c r="M62" s="221">
        <f>SUMIFS('Consumption Data'!$J:$J,'Consumption Data'!$A:$A,$C$25,'Consumption Data'!$E:$E,$B62,'Consumption Data'!$D:$D,M$27)</f>
        <v>0</v>
      </c>
      <c r="N62" s="221">
        <f>SUMIFS('Consumption Data'!$J:$J,'Consumption Data'!$A:$A,$C$25,'Consumption Data'!$E:$E,$B62,'Consumption Data'!$D:$D,N$27)</f>
        <v>0</v>
      </c>
      <c r="O62" s="221">
        <f>SUMIFS('Consumption Data'!$J:$J,'Consumption Data'!$A:$A,$C$25,'Consumption Data'!$E:$E,$B62,'Consumption Data'!$D:$D,O$27)</f>
        <v>0</v>
      </c>
      <c r="P62" s="67">
        <f t="shared" si="1"/>
        <v>0</v>
      </c>
    </row>
    <row r="63" spans="2:16" customFormat="1" ht="15.75" customHeight="1" x14ac:dyDescent="0.25">
      <c r="B63" s="65" t="s">
        <v>154</v>
      </c>
      <c r="C63" s="68" t="s">
        <v>179</v>
      </c>
      <c r="D63" s="221">
        <f>SUMIFS('Consumption Data'!$K:$K,'Consumption Data'!$A:$A,$C$25,'Consumption Data'!$E:$E,$B63,'Consumption Data'!$D:$D,D$27)</f>
        <v>0</v>
      </c>
      <c r="E63" s="221">
        <f>SUMIFS('Consumption Data'!$K:$K,'Consumption Data'!$A:$A,$C$25,'Consumption Data'!$E:$E,$B63,'Consumption Data'!$D:$D,E$27)</f>
        <v>0</v>
      </c>
      <c r="F63" s="221">
        <f>SUMIFS('Consumption Data'!$K:$K,'Consumption Data'!$A:$A,$C$25,'Consumption Data'!$E:$E,$B63,'Consumption Data'!$D:$D,F$27)</f>
        <v>0</v>
      </c>
      <c r="G63" s="221">
        <f>SUMIFS('Consumption Data'!$K:$K,'Consumption Data'!$A:$A,$C$25,'Consumption Data'!$E:$E,$B63,'Consumption Data'!$D:$D,G$27)</f>
        <v>0</v>
      </c>
      <c r="H63" s="221">
        <f>SUMIFS('Consumption Data'!$K:$K,'Consumption Data'!$A:$A,$C$25,'Consumption Data'!$E:$E,$B63,'Consumption Data'!$D:$D,H$27)</f>
        <v>0</v>
      </c>
      <c r="I63" s="221">
        <f>SUMIFS('Consumption Data'!$K:$K,'Consumption Data'!$A:$A,$C$25,'Consumption Data'!$E:$E,$B63,'Consumption Data'!$D:$D,I$27)</f>
        <v>0</v>
      </c>
      <c r="J63" s="221">
        <f>SUMIFS('Consumption Data'!$K:$K,'Consumption Data'!$A:$A,$C$25,'Consumption Data'!$E:$E,$B63,'Consumption Data'!$D:$D,J$27)</f>
        <v>0</v>
      </c>
      <c r="K63" s="221">
        <f>SUMIFS('Consumption Data'!$K:$K,'Consumption Data'!$A:$A,$C$25,'Consumption Data'!$E:$E,$B63,'Consumption Data'!$D:$D,K$27)</f>
        <v>0</v>
      </c>
      <c r="L63" s="221">
        <f>SUMIFS('Consumption Data'!$K:$K,'Consumption Data'!$A:$A,$C$25,'Consumption Data'!$E:$E,$B63,'Consumption Data'!$D:$D,L$27)</f>
        <v>0</v>
      </c>
      <c r="M63" s="221">
        <f>SUMIFS('Consumption Data'!$K:$K,'Consumption Data'!$A:$A,$C$25,'Consumption Data'!$E:$E,$B63,'Consumption Data'!$D:$D,M$27)</f>
        <v>0</v>
      </c>
      <c r="N63" s="221">
        <f>SUMIFS('Consumption Data'!$K:$K,'Consumption Data'!$A:$A,$C$25,'Consumption Data'!$E:$E,$B63,'Consumption Data'!$D:$D,N$27)</f>
        <v>0</v>
      </c>
      <c r="O63" s="221">
        <f>SUMIFS('Consumption Data'!$K:$K,'Consumption Data'!$A:$A,$C$25,'Consumption Data'!$E:$E,$B63,'Consumption Data'!$D:$D,O$27)</f>
        <v>0</v>
      </c>
      <c r="P63" s="67">
        <f t="shared" si="1"/>
        <v>0</v>
      </c>
    </row>
    <row r="64" spans="2:16" customFormat="1" ht="15.75" customHeight="1" x14ac:dyDescent="0.25">
      <c r="B64" s="65" t="s">
        <v>155</v>
      </c>
      <c r="C64" s="68" t="s">
        <v>174</v>
      </c>
      <c r="D64" s="221">
        <f>SUMIFS('Consumption Data'!$F:$F,'Consumption Data'!$A:$A,$C$25,'Consumption Data'!$E:$E,$B64,'Consumption Data'!$D:$D,D$27)</f>
        <v>0</v>
      </c>
      <c r="E64" s="221">
        <f>SUMIFS('Consumption Data'!$F:$F,'Consumption Data'!$A:$A,$C$25,'Consumption Data'!$E:$E,$B64,'Consumption Data'!$D:$D,E$27)</f>
        <v>0</v>
      </c>
      <c r="F64" s="221">
        <f>SUMIFS('Consumption Data'!$F:$F,'Consumption Data'!$A:$A,$C$25,'Consumption Data'!$E:$E,$B64,'Consumption Data'!$D:$D,F$27)</f>
        <v>0</v>
      </c>
      <c r="G64" s="221">
        <f>SUMIFS('Consumption Data'!$F:$F,'Consumption Data'!$A:$A,$C$25,'Consumption Data'!$E:$E,$B64,'Consumption Data'!$D:$D,G$27)</f>
        <v>0</v>
      </c>
      <c r="H64" s="221">
        <f>SUMIFS('Consumption Data'!$F:$F,'Consumption Data'!$A:$A,$C$25,'Consumption Data'!$E:$E,$B64,'Consumption Data'!$D:$D,H$27)</f>
        <v>0</v>
      </c>
      <c r="I64" s="221">
        <f>SUMIFS('Consumption Data'!$F:$F,'Consumption Data'!$A:$A,$C$25,'Consumption Data'!$E:$E,$B64,'Consumption Data'!$D:$D,I$27)</f>
        <v>0</v>
      </c>
      <c r="J64" s="221">
        <f>SUMIFS('Consumption Data'!$F:$F,'Consumption Data'!$A:$A,$C$25,'Consumption Data'!$E:$E,$B64,'Consumption Data'!$D:$D,J$27)</f>
        <v>0</v>
      </c>
      <c r="K64" s="221">
        <f>SUMIFS('Consumption Data'!$F:$F,'Consumption Data'!$A:$A,$C$25,'Consumption Data'!$E:$E,$B64,'Consumption Data'!$D:$D,K$27)</f>
        <v>0</v>
      </c>
      <c r="L64" s="221">
        <f>SUMIFS('Consumption Data'!$F:$F,'Consumption Data'!$A:$A,$C$25,'Consumption Data'!$E:$E,$B64,'Consumption Data'!$D:$D,L$27)</f>
        <v>0</v>
      </c>
      <c r="M64" s="221">
        <f>SUMIFS('Consumption Data'!$F:$F,'Consumption Data'!$A:$A,$C$25,'Consumption Data'!$E:$E,$B64,'Consumption Data'!$D:$D,M$27)</f>
        <v>0</v>
      </c>
      <c r="N64" s="221">
        <f>SUMIFS('Consumption Data'!$F:$F,'Consumption Data'!$A:$A,$C$25,'Consumption Data'!$E:$E,$B64,'Consumption Data'!$D:$D,N$27)</f>
        <v>0</v>
      </c>
      <c r="O64" s="221">
        <f>SUMIFS('Consumption Data'!$F:$F,'Consumption Data'!$A:$A,$C$25,'Consumption Data'!$E:$E,$B64,'Consumption Data'!$D:$D,O$27)</f>
        <v>0</v>
      </c>
      <c r="P64" s="67">
        <f t="shared" si="1"/>
        <v>0</v>
      </c>
    </row>
    <row r="65" spans="2:16" customFormat="1" ht="15.75" customHeight="1" x14ac:dyDescent="0.25">
      <c r="B65" s="65" t="s">
        <v>155</v>
      </c>
      <c r="C65" s="68" t="s">
        <v>175</v>
      </c>
      <c r="D65" s="221">
        <f>SUMIFS('Consumption Data'!$G:$G,'Consumption Data'!$A:$A,$C$25,'Consumption Data'!$E:$E,$B65,'Consumption Data'!$D:$D,D$27)</f>
        <v>0</v>
      </c>
      <c r="E65" s="221">
        <f>SUMIFS('Consumption Data'!$G:$G,'Consumption Data'!$A:$A,$C$25,'Consumption Data'!$E:$E,$B65,'Consumption Data'!$D:$D,E$27)</f>
        <v>0</v>
      </c>
      <c r="F65" s="221">
        <f>SUMIFS('Consumption Data'!$G:$G,'Consumption Data'!$A:$A,$C$25,'Consumption Data'!$E:$E,$B65,'Consumption Data'!$D:$D,F$27)</f>
        <v>0</v>
      </c>
      <c r="G65" s="221">
        <f>SUMIFS('Consumption Data'!$G:$G,'Consumption Data'!$A:$A,$C$25,'Consumption Data'!$E:$E,$B65,'Consumption Data'!$D:$D,G$27)</f>
        <v>0</v>
      </c>
      <c r="H65" s="221">
        <f>SUMIFS('Consumption Data'!$G:$G,'Consumption Data'!$A:$A,$C$25,'Consumption Data'!$E:$E,$B65,'Consumption Data'!$D:$D,H$27)</f>
        <v>0</v>
      </c>
      <c r="I65" s="221">
        <f>SUMIFS('Consumption Data'!$G:$G,'Consumption Data'!$A:$A,$C$25,'Consumption Data'!$E:$E,$B65,'Consumption Data'!$D:$D,I$27)</f>
        <v>0</v>
      </c>
      <c r="J65" s="221">
        <f>SUMIFS('Consumption Data'!$G:$G,'Consumption Data'!$A:$A,$C$25,'Consumption Data'!$E:$E,$B65,'Consumption Data'!$D:$D,J$27)</f>
        <v>0</v>
      </c>
      <c r="K65" s="221">
        <f>SUMIFS('Consumption Data'!$G:$G,'Consumption Data'!$A:$A,$C$25,'Consumption Data'!$E:$E,$B65,'Consumption Data'!$D:$D,K$27)</f>
        <v>0</v>
      </c>
      <c r="L65" s="221">
        <f>SUMIFS('Consumption Data'!$G:$G,'Consumption Data'!$A:$A,$C$25,'Consumption Data'!$E:$E,$B65,'Consumption Data'!$D:$D,L$27)</f>
        <v>0</v>
      </c>
      <c r="M65" s="221">
        <f>SUMIFS('Consumption Data'!$G:$G,'Consumption Data'!$A:$A,$C$25,'Consumption Data'!$E:$E,$B65,'Consumption Data'!$D:$D,M$27)</f>
        <v>0</v>
      </c>
      <c r="N65" s="221">
        <f>SUMIFS('Consumption Data'!$G:$G,'Consumption Data'!$A:$A,$C$25,'Consumption Data'!$E:$E,$B65,'Consumption Data'!$D:$D,N$27)</f>
        <v>0</v>
      </c>
      <c r="O65" s="221">
        <f>SUMIFS('Consumption Data'!$G:$G,'Consumption Data'!$A:$A,$C$25,'Consumption Data'!$E:$E,$B65,'Consumption Data'!$D:$D,O$27)</f>
        <v>0</v>
      </c>
      <c r="P65" s="67">
        <f t="shared" si="1"/>
        <v>0</v>
      </c>
    </row>
    <row r="66" spans="2:16" customFormat="1" ht="15.75" customHeight="1" x14ac:dyDescent="0.25">
      <c r="B66" s="65" t="s">
        <v>155</v>
      </c>
      <c r="C66" s="68" t="s">
        <v>176</v>
      </c>
      <c r="D66" s="221">
        <f>SUMIFS('Consumption Data'!$H:$H,'Consumption Data'!$A:$A,$C$25,'Consumption Data'!$E:$E,$B66,'Consumption Data'!$D:$D,D$27)</f>
        <v>0</v>
      </c>
      <c r="E66" s="221">
        <f>SUMIFS('Consumption Data'!$H:$H,'Consumption Data'!$A:$A,$C$25,'Consumption Data'!$E:$E,$B66,'Consumption Data'!$D:$D,E$27)</f>
        <v>0</v>
      </c>
      <c r="F66" s="221">
        <f>SUMIFS('Consumption Data'!$H:$H,'Consumption Data'!$A:$A,$C$25,'Consumption Data'!$E:$E,$B66,'Consumption Data'!$D:$D,F$27)</f>
        <v>0</v>
      </c>
      <c r="G66" s="221">
        <f>SUMIFS('Consumption Data'!$H:$H,'Consumption Data'!$A:$A,$C$25,'Consumption Data'!$E:$E,$B66,'Consumption Data'!$D:$D,G$27)</f>
        <v>0</v>
      </c>
      <c r="H66" s="221">
        <f>SUMIFS('Consumption Data'!$H:$H,'Consumption Data'!$A:$A,$C$25,'Consumption Data'!$E:$E,$B66,'Consumption Data'!$D:$D,H$27)</f>
        <v>0</v>
      </c>
      <c r="I66" s="221">
        <f>SUMIFS('Consumption Data'!$H:$H,'Consumption Data'!$A:$A,$C$25,'Consumption Data'!$E:$E,$B66,'Consumption Data'!$D:$D,I$27)</f>
        <v>0</v>
      </c>
      <c r="J66" s="221">
        <f>SUMIFS('Consumption Data'!$H:$H,'Consumption Data'!$A:$A,$C$25,'Consumption Data'!$E:$E,$B66,'Consumption Data'!$D:$D,J$27)</f>
        <v>0</v>
      </c>
      <c r="K66" s="221">
        <f>SUMIFS('Consumption Data'!$H:$H,'Consumption Data'!$A:$A,$C$25,'Consumption Data'!$E:$E,$B66,'Consumption Data'!$D:$D,K$27)</f>
        <v>0</v>
      </c>
      <c r="L66" s="221">
        <f>SUMIFS('Consumption Data'!$H:$H,'Consumption Data'!$A:$A,$C$25,'Consumption Data'!$E:$E,$B66,'Consumption Data'!$D:$D,L$27)</f>
        <v>0</v>
      </c>
      <c r="M66" s="221">
        <f>SUMIFS('Consumption Data'!$H:$H,'Consumption Data'!$A:$A,$C$25,'Consumption Data'!$E:$E,$B66,'Consumption Data'!$D:$D,M$27)</f>
        <v>0</v>
      </c>
      <c r="N66" s="221">
        <f>SUMIFS('Consumption Data'!$H:$H,'Consumption Data'!$A:$A,$C$25,'Consumption Data'!$E:$E,$B66,'Consumption Data'!$D:$D,N$27)</f>
        <v>0</v>
      </c>
      <c r="O66" s="221">
        <f>SUMIFS('Consumption Data'!$H:$H,'Consumption Data'!$A:$A,$C$25,'Consumption Data'!$E:$E,$B66,'Consumption Data'!$D:$D,O$27)</f>
        <v>0</v>
      </c>
      <c r="P66" s="67">
        <f t="shared" si="1"/>
        <v>0</v>
      </c>
    </row>
    <row r="67" spans="2:16" customFormat="1" ht="15.75" customHeight="1" x14ac:dyDescent="0.25">
      <c r="B67" s="65" t="s">
        <v>155</v>
      </c>
      <c r="C67" s="68" t="s">
        <v>177</v>
      </c>
      <c r="D67" s="221">
        <f>SUMIFS('Consumption Data'!$I:$I,'Consumption Data'!$A:$A,$C$25,'Consumption Data'!$E:$E,$B67,'Consumption Data'!$D:$D,D$27)</f>
        <v>0</v>
      </c>
      <c r="E67" s="221">
        <f>SUMIFS('Consumption Data'!$I:$I,'Consumption Data'!$A:$A,$C$25,'Consumption Data'!$E:$E,$B67,'Consumption Data'!$D:$D,E$27)</f>
        <v>0</v>
      </c>
      <c r="F67" s="221">
        <f>SUMIFS('Consumption Data'!$I:$I,'Consumption Data'!$A:$A,$C$25,'Consumption Data'!$E:$E,$B67,'Consumption Data'!$D:$D,F$27)</f>
        <v>0</v>
      </c>
      <c r="G67" s="221">
        <f>SUMIFS('Consumption Data'!$I:$I,'Consumption Data'!$A:$A,$C$25,'Consumption Data'!$E:$E,$B67,'Consumption Data'!$D:$D,G$27)</f>
        <v>0</v>
      </c>
      <c r="H67" s="221">
        <f>SUMIFS('Consumption Data'!$I:$I,'Consumption Data'!$A:$A,$C$25,'Consumption Data'!$E:$E,$B67,'Consumption Data'!$D:$D,H$27)</f>
        <v>0</v>
      </c>
      <c r="I67" s="221">
        <f>SUMIFS('Consumption Data'!$I:$I,'Consumption Data'!$A:$A,$C$25,'Consumption Data'!$E:$E,$B67,'Consumption Data'!$D:$D,I$27)</f>
        <v>0</v>
      </c>
      <c r="J67" s="221">
        <f>SUMIFS('Consumption Data'!$I:$I,'Consumption Data'!$A:$A,$C$25,'Consumption Data'!$E:$E,$B67,'Consumption Data'!$D:$D,J$27)</f>
        <v>0</v>
      </c>
      <c r="K67" s="221">
        <f>SUMIFS('Consumption Data'!$I:$I,'Consumption Data'!$A:$A,$C$25,'Consumption Data'!$E:$E,$B67,'Consumption Data'!$D:$D,K$27)</f>
        <v>0</v>
      </c>
      <c r="L67" s="221">
        <f>SUMIFS('Consumption Data'!$I:$I,'Consumption Data'!$A:$A,$C$25,'Consumption Data'!$E:$E,$B67,'Consumption Data'!$D:$D,L$27)</f>
        <v>0</v>
      </c>
      <c r="M67" s="221">
        <f>SUMIFS('Consumption Data'!$I:$I,'Consumption Data'!$A:$A,$C$25,'Consumption Data'!$E:$E,$B67,'Consumption Data'!$D:$D,M$27)</f>
        <v>0</v>
      </c>
      <c r="N67" s="221">
        <f>SUMIFS('Consumption Data'!$I:$I,'Consumption Data'!$A:$A,$C$25,'Consumption Data'!$E:$E,$B67,'Consumption Data'!$D:$D,N$27)</f>
        <v>0</v>
      </c>
      <c r="O67" s="221">
        <f>SUMIFS('Consumption Data'!$I:$I,'Consumption Data'!$A:$A,$C$25,'Consumption Data'!$E:$E,$B67,'Consumption Data'!$D:$D,O$27)</f>
        <v>0</v>
      </c>
      <c r="P67" s="67">
        <f t="shared" si="1"/>
        <v>0</v>
      </c>
    </row>
    <row r="68" spans="2:16" customFormat="1" ht="15.75" customHeight="1" x14ac:dyDescent="0.25">
      <c r="B68" s="65" t="s">
        <v>155</v>
      </c>
      <c r="C68" s="68" t="s">
        <v>178</v>
      </c>
      <c r="D68" s="221">
        <f>SUMIFS('Consumption Data'!$J:$J,'Consumption Data'!$A:$A,$C$25,'Consumption Data'!$E:$E,$B68,'Consumption Data'!$D:$D,D$27)</f>
        <v>0</v>
      </c>
      <c r="E68" s="221">
        <f>SUMIFS('Consumption Data'!$J:$J,'Consumption Data'!$A:$A,$C$25,'Consumption Data'!$E:$E,$B68,'Consumption Data'!$D:$D,E$27)</f>
        <v>0</v>
      </c>
      <c r="F68" s="221">
        <f>SUMIFS('Consumption Data'!$J:$J,'Consumption Data'!$A:$A,$C$25,'Consumption Data'!$E:$E,$B68,'Consumption Data'!$D:$D,F$27)</f>
        <v>0</v>
      </c>
      <c r="G68" s="221">
        <f>SUMIFS('Consumption Data'!$J:$J,'Consumption Data'!$A:$A,$C$25,'Consumption Data'!$E:$E,$B68,'Consumption Data'!$D:$D,G$27)</f>
        <v>0</v>
      </c>
      <c r="H68" s="221">
        <f>SUMIFS('Consumption Data'!$J:$J,'Consumption Data'!$A:$A,$C$25,'Consumption Data'!$E:$E,$B68,'Consumption Data'!$D:$D,H$27)</f>
        <v>0</v>
      </c>
      <c r="I68" s="221">
        <f>SUMIFS('Consumption Data'!$J:$J,'Consumption Data'!$A:$A,$C$25,'Consumption Data'!$E:$E,$B68,'Consumption Data'!$D:$D,I$27)</f>
        <v>0</v>
      </c>
      <c r="J68" s="221">
        <f>SUMIFS('Consumption Data'!$J:$J,'Consumption Data'!$A:$A,$C$25,'Consumption Data'!$E:$E,$B68,'Consumption Data'!$D:$D,J$27)</f>
        <v>0</v>
      </c>
      <c r="K68" s="221">
        <f>SUMIFS('Consumption Data'!$J:$J,'Consumption Data'!$A:$A,$C$25,'Consumption Data'!$E:$E,$B68,'Consumption Data'!$D:$D,K$27)</f>
        <v>0</v>
      </c>
      <c r="L68" s="221">
        <f>SUMIFS('Consumption Data'!$J:$J,'Consumption Data'!$A:$A,$C$25,'Consumption Data'!$E:$E,$B68,'Consumption Data'!$D:$D,L$27)</f>
        <v>0</v>
      </c>
      <c r="M68" s="221">
        <f>SUMIFS('Consumption Data'!$J:$J,'Consumption Data'!$A:$A,$C$25,'Consumption Data'!$E:$E,$B68,'Consumption Data'!$D:$D,M$27)</f>
        <v>0</v>
      </c>
      <c r="N68" s="221">
        <f>SUMIFS('Consumption Data'!$J:$J,'Consumption Data'!$A:$A,$C$25,'Consumption Data'!$E:$E,$B68,'Consumption Data'!$D:$D,N$27)</f>
        <v>0</v>
      </c>
      <c r="O68" s="221">
        <f>SUMIFS('Consumption Data'!$J:$J,'Consumption Data'!$A:$A,$C$25,'Consumption Data'!$E:$E,$B68,'Consumption Data'!$D:$D,O$27)</f>
        <v>0</v>
      </c>
      <c r="P68" s="67">
        <f t="shared" si="1"/>
        <v>0</v>
      </c>
    </row>
    <row r="69" spans="2:16" customFormat="1" ht="15.75" customHeight="1" x14ac:dyDescent="0.25">
      <c r="B69" s="65" t="s">
        <v>155</v>
      </c>
      <c r="C69" s="68" t="s">
        <v>179</v>
      </c>
      <c r="D69" s="221">
        <f>SUMIFS('Consumption Data'!$K:$K,'Consumption Data'!$A:$A,$C$25,'Consumption Data'!$E:$E,$B69,'Consumption Data'!$D:$D,D$27)</f>
        <v>0</v>
      </c>
      <c r="E69" s="221">
        <f>SUMIFS('Consumption Data'!$K:$K,'Consumption Data'!$A:$A,$C$25,'Consumption Data'!$E:$E,$B69,'Consumption Data'!$D:$D,E$27)</f>
        <v>0</v>
      </c>
      <c r="F69" s="221">
        <f>SUMIFS('Consumption Data'!$K:$K,'Consumption Data'!$A:$A,$C$25,'Consumption Data'!$E:$E,$B69,'Consumption Data'!$D:$D,F$27)</f>
        <v>0</v>
      </c>
      <c r="G69" s="221">
        <f>SUMIFS('Consumption Data'!$K:$K,'Consumption Data'!$A:$A,$C$25,'Consumption Data'!$E:$E,$B69,'Consumption Data'!$D:$D,G$27)</f>
        <v>0</v>
      </c>
      <c r="H69" s="221">
        <f>SUMIFS('Consumption Data'!$K:$K,'Consumption Data'!$A:$A,$C$25,'Consumption Data'!$E:$E,$B69,'Consumption Data'!$D:$D,H$27)</f>
        <v>0</v>
      </c>
      <c r="I69" s="221">
        <f>SUMIFS('Consumption Data'!$K:$K,'Consumption Data'!$A:$A,$C$25,'Consumption Data'!$E:$E,$B69,'Consumption Data'!$D:$D,I$27)</f>
        <v>0</v>
      </c>
      <c r="J69" s="221">
        <f>SUMIFS('Consumption Data'!$K:$K,'Consumption Data'!$A:$A,$C$25,'Consumption Data'!$E:$E,$B69,'Consumption Data'!$D:$D,J$27)</f>
        <v>0</v>
      </c>
      <c r="K69" s="221">
        <f>SUMIFS('Consumption Data'!$K:$K,'Consumption Data'!$A:$A,$C$25,'Consumption Data'!$E:$E,$B69,'Consumption Data'!$D:$D,K$27)</f>
        <v>0</v>
      </c>
      <c r="L69" s="221">
        <f>SUMIFS('Consumption Data'!$K:$K,'Consumption Data'!$A:$A,$C$25,'Consumption Data'!$E:$E,$B69,'Consumption Data'!$D:$D,L$27)</f>
        <v>0</v>
      </c>
      <c r="M69" s="221">
        <f>SUMIFS('Consumption Data'!$K:$K,'Consumption Data'!$A:$A,$C$25,'Consumption Data'!$E:$E,$B69,'Consumption Data'!$D:$D,M$27)</f>
        <v>0</v>
      </c>
      <c r="N69" s="221">
        <f>SUMIFS('Consumption Data'!$K:$K,'Consumption Data'!$A:$A,$C$25,'Consumption Data'!$E:$E,$B69,'Consumption Data'!$D:$D,N$27)</f>
        <v>0</v>
      </c>
      <c r="O69" s="221">
        <f>SUMIFS('Consumption Data'!$K:$K,'Consumption Data'!$A:$A,$C$25,'Consumption Data'!$E:$E,$B69,'Consumption Data'!$D:$D,O$27)</f>
        <v>0</v>
      </c>
      <c r="P69" s="67">
        <f t="shared" si="1"/>
        <v>0</v>
      </c>
    </row>
    <row r="70" spans="2:16" customFormat="1" ht="15.75" customHeight="1" x14ac:dyDescent="0.25">
      <c r="B70" s="2" t="s">
        <v>95</v>
      </c>
      <c r="C70" s="1"/>
      <c r="D70" s="222">
        <f t="shared" ref="D70:P70" si="2">SUM(D28:D69)</f>
        <v>0</v>
      </c>
      <c r="E70" s="222">
        <f t="shared" si="2"/>
        <v>0</v>
      </c>
      <c r="F70" s="222">
        <f t="shared" si="2"/>
        <v>0</v>
      </c>
      <c r="G70" s="222">
        <f t="shared" si="2"/>
        <v>0</v>
      </c>
      <c r="H70" s="222">
        <f t="shared" si="2"/>
        <v>0</v>
      </c>
      <c r="I70" s="222">
        <f t="shared" si="2"/>
        <v>0</v>
      </c>
      <c r="J70" s="222">
        <f t="shared" si="2"/>
        <v>0</v>
      </c>
      <c r="K70" s="222">
        <f t="shared" si="2"/>
        <v>0</v>
      </c>
      <c r="L70" s="222">
        <f t="shared" si="2"/>
        <v>0</v>
      </c>
      <c r="M70" s="222">
        <f t="shared" si="2"/>
        <v>0</v>
      </c>
      <c r="N70" s="222">
        <f t="shared" si="2"/>
        <v>0</v>
      </c>
      <c r="O70" s="222">
        <f t="shared" si="2"/>
        <v>0</v>
      </c>
      <c r="P70" s="222">
        <f t="shared" si="2"/>
        <v>0</v>
      </c>
    </row>
  </sheetData>
  <mergeCells count="18">
    <mergeCell ref="E9:F9"/>
    <mergeCell ref="C25:D25"/>
    <mergeCell ref="C9:D9"/>
    <mergeCell ref="Q9:Q10"/>
    <mergeCell ref="B70:C70"/>
    <mergeCell ref="B9:B10"/>
    <mergeCell ref="O9:P9"/>
    <mergeCell ref="M9:N9"/>
    <mergeCell ref="K9:L9"/>
    <mergeCell ref="I9:J9"/>
    <mergeCell ref="G9:H9"/>
    <mergeCell ref="B8:Q8"/>
    <mergeCell ref="C2:H3"/>
    <mergeCell ref="L2:P6"/>
    <mergeCell ref="C5:E5"/>
    <mergeCell ref="F5:J5"/>
    <mergeCell ref="C6:E6"/>
    <mergeCell ref="F6:J6"/>
  </mergeCells>
  <dataValidations count="1">
    <dataValidation type="list" allowBlank="1" showInputMessage="1" showErrorMessage="1" sqref="C25:D25" xr:uid="{00000000-0002-0000-0D00-000000000000}">
      <formula1>MPANList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038E-A81E-42C9-84AE-7F6B4CEFD335}">
  <sheetPr codeName="Sheet12"/>
  <dimension ref="A1:N762"/>
  <sheetViews>
    <sheetView showGridLines="0" workbookViewId="0">
      <selection activeCell="A2" sqref="A2"/>
    </sheetView>
  </sheetViews>
  <sheetFormatPr defaultColWidth="16.42578125" defaultRowHeight="15" x14ac:dyDescent="0.25"/>
  <cols>
    <col min="1" max="1" width="20.42578125" bestFit="1" customWidth="1"/>
    <col min="2" max="2" width="9" style="60" bestFit="1" customWidth="1"/>
    <col min="3" max="3" width="11" style="60" bestFit="1" customWidth="1"/>
    <col min="4" max="4" width="9" style="60" bestFit="1" customWidth="1"/>
    <col min="5" max="5" width="11.42578125" style="60" bestFit="1" customWidth="1"/>
    <col min="6" max="11" width="15.7109375" style="60" bestFit="1" customWidth="1"/>
    <col min="12" max="14" width="7" style="60" bestFit="1" customWidth="1"/>
    <col min="15" max="15" width="16.42578125" style="60" customWidth="1"/>
    <col min="16" max="16384" width="16.42578125" style="60"/>
  </cols>
  <sheetData>
    <row r="1" spans="1:14" ht="11.25" x14ac:dyDescent="0.2">
      <c r="A1" s="223" t="s">
        <v>180</v>
      </c>
      <c r="B1" s="224" t="s">
        <v>82</v>
      </c>
      <c r="C1" s="224" t="s">
        <v>181</v>
      </c>
      <c r="D1" s="224" t="s">
        <v>182</v>
      </c>
      <c r="E1" s="224" t="s">
        <v>183</v>
      </c>
      <c r="F1" s="225" t="s">
        <v>184</v>
      </c>
      <c r="G1" s="225" t="s">
        <v>185</v>
      </c>
      <c r="H1" s="226" t="s">
        <v>186</v>
      </c>
      <c r="I1" s="226" t="s">
        <v>187</v>
      </c>
      <c r="J1" s="226" t="s">
        <v>188</v>
      </c>
      <c r="K1" s="225" t="s">
        <v>189</v>
      </c>
      <c r="L1" s="227" t="s">
        <v>104</v>
      </c>
      <c r="M1" s="227" t="s">
        <v>156</v>
      </c>
      <c r="N1" s="227" t="s">
        <v>190</v>
      </c>
    </row>
    <row r="2" spans="1:14" customFormat="1" x14ac:dyDescent="0.25">
      <c r="A2" s="79" t="s">
        <v>71</v>
      </c>
      <c r="B2" s="106" t="s">
        <v>191</v>
      </c>
      <c r="C2" s="80" t="s">
        <v>148</v>
      </c>
      <c r="D2" s="80" t="s">
        <v>165</v>
      </c>
      <c r="E2" s="80" t="s">
        <v>151</v>
      </c>
      <c r="F2" s="62">
        <v>257.89999999999998</v>
      </c>
      <c r="G2" s="62">
        <v>351</v>
      </c>
      <c r="H2" s="62">
        <v>701.2</v>
      </c>
      <c r="I2" s="62">
        <v>670.9</v>
      </c>
      <c r="J2" s="62">
        <v>593.70000000000005</v>
      </c>
      <c r="K2" s="62">
        <v>478.4</v>
      </c>
      <c r="L2" s="228">
        <v>3053.1</v>
      </c>
      <c r="M2" s="228">
        <v>1965.8</v>
      </c>
      <c r="N2" s="228">
        <v>1087.3</v>
      </c>
    </row>
    <row r="3" spans="1:14" customFormat="1" x14ac:dyDescent="0.25">
      <c r="A3" s="79" t="s">
        <v>71</v>
      </c>
      <c r="B3" s="106" t="s">
        <v>192</v>
      </c>
      <c r="C3" s="80" t="s">
        <v>148</v>
      </c>
      <c r="D3" s="80" t="s">
        <v>165</v>
      </c>
      <c r="E3" s="80" t="s">
        <v>152</v>
      </c>
      <c r="F3" s="62">
        <v>267.89999999999998</v>
      </c>
      <c r="G3" s="62">
        <v>364.9</v>
      </c>
      <c r="H3" s="62">
        <v>685.7</v>
      </c>
      <c r="I3" s="62">
        <v>771.7</v>
      </c>
      <c r="J3" s="62">
        <v>737.6</v>
      </c>
      <c r="K3" s="62">
        <v>582.70000000000005</v>
      </c>
      <c r="L3" s="228">
        <v>3410.5</v>
      </c>
      <c r="M3" s="228">
        <v>2195</v>
      </c>
      <c r="N3" s="228">
        <v>1215.5</v>
      </c>
    </row>
    <row r="4" spans="1:14" customFormat="1" x14ac:dyDescent="0.25">
      <c r="A4" s="79" t="s">
        <v>71</v>
      </c>
      <c r="B4" s="106" t="s">
        <v>193</v>
      </c>
      <c r="C4" s="80" t="s">
        <v>148</v>
      </c>
      <c r="D4" s="80" t="s">
        <v>165</v>
      </c>
      <c r="E4" s="80" t="s">
        <v>153</v>
      </c>
      <c r="F4" s="62">
        <v>270.5</v>
      </c>
      <c r="G4" s="62">
        <v>360.6</v>
      </c>
      <c r="H4" s="62">
        <v>796.6</v>
      </c>
      <c r="I4" s="62">
        <v>804.5</v>
      </c>
      <c r="J4" s="62">
        <v>707.8</v>
      </c>
      <c r="K4" s="62">
        <v>540.20000000000005</v>
      </c>
      <c r="L4" s="228">
        <v>3480.2</v>
      </c>
      <c r="M4" s="228">
        <v>2308.9</v>
      </c>
      <c r="N4" s="228">
        <v>1171.3</v>
      </c>
    </row>
    <row r="5" spans="1:14" customFormat="1" x14ac:dyDescent="0.25">
      <c r="A5" s="79" t="s">
        <v>71</v>
      </c>
      <c r="B5" s="106" t="s">
        <v>194</v>
      </c>
      <c r="C5" s="80" t="s">
        <v>148</v>
      </c>
      <c r="D5" s="80" t="s">
        <v>165</v>
      </c>
      <c r="E5" s="80" t="s">
        <v>154</v>
      </c>
      <c r="F5" s="62">
        <v>265.3</v>
      </c>
      <c r="G5" s="62">
        <v>361.9</v>
      </c>
      <c r="H5" s="62">
        <v>621.9</v>
      </c>
      <c r="I5" s="62">
        <v>604.79999999999995</v>
      </c>
      <c r="J5" s="62">
        <v>567</v>
      </c>
      <c r="K5" s="62">
        <v>472.8</v>
      </c>
      <c r="L5" s="228">
        <v>2893.7</v>
      </c>
      <c r="M5" s="228">
        <v>0</v>
      </c>
      <c r="N5" s="228">
        <v>2893.7</v>
      </c>
    </row>
    <row r="6" spans="1:14" customFormat="1" x14ac:dyDescent="0.25">
      <c r="A6" s="79" t="s">
        <v>71</v>
      </c>
      <c r="B6" s="106" t="s">
        <v>195</v>
      </c>
      <c r="C6" s="80" t="s">
        <v>148</v>
      </c>
      <c r="D6" s="80" t="s">
        <v>165</v>
      </c>
      <c r="E6" s="80" t="s">
        <v>155</v>
      </c>
      <c r="F6" s="62">
        <v>264</v>
      </c>
      <c r="G6" s="62">
        <v>354.3</v>
      </c>
      <c r="H6" s="62">
        <v>545.70000000000005</v>
      </c>
      <c r="I6" s="62">
        <v>639.1</v>
      </c>
      <c r="J6" s="62">
        <v>628.6</v>
      </c>
      <c r="K6" s="62">
        <v>529.6</v>
      </c>
      <c r="L6" s="228">
        <v>2961.3</v>
      </c>
      <c r="M6" s="228">
        <v>0</v>
      </c>
      <c r="N6" s="228">
        <v>2961.3</v>
      </c>
    </row>
    <row r="7" spans="1:14" customFormat="1" x14ac:dyDescent="0.25">
      <c r="A7" s="79" t="s">
        <v>71</v>
      </c>
      <c r="B7" s="106" t="s">
        <v>196</v>
      </c>
      <c r="C7" s="80" t="s">
        <v>148</v>
      </c>
      <c r="D7" s="80" t="s">
        <v>165</v>
      </c>
      <c r="E7" s="80" t="s">
        <v>149</v>
      </c>
      <c r="F7" s="62">
        <v>260.10000000000002</v>
      </c>
      <c r="G7" s="62">
        <v>361.1</v>
      </c>
      <c r="H7" s="62">
        <v>684.2</v>
      </c>
      <c r="I7" s="62">
        <v>660.9</v>
      </c>
      <c r="J7" s="62">
        <v>601.6</v>
      </c>
      <c r="K7" s="62">
        <v>471.2</v>
      </c>
      <c r="L7" s="228">
        <v>3039.1</v>
      </c>
      <c r="M7" s="228">
        <v>1946.7</v>
      </c>
      <c r="N7" s="228">
        <v>1092.4000000000001</v>
      </c>
    </row>
    <row r="8" spans="1:14" customFormat="1" x14ac:dyDescent="0.25">
      <c r="A8" s="79" t="s">
        <v>71</v>
      </c>
      <c r="B8" s="106" t="s">
        <v>197</v>
      </c>
      <c r="C8" s="80" t="s">
        <v>148</v>
      </c>
      <c r="D8" s="80" t="s">
        <v>165</v>
      </c>
      <c r="E8" s="80" t="s">
        <v>150</v>
      </c>
      <c r="F8" s="62">
        <v>255.8</v>
      </c>
      <c r="G8" s="62">
        <v>358.7</v>
      </c>
      <c r="H8" s="62">
        <v>683.4</v>
      </c>
      <c r="I8" s="62">
        <v>680.3</v>
      </c>
      <c r="J8" s="62">
        <v>609.6</v>
      </c>
      <c r="K8" s="62">
        <v>480.3</v>
      </c>
      <c r="L8" s="228">
        <v>3068.1</v>
      </c>
      <c r="M8" s="228">
        <v>1973.3</v>
      </c>
      <c r="N8" s="228">
        <v>1094.8</v>
      </c>
    </row>
    <row r="9" spans="1:14" customFormat="1" x14ac:dyDescent="0.25">
      <c r="A9" s="79" t="s">
        <v>71</v>
      </c>
      <c r="B9" s="106" t="s">
        <v>198</v>
      </c>
      <c r="C9" s="80" t="s">
        <v>148</v>
      </c>
      <c r="D9" s="80" t="s">
        <v>165</v>
      </c>
      <c r="E9" s="80" t="s">
        <v>151</v>
      </c>
      <c r="F9" s="62">
        <v>255.5</v>
      </c>
      <c r="G9" s="62">
        <v>359.6</v>
      </c>
      <c r="H9" s="62">
        <v>674.8</v>
      </c>
      <c r="I9" s="62">
        <v>653.9</v>
      </c>
      <c r="J9" s="62">
        <v>581.4</v>
      </c>
      <c r="K9" s="62">
        <v>458.4</v>
      </c>
      <c r="L9" s="228">
        <v>2983.6</v>
      </c>
      <c r="M9" s="228">
        <v>1910.1</v>
      </c>
      <c r="N9" s="228">
        <v>1073.5</v>
      </c>
    </row>
    <row r="10" spans="1:14" customFormat="1" x14ac:dyDescent="0.25">
      <c r="A10" s="79" t="s">
        <v>71</v>
      </c>
      <c r="B10" s="106" t="s">
        <v>199</v>
      </c>
      <c r="C10" s="80" t="s">
        <v>148</v>
      </c>
      <c r="D10" s="80" t="s">
        <v>165</v>
      </c>
      <c r="E10" s="80" t="s">
        <v>152</v>
      </c>
      <c r="F10" s="62">
        <v>245.7</v>
      </c>
      <c r="G10" s="62">
        <v>349.8</v>
      </c>
      <c r="H10" s="62">
        <v>673.1</v>
      </c>
      <c r="I10" s="62">
        <v>660.5</v>
      </c>
      <c r="J10" s="62">
        <v>579.6</v>
      </c>
      <c r="K10" s="62">
        <v>452.4</v>
      </c>
      <c r="L10" s="228">
        <v>2961.1</v>
      </c>
      <c r="M10" s="228">
        <v>1913.2</v>
      </c>
      <c r="N10" s="228">
        <v>1047.9000000000001</v>
      </c>
    </row>
    <row r="11" spans="1:14" customFormat="1" x14ac:dyDescent="0.25">
      <c r="A11" s="79" t="s">
        <v>71</v>
      </c>
      <c r="B11" s="106" t="s">
        <v>200</v>
      </c>
      <c r="C11" s="80" t="s">
        <v>148</v>
      </c>
      <c r="D11" s="80" t="s">
        <v>165</v>
      </c>
      <c r="E11" s="80" t="s">
        <v>153</v>
      </c>
      <c r="F11" s="62">
        <v>246.5</v>
      </c>
      <c r="G11" s="62">
        <v>340.9</v>
      </c>
      <c r="H11" s="62">
        <v>685.2</v>
      </c>
      <c r="I11" s="62">
        <v>716.2</v>
      </c>
      <c r="J11" s="62">
        <v>678.5</v>
      </c>
      <c r="K11" s="62">
        <v>524.79999999999995</v>
      </c>
      <c r="L11" s="228">
        <v>3192.1</v>
      </c>
      <c r="M11" s="228">
        <v>2079.9</v>
      </c>
      <c r="N11" s="228">
        <v>1112.2</v>
      </c>
    </row>
    <row r="12" spans="1:14" customFormat="1" x14ac:dyDescent="0.25">
      <c r="A12" s="79" t="s">
        <v>71</v>
      </c>
      <c r="B12" s="106" t="s">
        <v>201</v>
      </c>
      <c r="C12" s="80" t="s">
        <v>148</v>
      </c>
      <c r="D12" s="80" t="s">
        <v>165</v>
      </c>
      <c r="E12" s="80" t="s">
        <v>154</v>
      </c>
      <c r="F12" s="62">
        <v>252.3</v>
      </c>
      <c r="G12" s="62">
        <v>350.4</v>
      </c>
      <c r="H12" s="62">
        <v>593.6</v>
      </c>
      <c r="I12" s="62">
        <v>568.4</v>
      </c>
      <c r="J12" s="62">
        <v>521.70000000000005</v>
      </c>
      <c r="K12" s="62">
        <v>446.9</v>
      </c>
      <c r="L12" s="228">
        <v>2733.3</v>
      </c>
      <c r="M12" s="228">
        <v>0</v>
      </c>
      <c r="N12" s="228">
        <v>2733.3</v>
      </c>
    </row>
    <row r="13" spans="1:14" customFormat="1" x14ac:dyDescent="0.25">
      <c r="A13" s="79" t="s">
        <v>71</v>
      </c>
      <c r="B13" s="106" t="s">
        <v>202</v>
      </c>
      <c r="C13" s="80" t="s">
        <v>148</v>
      </c>
      <c r="D13" s="80" t="s">
        <v>165</v>
      </c>
      <c r="E13" s="80" t="s">
        <v>155</v>
      </c>
      <c r="F13" s="62">
        <v>243.4</v>
      </c>
      <c r="G13" s="62">
        <v>341.3</v>
      </c>
      <c r="H13" s="62">
        <v>512.4</v>
      </c>
      <c r="I13" s="62">
        <v>560.4</v>
      </c>
      <c r="J13" s="62">
        <v>554.29999999999995</v>
      </c>
      <c r="K13" s="62">
        <v>477.4</v>
      </c>
      <c r="L13" s="228">
        <v>2689.2</v>
      </c>
      <c r="M13" s="228">
        <v>0</v>
      </c>
      <c r="N13" s="228">
        <v>2689.2</v>
      </c>
    </row>
    <row r="14" spans="1:14" customFormat="1" x14ac:dyDescent="0.25">
      <c r="A14" s="79" t="s">
        <v>71</v>
      </c>
      <c r="B14" s="106" t="s">
        <v>203</v>
      </c>
      <c r="C14" s="80" t="s">
        <v>148</v>
      </c>
      <c r="D14" s="80" t="s">
        <v>165</v>
      </c>
      <c r="E14" s="80" t="s">
        <v>149</v>
      </c>
      <c r="F14" s="62">
        <v>247.7</v>
      </c>
      <c r="G14" s="62">
        <v>358.9</v>
      </c>
      <c r="H14" s="62">
        <v>698.2</v>
      </c>
      <c r="I14" s="62">
        <v>670.1</v>
      </c>
      <c r="J14" s="62">
        <v>583.6</v>
      </c>
      <c r="K14" s="62">
        <v>459.5</v>
      </c>
      <c r="L14" s="228">
        <v>3018</v>
      </c>
      <c r="M14" s="228">
        <v>1951.9</v>
      </c>
      <c r="N14" s="228">
        <v>1066.0999999999999</v>
      </c>
    </row>
    <row r="15" spans="1:14" customFormat="1" x14ac:dyDescent="0.25">
      <c r="A15" s="79" t="s">
        <v>71</v>
      </c>
      <c r="B15" s="106" t="s">
        <v>204</v>
      </c>
      <c r="C15" s="80" t="s">
        <v>148</v>
      </c>
      <c r="D15" s="80" t="s">
        <v>165</v>
      </c>
      <c r="E15" s="80" t="s">
        <v>150</v>
      </c>
      <c r="F15" s="62">
        <v>245</v>
      </c>
      <c r="G15" s="62">
        <v>352.2</v>
      </c>
      <c r="H15" s="62">
        <v>688.8</v>
      </c>
      <c r="I15" s="62">
        <v>683.4</v>
      </c>
      <c r="J15" s="62">
        <v>582.9</v>
      </c>
      <c r="K15" s="62">
        <v>461.2</v>
      </c>
      <c r="L15" s="228">
        <v>3013.5</v>
      </c>
      <c r="M15" s="228">
        <v>1955.1</v>
      </c>
      <c r="N15" s="228">
        <v>1058.4000000000001</v>
      </c>
    </row>
    <row r="16" spans="1:14" customFormat="1" x14ac:dyDescent="0.25">
      <c r="A16" s="79" t="s">
        <v>71</v>
      </c>
      <c r="B16" s="106" t="s">
        <v>205</v>
      </c>
      <c r="C16" s="80" t="s">
        <v>148</v>
      </c>
      <c r="D16" s="80" t="s">
        <v>165</v>
      </c>
      <c r="E16" s="80" t="s">
        <v>151</v>
      </c>
      <c r="F16" s="62">
        <v>243.4</v>
      </c>
      <c r="G16" s="62">
        <v>352.1</v>
      </c>
      <c r="H16" s="62">
        <v>684.3</v>
      </c>
      <c r="I16" s="62">
        <v>668.5</v>
      </c>
      <c r="J16" s="62">
        <v>572.79999999999995</v>
      </c>
      <c r="K16" s="62">
        <v>466.7</v>
      </c>
      <c r="L16" s="228">
        <v>2987.8</v>
      </c>
      <c r="M16" s="228">
        <v>1925.6</v>
      </c>
      <c r="N16" s="228">
        <v>1062.2</v>
      </c>
    </row>
    <row r="17" spans="1:14" customFormat="1" x14ac:dyDescent="0.25">
      <c r="A17" s="79" t="s">
        <v>71</v>
      </c>
      <c r="B17" s="106" t="s">
        <v>206</v>
      </c>
      <c r="C17" s="80" t="s">
        <v>148</v>
      </c>
      <c r="D17" s="80" t="s">
        <v>165</v>
      </c>
      <c r="E17" s="80" t="s">
        <v>152</v>
      </c>
      <c r="F17" s="62">
        <v>247</v>
      </c>
      <c r="G17" s="62">
        <v>345.9</v>
      </c>
      <c r="H17" s="62">
        <v>759.4</v>
      </c>
      <c r="I17" s="62">
        <v>771.5</v>
      </c>
      <c r="J17" s="62">
        <v>697.2</v>
      </c>
      <c r="K17" s="62">
        <v>534.20000000000005</v>
      </c>
      <c r="L17" s="228">
        <v>3355.2</v>
      </c>
      <c r="M17" s="228">
        <v>2228.1</v>
      </c>
      <c r="N17" s="228">
        <v>1127.0999999999999</v>
      </c>
    </row>
    <row r="18" spans="1:14" customFormat="1" x14ac:dyDescent="0.25">
      <c r="A18" s="79" t="s">
        <v>71</v>
      </c>
      <c r="B18" s="106" t="s">
        <v>207</v>
      </c>
      <c r="C18" s="80" t="s">
        <v>148</v>
      </c>
      <c r="D18" s="80" t="s">
        <v>165</v>
      </c>
      <c r="E18" s="80" t="s">
        <v>153</v>
      </c>
      <c r="F18" s="62">
        <v>251.4</v>
      </c>
      <c r="G18" s="62">
        <v>357</v>
      </c>
      <c r="H18" s="62">
        <v>687.1</v>
      </c>
      <c r="I18" s="62">
        <v>693.3</v>
      </c>
      <c r="J18" s="62">
        <v>582.29999999999995</v>
      </c>
      <c r="K18" s="62">
        <v>461.5</v>
      </c>
      <c r="L18" s="228">
        <v>3032.6</v>
      </c>
      <c r="M18" s="228">
        <v>1962.7</v>
      </c>
      <c r="N18" s="228">
        <v>1069.9000000000001</v>
      </c>
    </row>
    <row r="19" spans="1:14" customFormat="1" x14ac:dyDescent="0.25">
      <c r="A19" s="79" t="s">
        <v>71</v>
      </c>
      <c r="B19" s="106" t="s">
        <v>208</v>
      </c>
      <c r="C19" s="80" t="s">
        <v>148</v>
      </c>
      <c r="D19" s="80" t="s">
        <v>165</v>
      </c>
      <c r="E19" s="80" t="s">
        <v>154</v>
      </c>
      <c r="F19" s="62">
        <v>242</v>
      </c>
      <c r="G19" s="62">
        <v>363.5</v>
      </c>
      <c r="H19" s="62">
        <v>624.9</v>
      </c>
      <c r="I19" s="62">
        <v>600.20000000000005</v>
      </c>
      <c r="J19" s="62">
        <v>549.5</v>
      </c>
      <c r="K19" s="62">
        <v>447.2</v>
      </c>
      <c r="L19" s="228">
        <v>2827.3</v>
      </c>
      <c r="M19" s="228">
        <v>0</v>
      </c>
      <c r="N19" s="228">
        <v>2827.3</v>
      </c>
    </row>
    <row r="20" spans="1:14" customFormat="1" x14ac:dyDescent="0.25">
      <c r="A20" s="79" t="s">
        <v>71</v>
      </c>
      <c r="B20" s="106" t="s">
        <v>209</v>
      </c>
      <c r="C20" s="80" t="s">
        <v>148</v>
      </c>
      <c r="D20" s="80" t="s">
        <v>165</v>
      </c>
      <c r="E20" s="80" t="s">
        <v>155</v>
      </c>
      <c r="F20" s="62">
        <v>241.4</v>
      </c>
      <c r="G20" s="62">
        <v>341</v>
      </c>
      <c r="H20" s="62">
        <v>511.9</v>
      </c>
      <c r="I20" s="62">
        <v>525.5</v>
      </c>
      <c r="J20" s="62">
        <v>525</v>
      </c>
      <c r="K20" s="62">
        <v>444.4</v>
      </c>
      <c r="L20" s="228">
        <v>2589.1999999999998</v>
      </c>
      <c r="M20" s="228">
        <v>0</v>
      </c>
      <c r="N20" s="228">
        <v>2589.1999999999998</v>
      </c>
    </row>
    <row r="21" spans="1:14" customFormat="1" x14ac:dyDescent="0.25">
      <c r="A21" s="79" t="s">
        <v>71</v>
      </c>
      <c r="B21" s="106" t="s">
        <v>210</v>
      </c>
      <c r="C21" s="80" t="s">
        <v>148</v>
      </c>
      <c r="D21" s="80" t="s">
        <v>165</v>
      </c>
      <c r="E21" s="80" t="s">
        <v>149</v>
      </c>
      <c r="F21" s="62">
        <v>243.5</v>
      </c>
      <c r="G21" s="62">
        <v>355.8</v>
      </c>
      <c r="H21" s="62">
        <v>683.8</v>
      </c>
      <c r="I21" s="62">
        <v>661.7</v>
      </c>
      <c r="J21" s="62">
        <v>576.5</v>
      </c>
      <c r="K21" s="62">
        <v>461</v>
      </c>
      <c r="L21" s="228">
        <v>2982.3</v>
      </c>
      <c r="M21" s="228">
        <v>1922</v>
      </c>
      <c r="N21" s="228">
        <v>1060.3</v>
      </c>
    </row>
    <row r="22" spans="1:14" customFormat="1" x14ac:dyDescent="0.25">
      <c r="A22" s="79" t="s">
        <v>71</v>
      </c>
      <c r="B22" s="106" t="s">
        <v>211</v>
      </c>
      <c r="C22" s="80" t="s">
        <v>148</v>
      </c>
      <c r="D22" s="80" t="s">
        <v>165</v>
      </c>
      <c r="E22" s="80" t="s">
        <v>150</v>
      </c>
      <c r="F22" s="62">
        <v>242.7</v>
      </c>
      <c r="G22" s="62">
        <v>355.1</v>
      </c>
      <c r="H22" s="62">
        <v>702.9</v>
      </c>
      <c r="I22" s="62">
        <v>693.1</v>
      </c>
      <c r="J22" s="62">
        <v>581.1</v>
      </c>
      <c r="K22" s="62">
        <v>473.5</v>
      </c>
      <c r="L22" s="228">
        <v>3048.4</v>
      </c>
      <c r="M22" s="228">
        <v>1977.1</v>
      </c>
      <c r="N22" s="228">
        <v>1071.3</v>
      </c>
    </row>
    <row r="23" spans="1:14" customFormat="1" x14ac:dyDescent="0.25">
      <c r="A23" s="79" t="s">
        <v>71</v>
      </c>
      <c r="B23" s="106" t="s">
        <v>212</v>
      </c>
      <c r="C23" s="80" t="s">
        <v>148</v>
      </c>
      <c r="D23" s="80" t="s">
        <v>165</v>
      </c>
      <c r="E23" s="80" t="s">
        <v>151</v>
      </c>
      <c r="F23" s="62">
        <v>245.5</v>
      </c>
      <c r="G23" s="62">
        <v>361.3</v>
      </c>
      <c r="H23" s="62">
        <v>688.5</v>
      </c>
      <c r="I23" s="62">
        <v>676.5</v>
      </c>
      <c r="J23" s="62">
        <v>583.29999999999995</v>
      </c>
      <c r="K23" s="62">
        <v>463.2</v>
      </c>
      <c r="L23" s="228">
        <v>3018.3</v>
      </c>
      <c r="M23" s="228">
        <v>1948.3</v>
      </c>
      <c r="N23" s="228">
        <v>1070</v>
      </c>
    </row>
    <row r="24" spans="1:14" customFormat="1" x14ac:dyDescent="0.25">
      <c r="A24" s="79" t="s">
        <v>71</v>
      </c>
      <c r="B24" s="106" t="s">
        <v>213</v>
      </c>
      <c r="C24" s="80" t="s">
        <v>148</v>
      </c>
      <c r="D24" s="80" t="s">
        <v>165</v>
      </c>
      <c r="E24" s="80" t="s">
        <v>152</v>
      </c>
      <c r="F24" s="62">
        <v>246.6</v>
      </c>
      <c r="G24" s="62">
        <v>353</v>
      </c>
      <c r="H24" s="62">
        <v>707.7</v>
      </c>
      <c r="I24" s="62">
        <v>714.8</v>
      </c>
      <c r="J24" s="62">
        <v>630.5</v>
      </c>
      <c r="K24" s="62">
        <v>483.9</v>
      </c>
      <c r="L24" s="228">
        <v>3136.5</v>
      </c>
      <c r="M24" s="228">
        <v>2053</v>
      </c>
      <c r="N24" s="228">
        <v>1083.5</v>
      </c>
    </row>
    <row r="25" spans="1:14" customFormat="1" x14ac:dyDescent="0.25">
      <c r="A25" s="79" t="s">
        <v>71</v>
      </c>
      <c r="B25" s="106" t="s">
        <v>214</v>
      </c>
      <c r="C25" s="80" t="s">
        <v>148</v>
      </c>
      <c r="D25" s="80" t="s">
        <v>165</v>
      </c>
      <c r="E25" s="80" t="s">
        <v>153</v>
      </c>
      <c r="F25" s="62">
        <v>245.6</v>
      </c>
      <c r="G25" s="62">
        <v>359.6</v>
      </c>
      <c r="H25" s="62">
        <v>678.1</v>
      </c>
      <c r="I25" s="62">
        <v>678.4</v>
      </c>
      <c r="J25" s="62">
        <v>561.4</v>
      </c>
      <c r="K25" s="62">
        <v>459.1</v>
      </c>
      <c r="L25" s="228">
        <v>2982.2</v>
      </c>
      <c r="M25" s="228">
        <v>1917.9</v>
      </c>
      <c r="N25" s="228">
        <v>1064.3</v>
      </c>
    </row>
    <row r="26" spans="1:14" customFormat="1" x14ac:dyDescent="0.25">
      <c r="A26" s="79" t="s">
        <v>71</v>
      </c>
      <c r="B26" s="106" t="s">
        <v>215</v>
      </c>
      <c r="C26" s="80" t="s">
        <v>148</v>
      </c>
      <c r="D26" s="80" t="s">
        <v>165</v>
      </c>
      <c r="E26" s="80" t="s">
        <v>154</v>
      </c>
      <c r="F26" s="62">
        <v>244.1</v>
      </c>
      <c r="G26" s="62">
        <v>352.1</v>
      </c>
      <c r="H26" s="62">
        <v>610.5</v>
      </c>
      <c r="I26" s="62">
        <v>572.4</v>
      </c>
      <c r="J26" s="62">
        <v>540.70000000000005</v>
      </c>
      <c r="K26" s="62">
        <v>452.9</v>
      </c>
      <c r="L26" s="228">
        <v>2772.7</v>
      </c>
      <c r="M26" s="228">
        <v>0</v>
      </c>
      <c r="N26" s="228">
        <v>2772.7</v>
      </c>
    </row>
    <row r="27" spans="1:14" customFormat="1" x14ac:dyDescent="0.25">
      <c r="A27" s="79" t="s">
        <v>71</v>
      </c>
      <c r="B27" s="106" t="s">
        <v>216</v>
      </c>
      <c r="C27" s="80" t="s">
        <v>148</v>
      </c>
      <c r="D27" s="80" t="s">
        <v>165</v>
      </c>
      <c r="E27" s="80" t="s">
        <v>155</v>
      </c>
      <c r="F27" s="62">
        <v>248.9</v>
      </c>
      <c r="G27" s="62">
        <v>359.2</v>
      </c>
      <c r="H27" s="62">
        <v>510.2</v>
      </c>
      <c r="I27" s="62">
        <v>518.5</v>
      </c>
      <c r="J27" s="62">
        <v>539.4</v>
      </c>
      <c r="K27" s="62">
        <v>469.9</v>
      </c>
      <c r="L27" s="228">
        <v>2646.1</v>
      </c>
      <c r="M27" s="228">
        <v>0</v>
      </c>
      <c r="N27" s="228">
        <v>2646.1</v>
      </c>
    </row>
    <row r="28" spans="1:14" customFormat="1" x14ac:dyDescent="0.25">
      <c r="A28" s="79" t="s">
        <v>71</v>
      </c>
      <c r="B28" s="106" t="s">
        <v>217</v>
      </c>
      <c r="C28" s="80" t="s">
        <v>148</v>
      </c>
      <c r="D28" s="80" t="s">
        <v>165</v>
      </c>
      <c r="E28" s="80" t="s">
        <v>149</v>
      </c>
      <c r="F28" s="62">
        <v>243.7</v>
      </c>
      <c r="G28" s="62">
        <v>355.3</v>
      </c>
      <c r="H28" s="62">
        <v>690.7</v>
      </c>
      <c r="I28" s="62">
        <v>674.7</v>
      </c>
      <c r="J28" s="62">
        <v>583.6</v>
      </c>
      <c r="K28" s="62">
        <v>463.4</v>
      </c>
      <c r="L28" s="228">
        <v>3011.4</v>
      </c>
      <c r="M28" s="228">
        <v>1949</v>
      </c>
      <c r="N28" s="228">
        <v>1062.4000000000001</v>
      </c>
    </row>
    <row r="29" spans="1:14" customFormat="1" x14ac:dyDescent="0.25">
      <c r="A29" s="79" t="s">
        <v>71</v>
      </c>
      <c r="B29" s="106" t="s">
        <v>218</v>
      </c>
      <c r="C29" s="80" t="s">
        <v>148</v>
      </c>
      <c r="D29" s="80" t="s">
        <v>165</v>
      </c>
      <c r="E29" s="80" t="s">
        <v>150</v>
      </c>
      <c r="F29" s="62">
        <v>246.3</v>
      </c>
      <c r="G29" s="62">
        <v>362.3</v>
      </c>
      <c r="H29" s="62">
        <v>749.2</v>
      </c>
      <c r="I29" s="62">
        <v>774</v>
      </c>
      <c r="J29" s="62">
        <v>661.4</v>
      </c>
      <c r="K29" s="62">
        <v>507.7</v>
      </c>
      <c r="L29" s="228">
        <v>3300.9</v>
      </c>
      <c r="M29" s="228">
        <v>2184.6</v>
      </c>
      <c r="N29" s="228">
        <v>1116.3</v>
      </c>
    </row>
    <row r="30" spans="1:14" customFormat="1" x14ac:dyDescent="0.25">
      <c r="A30" s="79" t="s">
        <v>71</v>
      </c>
      <c r="B30" s="106" t="s">
        <v>219</v>
      </c>
      <c r="C30" s="80" t="s">
        <v>148</v>
      </c>
      <c r="D30" s="80" t="s">
        <v>165</v>
      </c>
      <c r="E30" s="80" t="s">
        <v>151</v>
      </c>
      <c r="F30" s="62">
        <v>238.9</v>
      </c>
      <c r="G30" s="62">
        <v>346.4</v>
      </c>
      <c r="H30" s="62">
        <v>701.9</v>
      </c>
      <c r="I30" s="62">
        <v>698</v>
      </c>
      <c r="J30" s="62">
        <v>579.9</v>
      </c>
      <c r="K30" s="62">
        <v>464.8</v>
      </c>
      <c r="L30" s="228">
        <v>3029.9</v>
      </c>
      <c r="M30" s="228">
        <v>1979.8</v>
      </c>
      <c r="N30" s="228">
        <v>1050.0999999999999</v>
      </c>
    </row>
    <row r="31" spans="1:14" customFormat="1" x14ac:dyDescent="0.25">
      <c r="A31" s="79" t="s">
        <v>71</v>
      </c>
      <c r="B31" s="106" t="s">
        <v>220</v>
      </c>
      <c r="C31" s="80" t="s">
        <v>148</v>
      </c>
      <c r="D31" s="80" t="s">
        <v>165</v>
      </c>
      <c r="E31" s="80" t="s">
        <v>152</v>
      </c>
      <c r="F31" s="62">
        <v>249.9</v>
      </c>
      <c r="G31" s="62">
        <v>358.3</v>
      </c>
      <c r="H31" s="62">
        <v>704.1</v>
      </c>
      <c r="I31" s="62">
        <v>666</v>
      </c>
      <c r="J31" s="62">
        <v>569.20000000000005</v>
      </c>
      <c r="K31" s="62">
        <v>448.4</v>
      </c>
      <c r="L31" s="228">
        <v>2995.9</v>
      </c>
      <c r="M31" s="228">
        <v>1939.3</v>
      </c>
      <c r="N31" s="228">
        <v>1056.5999999999999</v>
      </c>
    </row>
    <row r="32" spans="1:14" customFormat="1" x14ac:dyDescent="0.25">
      <c r="A32" s="79" t="s">
        <v>71</v>
      </c>
      <c r="B32" s="106" t="s">
        <v>221</v>
      </c>
      <c r="C32" s="80" t="s">
        <v>148</v>
      </c>
      <c r="D32" s="80" t="s">
        <v>165</v>
      </c>
      <c r="E32" s="80" t="s">
        <v>153</v>
      </c>
      <c r="F32" s="62">
        <v>241.7</v>
      </c>
      <c r="G32" s="62">
        <v>352.3</v>
      </c>
      <c r="H32" s="62">
        <v>690.4</v>
      </c>
      <c r="I32" s="62">
        <v>661.9</v>
      </c>
      <c r="J32" s="62">
        <v>557.29999999999995</v>
      </c>
      <c r="K32" s="62">
        <v>452.2</v>
      </c>
      <c r="L32" s="228">
        <v>2955.8</v>
      </c>
      <c r="M32" s="228">
        <v>1909.6</v>
      </c>
      <c r="N32" s="228">
        <v>1046.2</v>
      </c>
    </row>
    <row r="33" spans="1:14" customFormat="1" x14ac:dyDescent="0.25">
      <c r="A33" s="79" t="s">
        <v>71</v>
      </c>
      <c r="B33" s="106" t="s">
        <v>109</v>
      </c>
      <c r="C33" s="80" t="s">
        <v>148</v>
      </c>
      <c r="D33" s="80" t="s">
        <v>166</v>
      </c>
      <c r="E33" s="80" t="s">
        <v>154</v>
      </c>
      <c r="F33" s="62">
        <v>238.7</v>
      </c>
      <c r="G33" s="62">
        <v>353.6</v>
      </c>
      <c r="H33" s="62">
        <v>590.70000000000005</v>
      </c>
      <c r="I33" s="62">
        <v>576.29999999999995</v>
      </c>
      <c r="J33" s="62">
        <v>529.20000000000005</v>
      </c>
      <c r="K33" s="62">
        <v>450.7</v>
      </c>
      <c r="L33" s="228">
        <v>2739.2</v>
      </c>
      <c r="M33" s="228">
        <v>0</v>
      </c>
      <c r="N33" s="228">
        <v>2739.2</v>
      </c>
    </row>
    <row r="34" spans="1:14" customFormat="1" x14ac:dyDescent="0.25">
      <c r="A34" s="79" t="s">
        <v>71</v>
      </c>
      <c r="B34" s="106" t="s">
        <v>222</v>
      </c>
      <c r="C34" s="80" t="s">
        <v>148</v>
      </c>
      <c r="D34" s="80" t="s">
        <v>166</v>
      </c>
      <c r="E34" s="80" t="s">
        <v>155</v>
      </c>
      <c r="F34" s="62">
        <v>242.7</v>
      </c>
      <c r="G34" s="62">
        <v>353.1</v>
      </c>
      <c r="H34" s="62">
        <v>507.5</v>
      </c>
      <c r="I34" s="62">
        <v>577.6</v>
      </c>
      <c r="J34" s="62">
        <v>564.9</v>
      </c>
      <c r="K34" s="62">
        <v>494.5</v>
      </c>
      <c r="L34" s="228">
        <v>2740.3</v>
      </c>
      <c r="M34" s="228">
        <v>0</v>
      </c>
      <c r="N34" s="228">
        <v>2740.3</v>
      </c>
    </row>
    <row r="35" spans="1:14" customFormat="1" x14ac:dyDescent="0.25">
      <c r="A35" s="79" t="s">
        <v>71</v>
      </c>
      <c r="B35" s="106" t="s">
        <v>223</v>
      </c>
      <c r="C35" s="80" t="s">
        <v>148</v>
      </c>
      <c r="D35" s="80" t="s">
        <v>166</v>
      </c>
      <c r="E35" s="80" t="s">
        <v>149</v>
      </c>
      <c r="F35" s="62">
        <v>239.3</v>
      </c>
      <c r="G35" s="62">
        <v>352.7</v>
      </c>
      <c r="H35" s="62">
        <v>674.3</v>
      </c>
      <c r="I35" s="62">
        <v>647.9</v>
      </c>
      <c r="J35" s="62">
        <v>579.9</v>
      </c>
      <c r="K35" s="62">
        <v>461.2</v>
      </c>
      <c r="L35" s="228">
        <v>2955.3</v>
      </c>
      <c r="M35" s="228">
        <v>1902.1</v>
      </c>
      <c r="N35" s="228">
        <v>1053.2</v>
      </c>
    </row>
    <row r="36" spans="1:14" customFormat="1" x14ac:dyDescent="0.25">
      <c r="A36" s="79" t="s">
        <v>71</v>
      </c>
      <c r="B36" s="106" t="s">
        <v>224</v>
      </c>
      <c r="C36" s="80" t="s">
        <v>148</v>
      </c>
      <c r="D36" s="80" t="s">
        <v>166</v>
      </c>
      <c r="E36" s="80" t="s">
        <v>150</v>
      </c>
      <c r="F36" s="62">
        <v>239.1</v>
      </c>
      <c r="G36" s="62">
        <v>345.9</v>
      </c>
      <c r="H36" s="62">
        <v>692</v>
      </c>
      <c r="I36" s="62">
        <v>696.4</v>
      </c>
      <c r="J36" s="62">
        <v>566.1</v>
      </c>
      <c r="K36" s="62">
        <v>462.8</v>
      </c>
      <c r="L36" s="228">
        <v>3002.3</v>
      </c>
      <c r="M36" s="228">
        <v>1954.5</v>
      </c>
      <c r="N36" s="228">
        <v>1047.8</v>
      </c>
    </row>
    <row r="37" spans="1:14" customFormat="1" x14ac:dyDescent="0.25">
      <c r="A37" s="79" t="s">
        <v>71</v>
      </c>
      <c r="B37" s="106" t="s">
        <v>225</v>
      </c>
      <c r="C37" s="80" t="s">
        <v>148</v>
      </c>
      <c r="D37" s="80" t="s">
        <v>166</v>
      </c>
      <c r="E37" s="80" t="s">
        <v>151</v>
      </c>
      <c r="F37" s="62">
        <v>241.5</v>
      </c>
      <c r="G37" s="62">
        <v>346.4</v>
      </c>
      <c r="H37" s="62">
        <v>706.2</v>
      </c>
      <c r="I37" s="62">
        <v>717.5</v>
      </c>
      <c r="J37" s="62">
        <v>644.5</v>
      </c>
      <c r="K37" s="62">
        <v>501.3</v>
      </c>
      <c r="L37" s="228">
        <v>3157.4</v>
      </c>
      <c r="M37" s="228">
        <v>2068.1999999999998</v>
      </c>
      <c r="N37" s="228">
        <v>1089.2</v>
      </c>
    </row>
    <row r="38" spans="1:14" customFormat="1" x14ac:dyDescent="0.25">
      <c r="A38" s="79" t="s">
        <v>71</v>
      </c>
      <c r="B38" s="106" t="s">
        <v>226</v>
      </c>
      <c r="C38" s="80" t="s">
        <v>148</v>
      </c>
      <c r="D38" s="80" t="s">
        <v>166</v>
      </c>
      <c r="E38" s="80" t="s">
        <v>152</v>
      </c>
      <c r="F38" s="62">
        <v>259</v>
      </c>
      <c r="G38" s="62">
        <v>376.2</v>
      </c>
      <c r="H38" s="62">
        <v>730.8</v>
      </c>
      <c r="I38" s="62">
        <v>711.4</v>
      </c>
      <c r="J38" s="62">
        <v>626.20000000000005</v>
      </c>
      <c r="K38" s="62">
        <v>501.4</v>
      </c>
      <c r="L38" s="228">
        <v>3205</v>
      </c>
      <c r="M38" s="228">
        <v>2068.4</v>
      </c>
      <c r="N38" s="228">
        <v>1136.5999999999999</v>
      </c>
    </row>
    <row r="39" spans="1:14" customFormat="1" x14ac:dyDescent="0.25">
      <c r="A39" s="79" t="s">
        <v>71</v>
      </c>
      <c r="B39" s="106" t="s">
        <v>227</v>
      </c>
      <c r="C39" s="80" t="s">
        <v>148</v>
      </c>
      <c r="D39" s="80" t="s">
        <v>166</v>
      </c>
      <c r="E39" s="80" t="s">
        <v>153</v>
      </c>
      <c r="F39" s="62">
        <v>257.2</v>
      </c>
      <c r="G39" s="62">
        <v>364</v>
      </c>
      <c r="H39" s="62">
        <v>697.7</v>
      </c>
      <c r="I39" s="62">
        <v>775.8</v>
      </c>
      <c r="J39" s="62">
        <v>686.9</v>
      </c>
      <c r="K39" s="62">
        <v>546.1</v>
      </c>
      <c r="L39" s="228">
        <v>3327.7</v>
      </c>
      <c r="M39" s="228">
        <v>2160.4</v>
      </c>
      <c r="N39" s="228">
        <v>1167.3</v>
      </c>
    </row>
    <row r="40" spans="1:14" customFormat="1" x14ac:dyDescent="0.25">
      <c r="A40" s="79" t="s">
        <v>71</v>
      </c>
      <c r="B40" s="106" t="s">
        <v>228</v>
      </c>
      <c r="C40" s="80" t="s">
        <v>148</v>
      </c>
      <c r="D40" s="80" t="s">
        <v>166</v>
      </c>
      <c r="E40" s="80" t="s">
        <v>154</v>
      </c>
      <c r="F40" s="62">
        <v>252.7</v>
      </c>
      <c r="G40" s="62">
        <v>363.1</v>
      </c>
      <c r="H40" s="62">
        <v>621.4</v>
      </c>
      <c r="I40" s="62">
        <v>627.20000000000005</v>
      </c>
      <c r="J40" s="62">
        <v>619.20000000000005</v>
      </c>
      <c r="K40" s="62">
        <v>509.5</v>
      </c>
      <c r="L40" s="228">
        <v>2993.1</v>
      </c>
      <c r="M40" s="228">
        <v>0</v>
      </c>
      <c r="N40" s="228">
        <v>2993.1</v>
      </c>
    </row>
    <row r="41" spans="1:14" customFormat="1" x14ac:dyDescent="0.25">
      <c r="A41" s="79" t="s">
        <v>71</v>
      </c>
      <c r="B41" s="106" t="s">
        <v>229</v>
      </c>
      <c r="C41" s="80" t="s">
        <v>148</v>
      </c>
      <c r="D41" s="80" t="s">
        <v>166</v>
      </c>
      <c r="E41" s="80" t="s">
        <v>155</v>
      </c>
      <c r="F41" s="62">
        <v>246.5</v>
      </c>
      <c r="G41" s="62">
        <v>353.6</v>
      </c>
      <c r="H41" s="62">
        <v>503.3</v>
      </c>
      <c r="I41" s="62">
        <v>560.70000000000005</v>
      </c>
      <c r="J41" s="62">
        <v>550</v>
      </c>
      <c r="K41" s="62">
        <v>474.1</v>
      </c>
      <c r="L41" s="228">
        <v>2688.2</v>
      </c>
      <c r="M41" s="228">
        <v>0</v>
      </c>
      <c r="N41" s="228">
        <v>2688.2</v>
      </c>
    </row>
    <row r="42" spans="1:14" customFormat="1" x14ac:dyDescent="0.25">
      <c r="A42" s="79" t="s">
        <v>71</v>
      </c>
      <c r="B42" s="106" t="s">
        <v>230</v>
      </c>
      <c r="C42" s="80" t="s">
        <v>148</v>
      </c>
      <c r="D42" s="80" t="s">
        <v>166</v>
      </c>
      <c r="E42" s="80" t="s">
        <v>149</v>
      </c>
      <c r="F42" s="62">
        <v>240.3</v>
      </c>
      <c r="G42" s="62">
        <v>355.8</v>
      </c>
      <c r="H42" s="62">
        <v>699</v>
      </c>
      <c r="I42" s="62">
        <v>665.3</v>
      </c>
      <c r="J42" s="62">
        <v>599.79999999999995</v>
      </c>
      <c r="K42" s="62">
        <v>462.2</v>
      </c>
      <c r="L42" s="228">
        <v>3022.4</v>
      </c>
      <c r="M42" s="228">
        <v>1964.1</v>
      </c>
      <c r="N42" s="228">
        <v>1058.3</v>
      </c>
    </row>
    <row r="43" spans="1:14" customFormat="1" x14ac:dyDescent="0.25">
      <c r="A43" s="79" t="s">
        <v>71</v>
      </c>
      <c r="B43" s="106" t="s">
        <v>231</v>
      </c>
      <c r="C43" s="80" t="s">
        <v>148</v>
      </c>
      <c r="D43" s="80" t="s">
        <v>166</v>
      </c>
      <c r="E43" s="80" t="s">
        <v>150</v>
      </c>
      <c r="F43" s="62">
        <v>242.8</v>
      </c>
      <c r="G43" s="62">
        <v>364.3</v>
      </c>
      <c r="H43" s="62">
        <v>734.9</v>
      </c>
      <c r="I43" s="62">
        <v>699.2</v>
      </c>
      <c r="J43" s="62">
        <v>598.29999999999995</v>
      </c>
      <c r="K43" s="62">
        <v>463.5</v>
      </c>
      <c r="L43" s="228">
        <v>3103</v>
      </c>
      <c r="M43" s="228">
        <v>2032.4</v>
      </c>
      <c r="N43" s="228">
        <v>1070.5999999999999</v>
      </c>
    </row>
    <row r="44" spans="1:14" customFormat="1" x14ac:dyDescent="0.25">
      <c r="A44" s="79" t="s">
        <v>71</v>
      </c>
      <c r="B44" s="106" t="s">
        <v>232</v>
      </c>
      <c r="C44" s="80" t="s">
        <v>148</v>
      </c>
      <c r="D44" s="80" t="s">
        <v>166</v>
      </c>
      <c r="E44" s="80" t="s">
        <v>151</v>
      </c>
      <c r="F44" s="62">
        <v>243.4</v>
      </c>
      <c r="G44" s="62">
        <v>356.1</v>
      </c>
      <c r="H44" s="62">
        <v>715.2</v>
      </c>
      <c r="I44" s="62">
        <v>684.3</v>
      </c>
      <c r="J44" s="62">
        <v>599.9</v>
      </c>
      <c r="K44" s="62">
        <v>512</v>
      </c>
      <c r="L44" s="228">
        <v>3110.9</v>
      </c>
      <c r="M44" s="228">
        <v>1999.4</v>
      </c>
      <c r="N44" s="228">
        <v>1111.5</v>
      </c>
    </row>
    <row r="45" spans="1:14" customFormat="1" x14ac:dyDescent="0.25">
      <c r="A45" s="79" t="s">
        <v>71</v>
      </c>
      <c r="B45" s="106" t="s">
        <v>233</v>
      </c>
      <c r="C45" s="80" t="s">
        <v>148</v>
      </c>
      <c r="D45" s="80" t="s">
        <v>166</v>
      </c>
      <c r="E45" s="80" t="s">
        <v>152</v>
      </c>
      <c r="F45" s="62">
        <v>251.4</v>
      </c>
      <c r="G45" s="62">
        <v>386.5</v>
      </c>
      <c r="H45" s="62">
        <v>704.2</v>
      </c>
      <c r="I45" s="62">
        <v>687.5</v>
      </c>
      <c r="J45" s="62">
        <v>596.9</v>
      </c>
      <c r="K45" s="62">
        <v>468.7</v>
      </c>
      <c r="L45" s="228">
        <v>3095.2</v>
      </c>
      <c r="M45" s="228">
        <v>1988.6</v>
      </c>
      <c r="N45" s="228">
        <v>1106.5999999999999</v>
      </c>
    </row>
    <row r="46" spans="1:14" customFormat="1" x14ac:dyDescent="0.25">
      <c r="A46" s="79" t="s">
        <v>71</v>
      </c>
      <c r="B46" s="106" t="s">
        <v>234</v>
      </c>
      <c r="C46" s="80" t="s">
        <v>148</v>
      </c>
      <c r="D46" s="80" t="s">
        <v>166</v>
      </c>
      <c r="E46" s="80" t="s">
        <v>153</v>
      </c>
      <c r="F46" s="62">
        <v>236.6</v>
      </c>
      <c r="G46" s="62">
        <v>367.8</v>
      </c>
      <c r="H46" s="62">
        <v>694.3</v>
      </c>
      <c r="I46" s="62">
        <v>675.8</v>
      </c>
      <c r="J46" s="62">
        <v>602.4</v>
      </c>
      <c r="K46" s="62">
        <v>472.3</v>
      </c>
      <c r="L46" s="228">
        <v>3049.2</v>
      </c>
      <c r="M46" s="228">
        <v>1972.5</v>
      </c>
      <c r="N46" s="228">
        <v>1076.7</v>
      </c>
    </row>
    <row r="47" spans="1:14" customFormat="1" x14ac:dyDescent="0.25">
      <c r="A47" s="79" t="s">
        <v>71</v>
      </c>
      <c r="B47" s="106" t="s">
        <v>235</v>
      </c>
      <c r="C47" s="80" t="s">
        <v>148</v>
      </c>
      <c r="D47" s="80" t="s">
        <v>166</v>
      </c>
      <c r="E47" s="80" t="s">
        <v>154</v>
      </c>
      <c r="F47" s="62">
        <v>243.1</v>
      </c>
      <c r="G47" s="62">
        <v>360.6</v>
      </c>
      <c r="H47" s="62">
        <v>640.4</v>
      </c>
      <c r="I47" s="62">
        <v>615.70000000000005</v>
      </c>
      <c r="J47" s="62">
        <v>588.29999999999995</v>
      </c>
      <c r="K47" s="62">
        <v>482.9</v>
      </c>
      <c r="L47" s="228">
        <v>2931</v>
      </c>
      <c r="M47" s="228">
        <v>0</v>
      </c>
      <c r="N47" s="228">
        <v>2931</v>
      </c>
    </row>
    <row r="48" spans="1:14" customFormat="1" x14ac:dyDescent="0.25">
      <c r="A48" s="79" t="s">
        <v>71</v>
      </c>
      <c r="B48" s="106" t="s">
        <v>236</v>
      </c>
      <c r="C48" s="80" t="s">
        <v>148</v>
      </c>
      <c r="D48" s="80" t="s">
        <v>166</v>
      </c>
      <c r="E48" s="80" t="s">
        <v>155</v>
      </c>
      <c r="F48" s="62">
        <v>247.1</v>
      </c>
      <c r="G48" s="62">
        <v>360.5</v>
      </c>
      <c r="H48" s="62">
        <v>505</v>
      </c>
      <c r="I48" s="62">
        <v>540.79999999999995</v>
      </c>
      <c r="J48" s="62">
        <v>536.5</v>
      </c>
      <c r="K48" s="62">
        <v>463.1</v>
      </c>
      <c r="L48" s="228">
        <v>2653</v>
      </c>
      <c r="M48" s="228">
        <v>0</v>
      </c>
      <c r="N48" s="228">
        <v>2653</v>
      </c>
    </row>
    <row r="49" spans="1:14" customFormat="1" x14ac:dyDescent="0.25">
      <c r="A49" s="79" t="s">
        <v>71</v>
      </c>
      <c r="B49" s="106" t="s">
        <v>237</v>
      </c>
      <c r="C49" s="80" t="s">
        <v>148</v>
      </c>
      <c r="D49" s="80" t="s">
        <v>166</v>
      </c>
      <c r="E49" s="80" t="s">
        <v>149</v>
      </c>
      <c r="F49" s="62">
        <v>239.6</v>
      </c>
      <c r="G49" s="62">
        <v>355.9</v>
      </c>
      <c r="H49" s="62">
        <v>703.8</v>
      </c>
      <c r="I49" s="62">
        <v>687.8</v>
      </c>
      <c r="J49" s="62">
        <v>612.79999999999995</v>
      </c>
      <c r="K49" s="62">
        <v>468.1</v>
      </c>
      <c r="L49" s="228">
        <v>3068</v>
      </c>
      <c r="M49" s="228">
        <v>2004.4</v>
      </c>
      <c r="N49" s="228">
        <v>1063.5999999999999</v>
      </c>
    </row>
    <row r="50" spans="1:14" customFormat="1" x14ac:dyDescent="0.25">
      <c r="A50" s="79" t="s">
        <v>71</v>
      </c>
      <c r="B50" s="106" t="s">
        <v>238</v>
      </c>
      <c r="C50" s="80" t="s">
        <v>148</v>
      </c>
      <c r="D50" s="80" t="s">
        <v>166</v>
      </c>
      <c r="E50" s="80" t="s">
        <v>150</v>
      </c>
      <c r="F50" s="62">
        <v>241.6</v>
      </c>
      <c r="G50" s="62">
        <v>371.6</v>
      </c>
      <c r="H50" s="62">
        <v>673.8</v>
      </c>
      <c r="I50" s="62">
        <v>672.1</v>
      </c>
      <c r="J50" s="62">
        <v>584</v>
      </c>
      <c r="K50" s="62">
        <v>476.9</v>
      </c>
      <c r="L50" s="228">
        <v>3020</v>
      </c>
      <c r="M50" s="228">
        <v>1929.9</v>
      </c>
      <c r="N50" s="228">
        <v>1090.0999999999999</v>
      </c>
    </row>
    <row r="51" spans="1:14" customFormat="1" x14ac:dyDescent="0.25">
      <c r="A51" s="79" t="s">
        <v>71</v>
      </c>
      <c r="B51" s="106" t="s">
        <v>239</v>
      </c>
      <c r="C51" s="80" t="s">
        <v>148</v>
      </c>
      <c r="D51" s="80" t="s">
        <v>166</v>
      </c>
      <c r="E51" s="80" t="s">
        <v>151</v>
      </c>
      <c r="F51" s="62">
        <v>249.8</v>
      </c>
      <c r="G51" s="62">
        <v>379</v>
      </c>
      <c r="H51" s="62">
        <v>701.8</v>
      </c>
      <c r="I51" s="62">
        <v>669.8</v>
      </c>
      <c r="J51" s="62">
        <v>581.70000000000005</v>
      </c>
      <c r="K51" s="62">
        <v>469.8</v>
      </c>
      <c r="L51" s="228">
        <v>3051.9</v>
      </c>
      <c r="M51" s="228">
        <v>1953.3</v>
      </c>
      <c r="N51" s="228">
        <v>1098.5999999999999</v>
      </c>
    </row>
    <row r="52" spans="1:14" customFormat="1" x14ac:dyDescent="0.25">
      <c r="A52" s="79" t="s">
        <v>71</v>
      </c>
      <c r="B52" s="106" t="s">
        <v>240</v>
      </c>
      <c r="C52" s="80" t="s">
        <v>148</v>
      </c>
      <c r="D52" s="80" t="s">
        <v>166</v>
      </c>
      <c r="E52" s="80" t="s">
        <v>152</v>
      </c>
      <c r="F52" s="62">
        <v>253.7</v>
      </c>
      <c r="G52" s="62">
        <v>369.5</v>
      </c>
      <c r="H52" s="62">
        <v>675.6</v>
      </c>
      <c r="I52" s="62">
        <v>673.7</v>
      </c>
      <c r="J52" s="62">
        <v>616.70000000000005</v>
      </c>
      <c r="K52" s="62">
        <v>477.4</v>
      </c>
      <c r="L52" s="228">
        <v>3066.6</v>
      </c>
      <c r="M52" s="228">
        <v>1966</v>
      </c>
      <c r="N52" s="228">
        <v>1100.5999999999999</v>
      </c>
    </row>
    <row r="53" spans="1:14" customFormat="1" x14ac:dyDescent="0.25">
      <c r="A53" s="79" t="s">
        <v>71</v>
      </c>
      <c r="B53" s="106" t="s">
        <v>241</v>
      </c>
      <c r="C53" s="80" t="s">
        <v>148</v>
      </c>
      <c r="D53" s="80" t="s">
        <v>166</v>
      </c>
      <c r="E53" s="80" t="s">
        <v>153</v>
      </c>
      <c r="F53" s="62">
        <v>258.2</v>
      </c>
      <c r="G53" s="62">
        <v>381.9</v>
      </c>
      <c r="H53" s="62">
        <v>716.6</v>
      </c>
      <c r="I53" s="62">
        <v>667.4</v>
      </c>
      <c r="J53" s="62">
        <v>575.29999999999995</v>
      </c>
      <c r="K53" s="62">
        <v>466.4</v>
      </c>
      <c r="L53" s="228">
        <v>3065.8</v>
      </c>
      <c r="M53" s="228">
        <v>1959.3</v>
      </c>
      <c r="N53" s="228">
        <v>1106.5</v>
      </c>
    </row>
    <row r="54" spans="1:14" customFormat="1" x14ac:dyDescent="0.25">
      <c r="A54" s="79" t="s">
        <v>71</v>
      </c>
      <c r="B54" s="106" t="s">
        <v>242</v>
      </c>
      <c r="C54" s="80" t="s">
        <v>148</v>
      </c>
      <c r="D54" s="80" t="s">
        <v>166</v>
      </c>
      <c r="E54" s="80" t="s">
        <v>154</v>
      </c>
      <c r="F54" s="62">
        <v>250.6</v>
      </c>
      <c r="G54" s="62">
        <v>373.7</v>
      </c>
      <c r="H54" s="62">
        <v>618.9</v>
      </c>
      <c r="I54" s="62">
        <v>596.29999999999995</v>
      </c>
      <c r="J54" s="62">
        <v>543.6</v>
      </c>
      <c r="K54" s="62">
        <v>459</v>
      </c>
      <c r="L54" s="228">
        <v>2842.1</v>
      </c>
      <c r="M54" s="228">
        <v>0</v>
      </c>
      <c r="N54" s="228">
        <v>2842.1</v>
      </c>
    </row>
    <row r="55" spans="1:14" customFormat="1" x14ac:dyDescent="0.25">
      <c r="A55" s="79" t="s">
        <v>71</v>
      </c>
      <c r="B55" s="106" t="s">
        <v>243</v>
      </c>
      <c r="C55" s="80" t="s">
        <v>148</v>
      </c>
      <c r="D55" s="80" t="s">
        <v>166</v>
      </c>
      <c r="E55" s="80" t="s">
        <v>155</v>
      </c>
      <c r="F55" s="62">
        <v>246.9</v>
      </c>
      <c r="G55" s="62">
        <v>361.1</v>
      </c>
      <c r="H55" s="62">
        <v>513.70000000000005</v>
      </c>
      <c r="I55" s="62">
        <v>558.29999999999995</v>
      </c>
      <c r="J55" s="62">
        <v>578.9</v>
      </c>
      <c r="K55" s="62">
        <v>481.4</v>
      </c>
      <c r="L55" s="228">
        <v>2740.3</v>
      </c>
      <c r="M55" s="228">
        <v>0</v>
      </c>
      <c r="N55" s="228">
        <v>2740.3</v>
      </c>
    </row>
    <row r="56" spans="1:14" customFormat="1" x14ac:dyDescent="0.25">
      <c r="A56" s="79" t="s">
        <v>71</v>
      </c>
      <c r="B56" s="106" t="s">
        <v>244</v>
      </c>
      <c r="C56" s="80" t="s">
        <v>148</v>
      </c>
      <c r="D56" s="80" t="s">
        <v>166</v>
      </c>
      <c r="E56" s="80" t="s">
        <v>149</v>
      </c>
      <c r="F56" s="62">
        <v>248.1</v>
      </c>
      <c r="G56" s="62">
        <v>370.9</v>
      </c>
      <c r="H56" s="62">
        <v>695.2</v>
      </c>
      <c r="I56" s="62">
        <v>706.1</v>
      </c>
      <c r="J56" s="62">
        <v>615.1</v>
      </c>
      <c r="K56" s="62">
        <v>492.2</v>
      </c>
      <c r="L56" s="228">
        <v>3127.6</v>
      </c>
      <c r="M56" s="228">
        <v>2016.4</v>
      </c>
      <c r="N56" s="228">
        <v>1111.2</v>
      </c>
    </row>
    <row r="57" spans="1:14" customFormat="1" x14ac:dyDescent="0.25">
      <c r="A57" s="79" t="s">
        <v>71</v>
      </c>
      <c r="B57" s="106" t="s">
        <v>245</v>
      </c>
      <c r="C57" s="80" t="s">
        <v>148</v>
      </c>
      <c r="D57" s="80" t="s">
        <v>166</v>
      </c>
      <c r="E57" s="80" t="s">
        <v>150</v>
      </c>
      <c r="F57" s="62">
        <v>256.60000000000002</v>
      </c>
      <c r="G57" s="62">
        <v>394.5</v>
      </c>
      <c r="H57" s="62">
        <v>731.3</v>
      </c>
      <c r="I57" s="62">
        <v>717.8</v>
      </c>
      <c r="J57" s="62">
        <v>631.5</v>
      </c>
      <c r="K57" s="62">
        <v>489.9</v>
      </c>
      <c r="L57" s="228">
        <v>3221.6</v>
      </c>
      <c r="M57" s="228">
        <v>2080.6</v>
      </c>
      <c r="N57" s="228">
        <v>1141</v>
      </c>
    </row>
    <row r="58" spans="1:14" customFormat="1" x14ac:dyDescent="0.25">
      <c r="A58" s="79" t="s">
        <v>71</v>
      </c>
      <c r="B58" s="106" t="s">
        <v>246</v>
      </c>
      <c r="C58" s="80" t="s">
        <v>148</v>
      </c>
      <c r="D58" s="80" t="s">
        <v>166</v>
      </c>
      <c r="E58" s="80" t="s">
        <v>151</v>
      </c>
      <c r="F58" s="62">
        <v>257.60000000000002</v>
      </c>
      <c r="G58" s="62">
        <v>398.2</v>
      </c>
      <c r="H58" s="62">
        <v>761.9</v>
      </c>
      <c r="I58" s="62">
        <v>683.9</v>
      </c>
      <c r="J58" s="62">
        <v>619.4</v>
      </c>
      <c r="K58" s="62">
        <v>468</v>
      </c>
      <c r="L58" s="228">
        <v>3189</v>
      </c>
      <c r="M58" s="228">
        <v>2065.1999999999998</v>
      </c>
      <c r="N58" s="228">
        <v>1123.8</v>
      </c>
    </row>
    <row r="59" spans="1:14" customFormat="1" x14ac:dyDescent="0.25">
      <c r="A59" s="79" t="s">
        <v>71</v>
      </c>
      <c r="B59" s="106" t="s">
        <v>247</v>
      </c>
      <c r="C59" s="80" t="s">
        <v>148</v>
      </c>
      <c r="D59" s="80" t="s">
        <v>166</v>
      </c>
      <c r="E59" s="80" t="s">
        <v>152</v>
      </c>
      <c r="F59" s="62">
        <v>248.1</v>
      </c>
      <c r="G59" s="62">
        <v>383.8</v>
      </c>
      <c r="H59" s="62">
        <v>733</v>
      </c>
      <c r="I59" s="62">
        <v>703.9</v>
      </c>
      <c r="J59" s="62">
        <v>616.6</v>
      </c>
      <c r="K59" s="62">
        <v>485.4</v>
      </c>
      <c r="L59" s="228">
        <v>3170.8</v>
      </c>
      <c r="M59" s="228">
        <v>2053.5</v>
      </c>
      <c r="N59" s="228">
        <v>1117.3</v>
      </c>
    </row>
    <row r="60" spans="1:14" customFormat="1" x14ac:dyDescent="0.25">
      <c r="A60" s="79" t="s">
        <v>71</v>
      </c>
      <c r="B60" s="106" t="s">
        <v>248</v>
      </c>
      <c r="C60" s="80" t="s">
        <v>148</v>
      </c>
      <c r="D60" s="80" t="s">
        <v>166</v>
      </c>
      <c r="E60" s="80" t="s">
        <v>153</v>
      </c>
      <c r="F60" s="62">
        <v>260.7</v>
      </c>
      <c r="G60" s="62">
        <v>391.7</v>
      </c>
      <c r="H60" s="62">
        <v>752.6</v>
      </c>
      <c r="I60" s="62">
        <v>814.4</v>
      </c>
      <c r="J60" s="62">
        <v>722.1</v>
      </c>
      <c r="K60" s="62">
        <v>546.20000000000005</v>
      </c>
      <c r="L60" s="228">
        <v>3487.7</v>
      </c>
      <c r="M60" s="228">
        <v>2289.1</v>
      </c>
      <c r="N60" s="228">
        <v>1198.5999999999999</v>
      </c>
    </row>
    <row r="61" spans="1:14" customFormat="1" x14ac:dyDescent="0.25">
      <c r="A61" s="79" t="s">
        <v>71</v>
      </c>
      <c r="B61" s="106" t="s">
        <v>249</v>
      </c>
      <c r="C61" s="80" t="s">
        <v>148</v>
      </c>
      <c r="D61" s="80" t="s">
        <v>166</v>
      </c>
      <c r="E61" s="80" t="s">
        <v>154</v>
      </c>
      <c r="F61" s="62">
        <v>266.10000000000002</v>
      </c>
      <c r="G61" s="62">
        <v>395</v>
      </c>
      <c r="H61" s="62">
        <v>645.79999999999995</v>
      </c>
      <c r="I61" s="62">
        <v>607.9</v>
      </c>
      <c r="J61" s="62">
        <v>578</v>
      </c>
      <c r="K61" s="62">
        <v>465.1</v>
      </c>
      <c r="L61" s="228">
        <v>2957.9</v>
      </c>
      <c r="M61" s="228">
        <v>0</v>
      </c>
      <c r="N61" s="228">
        <v>2957.9</v>
      </c>
    </row>
    <row r="62" spans="1:14" customFormat="1" x14ac:dyDescent="0.25">
      <c r="A62" s="79" t="s">
        <v>71</v>
      </c>
      <c r="B62" s="106" t="s">
        <v>250</v>
      </c>
      <c r="C62" s="80" t="s">
        <v>148</v>
      </c>
      <c r="D62" s="80" t="s">
        <v>166</v>
      </c>
      <c r="E62" s="80" t="s">
        <v>155</v>
      </c>
      <c r="F62" s="62">
        <v>247.1</v>
      </c>
      <c r="G62" s="62">
        <v>367.9</v>
      </c>
      <c r="H62" s="62">
        <v>526.5</v>
      </c>
      <c r="I62" s="62">
        <v>545.6</v>
      </c>
      <c r="J62" s="62">
        <v>557.20000000000005</v>
      </c>
      <c r="K62" s="62">
        <v>456.9</v>
      </c>
      <c r="L62" s="228">
        <v>2701.2</v>
      </c>
      <c r="M62" s="228">
        <v>0</v>
      </c>
      <c r="N62" s="228">
        <v>2701.2</v>
      </c>
    </row>
    <row r="63" spans="1:14" customFormat="1" x14ac:dyDescent="0.25">
      <c r="A63" s="79" t="s">
        <v>71</v>
      </c>
      <c r="B63" s="106" t="s">
        <v>110</v>
      </c>
      <c r="C63" s="80" t="s">
        <v>148</v>
      </c>
      <c r="D63" s="80" t="s">
        <v>173</v>
      </c>
      <c r="E63" s="80" t="s">
        <v>149</v>
      </c>
      <c r="F63" s="62">
        <v>242.1</v>
      </c>
      <c r="G63" s="62">
        <v>382.4</v>
      </c>
      <c r="H63" s="62">
        <v>735.9</v>
      </c>
      <c r="I63" s="62">
        <v>725.7</v>
      </c>
      <c r="J63" s="62">
        <v>645.9</v>
      </c>
      <c r="K63" s="62">
        <v>490.7</v>
      </c>
      <c r="L63" s="228">
        <v>3222.7</v>
      </c>
      <c r="M63" s="228">
        <v>2107.5</v>
      </c>
      <c r="N63" s="228">
        <v>1115.2</v>
      </c>
    </row>
    <row r="64" spans="1:14" customFormat="1" x14ac:dyDescent="0.25">
      <c r="A64" s="79" t="s">
        <v>71</v>
      </c>
      <c r="B64" s="106" t="s">
        <v>251</v>
      </c>
      <c r="C64" s="80" t="s">
        <v>148</v>
      </c>
      <c r="D64" s="80" t="s">
        <v>173</v>
      </c>
      <c r="E64" s="80" t="s">
        <v>150</v>
      </c>
      <c r="F64" s="62">
        <v>250</v>
      </c>
      <c r="G64" s="62">
        <v>383</v>
      </c>
      <c r="H64" s="62">
        <v>744.8</v>
      </c>
      <c r="I64" s="62">
        <v>720.8</v>
      </c>
      <c r="J64" s="62">
        <v>644.6</v>
      </c>
      <c r="K64" s="62">
        <v>489.6</v>
      </c>
      <c r="L64" s="228">
        <v>3232.8</v>
      </c>
      <c r="M64" s="228">
        <v>2110.1999999999998</v>
      </c>
      <c r="N64" s="228">
        <v>1122.5999999999999</v>
      </c>
    </row>
    <row r="65" spans="1:14" customFormat="1" x14ac:dyDescent="0.25">
      <c r="A65" s="79" t="s">
        <v>71</v>
      </c>
      <c r="B65" s="106" t="s">
        <v>252</v>
      </c>
      <c r="C65" s="80" t="s">
        <v>148</v>
      </c>
      <c r="D65" s="80" t="s">
        <v>173</v>
      </c>
      <c r="E65" s="80" t="s">
        <v>151</v>
      </c>
      <c r="F65" s="62">
        <v>246.9</v>
      </c>
      <c r="G65" s="62">
        <v>384.3</v>
      </c>
      <c r="H65" s="62">
        <v>719.6</v>
      </c>
      <c r="I65" s="62">
        <v>719</v>
      </c>
      <c r="J65" s="62">
        <v>638</v>
      </c>
      <c r="K65" s="62">
        <v>490.3</v>
      </c>
      <c r="L65" s="228">
        <v>3198.1</v>
      </c>
      <c r="M65" s="228">
        <v>2076.6</v>
      </c>
      <c r="N65" s="228">
        <v>1121.5</v>
      </c>
    </row>
    <row r="66" spans="1:14" customFormat="1" x14ac:dyDescent="0.25">
      <c r="A66" s="79" t="s">
        <v>71</v>
      </c>
      <c r="B66" s="106" t="s">
        <v>253</v>
      </c>
      <c r="C66" s="80" t="s">
        <v>148</v>
      </c>
      <c r="D66" s="80" t="s">
        <v>173</v>
      </c>
      <c r="E66" s="80" t="s">
        <v>152</v>
      </c>
      <c r="F66" s="62">
        <v>244.2</v>
      </c>
      <c r="G66" s="62">
        <v>380.1</v>
      </c>
      <c r="H66" s="62">
        <v>705.7</v>
      </c>
      <c r="I66" s="62">
        <v>682.8</v>
      </c>
      <c r="J66" s="62">
        <v>617.20000000000005</v>
      </c>
      <c r="K66" s="62">
        <v>473.9</v>
      </c>
      <c r="L66" s="228">
        <v>3103.9</v>
      </c>
      <c r="M66" s="228">
        <v>2005.7</v>
      </c>
      <c r="N66" s="228">
        <v>1098.2</v>
      </c>
    </row>
    <row r="67" spans="1:14" customFormat="1" x14ac:dyDescent="0.25">
      <c r="A67" s="79" t="s">
        <v>71</v>
      </c>
      <c r="B67" s="106" t="s">
        <v>254</v>
      </c>
      <c r="C67" s="80" t="s">
        <v>148</v>
      </c>
      <c r="D67" s="80" t="s">
        <v>173</v>
      </c>
      <c r="E67" s="80" t="s">
        <v>153</v>
      </c>
      <c r="F67" s="62">
        <v>246.9</v>
      </c>
      <c r="G67" s="62">
        <v>382.4</v>
      </c>
      <c r="H67" s="62">
        <v>708.7</v>
      </c>
      <c r="I67" s="62">
        <v>698.5</v>
      </c>
      <c r="J67" s="62">
        <v>632</v>
      </c>
      <c r="K67" s="62">
        <v>501.7</v>
      </c>
      <c r="L67" s="228">
        <v>3170.2</v>
      </c>
      <c r="M67" s="228">
        <v>2039.2</v>
      </c>
      <c r="N67" s="228">
        <v>1131</v>
      </c>
    </row>
    <row r="68" spans="1:14" customFormat="1" x14ac:dyDescent="0.25">
      <c r="A68" s="79" t="s">
        <v>71</v>
      </c>
      <c r="B68" s="106" t="s">
        <v>255</v>
      </c>
      <c r="C68" s="80" t="s">
        <v>148</v>
      </c>
      <c r="D68" s="80" t="s">
        <v>173</v>
      </c>
      <c r="E68" s="80" t="s">
        <v>154</v>
      </c>
      <c r="F68" s="62">
        <v>249.7</v>
      </c>
      <c r="G68" s="62">
        <v>382.7</v>
      </c>
      <c r="H68" s="62">
        <v>660</v>
      </c>
      <c r="I68" s="62">
        <v>615</v>
      </c>
      <c r="J68" s="62">
        <v>567</v>
      </c>
      <c r="K68" s="62">
        <v>462.6</v>
      </c>
      <c r="L68" s="228">
        <v>2937</v>
      </c>
      <c r="M68" s="228">
        <v>0</v>
      </c>
      <c r="N68" s="228">
        <v>2937</v>
      </c>
    </row>
    <row r="69" spans="1:14" customFormat="1" x14ac:dyDescent="0.25">
      <c r="A69" s="79" t="s">
        <v>71</v>
      </c>
      <c r="B69" s="106" t="s">
        <v>256</v>
      </c>
      <c r="C69" s="80" t="s">
        <v>148</v>
      </c>
      <c r="D69" s="80" t="s">
        <v>173</v>
      </c>
      <c r="E69" s="80" t="s">
        <v>155</v>
      </c>
      <c r="F69" s="62">
        <v>251</v>
      </c>
      <c r="G69" s="62">
        <v>376.2</v>
      </c>
      <c r="H69" s="62">
        <v>537.6</v>
      </c>
      <c r="I69" s="62">
        <v>544.20000000000005</v>
      </c>
      <c r="J69" s="62">
        <v>575.20000000000005</v>
      </c>
      <c r="K69" s="62">
        <v>488.1</v>
      </c>
      <c r="L69" s="228">
        <v>2772.3</v>
      </c>
      <c r="M69" s="228">
        <v>0</v>
      </c>
      <c r="N69" s="228">
        <v>2772.3</v>
      </c>
    </row>
    <row r="70" spans="1:14" customFormat="1" x14ac:dyDescent="0.25">
      <c r="A70" s="79" t="s">
        <v>71</v>
      </c>
      <c r="B70" s="106" t="s">
        <v>257</v>
      </c>
      <c r="C70" s="80" t="s">
        <v>148</v>
      </c>
      <c r="D70" s="80" t="s">
        <v>173</v>
      </c>
      <c r="E70" s="80" t="s">
        <v>149</v>
      </c>
      <c r="F70" s="62">
        <v>258.8</v>
      </c>
      <c r="G70" s="62">
        <v>389.4</v>
      </c>
      <c r="H70" s="62">
        <v>693</v>
      </c>
      <c r="I70" s="62">
        <v>691.8</v>
      </c>
      <c r="J70" s="62">
        <v>634.6</v>
      </c>
      <c r="K70" s="62">
        <v>485.5</v>
      </c>
      <c r="L70" s="228">
        <v>3153.1</v>
      </c>
      <c r="M70" s="228">
        <v>2019.4</v>
      </c>
      <c r="N70" s="228">
        <v>1133.7</v>
      </c>
    </row>
    <row r="71" spans="1:14" customFormat="1" x14ac:dyDescent="0.25">
      <c r="A71" s="79" t="s">
        <v>71</v>
      </c>
      <c r="B71" s="106" t="s">
        <v>258</v>
      </c>
      <c r="C71" s="80" t="s">
        <v>148</v>
      </c>
      <c r="D71" s="80" t="s">
        <v>173</v>
      </c>
      <c r="E71" s="80" t="s">
        <v>150</v>
      </c>
      <c r="F71" s="62">
        <v>253.8</v>
      </c>
      <c r="G71" s="62">
        <v>388.6</v>
      </c>
      <c r="H71" s="62">
        <v>697.1</v>
      </c>
      <c r="I71" s="62">
        <v>694</v>
      </c>
      <c r="J71" s="62">
        <v>631.4</v>
      </c>
      <c r="K71" s="62">
        <v>484.8</v>
      </c>
      <c r="L71" s="228">
        <v>3149.7</v>
      </c>
      <c r="M71" s="228">
        <v>2022.5</v>
      </c>
      <c r="N71" s="228">
        <v>1127.2</v>
      </c>
    </row>
    <row r="72" spans="1:14" customFormat="1" x14ac:dyDescent="0.25">
      <c r="A72" s="79" t="s">
        <v>71</v>
      </c>
      <c r="B72" s="106" t="s">
        <v>259</v>
      </c>
      <c r="C72" s="80" t="s">
        <v>148</v>
      </c>
      <c r="D72" s="80" t="s">
        <v>173</v>
      </c>
      <c r="E72" s="80" t="s">
        <v>151</v>
      </c>
      <c r="F72" s="62">
        <v>254.3</v>
      </c>
      <c r="G72" s="62">
        <v>396.3</v>
      </c>
      <c r="H72" s="62">
        <v>706</v>
      </c>
      <c r="I72" s="62">
        <v>688.9</v>
      </c>
      <c r="J72" s="62">
        <v>614.1</v>
      </c>
      <c r="K72" s="62">
        <v>473.2</v>
      </c>
      <c r="L72" s="228">
        <v>3132.8</v>
      </c>
      <c r="M72" s="228">
        <v>2009</v>
      </c>
      <c r="N72" s="228">
        <v>1123.8</v>
      </c>
    </row>
    <row r="73" spans="1:14" customFormat="1" x14ac:dyDescent="0.25">
      <c r="A73" s="79" t="s">
        <v>71</v>
      </c>
      <c r="B73" s="106" t="s">
        <v>260</v>
      </c>
      <c r="C73" s="80" t="s">
        <v>148</v>
      </c>
      <c r="D73" s="80" t="s">
        <v>173</v>
      </c>
      <c r="E73" s="80" t="s">
        <v>152</v>
      </c>
      <c r="F73" s="62">
        <v>246</v>
      </c>
      <c r="G73" s="62">
        <v>382.3</v>
      </c>
      <c r="H73" s="62">
        <v>682.9</v>
      </c>
      <c r="I73" s="62">
        <v>674</v>
      </c>
      <c r="J73" s="62">
        <v>663.1</v>
      </c>
      <c r="K73" s="62">
        <v>496.9</v>
      </c>
      <c r="L73" s="228">
        <v>3145.2</v>
      </c>
      <c r="M73" s="228">
        <v>2020</v>
      </c>
      <c r="N73" s="228">
        <v>1125.2</v>
      </c>
    </row>
    <row r="74" spans="1:14" customFormat="1" x14ac:dyDescent="0.25">
      <c r="A74" s="79" t="s">
        <v>71</v>
      </c>
      <c r="B74" s="106" t="s">
        <v>261</v>
      </c>
      <c r="C74" s="80" t="s">
        <v>148</v>
      </c>
      <c r="D74" s="80" t="s">
        <v>173</v>
      </c>
      <c r="E74" s="80" t="s">
        <v>153</v>
      </c>
      <c r="F74" s="62">
        <v>246.3</v>
      </c>
      <c r="G74" s="62">
        <v>391.9</v>
      </c>
      <c r="H74" s="62">
        <v>710.2</v>
      </c>
      <c r="I74" s="62">
        <v>695.4</v>
      </c>
      <c r="J74" s="62">
        <v>596.4</v>
      </c>
      <c r="K74" s="62">
        <v>461.6</v>
      </c>
      <c r="L74" s="228">
        <v>3101.8</v>
      </c>
      <c r="M74" s="228">
        <v>2002</v>
      </c>
      <c r="N74" s="228">
        <v>1099.8</v>
      </c>
    </row>
    <row r="75" spans="1:14" customFormat="1" x14ac:dyDescent="0.25">
      <c r="A75" s="79" t="s">
        <v>71</v>
      </c>
      <c r="B75" s="106" t="s">
        <v>262</v>
      </c>
      <c r="C75" s="80" t="s">
        <v>148</v>
      </c>
      <c r="D75" s="80" t="s">
        <v>173</v>
      </c>
      <c r="E75" s="80" t="s">
        <v>154</v>
      </c>
      <c r="F75" s="62">
        <v>250.8</v>
      </c>
      <c r="G75" s="62">
        <v>380.4</v>
      </c>
      <c r="H75" s="62">
        <v>644.79999999999995</v>
      </c>
      <c r="I75" s="62">
        <v>606.29999999999995</v>
      </c>
      <c r="J75" s="62">
        <v>627.5</v>
      </c>
      <c r="K75" s="62">
        <v>504.1</v>
      </c>
      <c r="L75" s="228">
        <v>3013.9</v>
      </c>
      <c r="M75" s="228">
        <v>0</v>
      </c>
      <c r="N75" s="228">
        <v>3013.9</v>
      </c>
    </row>
    <row r="76" spans="1:14" customFormat="1" x14ac:dyDescent="0.25">
      <c r="A76" s="79" t="s">
        <v>71</v>
      </c>
      <c r="B76" s="106" t="s">
        <v>263</v>
      </c>
      <c r="C76" s="80" t="s">
        <v>148</v>
      </c>
      <c r="D76" s="80" t="s">
        <v>173</v>
      </c>
      <c r="E76" s="80" t="s">
        <v>155</v>
      </c>
      <c r="F76" s="62">
        <v>270.3</v>
      </c>
      <c r="G76" s="62">
        <v>396.5</v>
      </c>
      <c r="H76" s="62">
        <v>553.29999999999995</v>
      </c>
      <c r="I76" s="62">
        <v>549.6</v>
      </c>
      <c r="J76" s="62">
        <v>561.6</v>
      </c>
      <c r="K76" s="62">
        <v>477.3</v>
      </c>
      <c r="L76" s="228">
        <v>2808.6</v>
      </c>
      <c r="M76" s="228">
        <v>0</v>
      </c>
      <c r="N76" s="228">
        <v>2808.6</v>
      </c>
    </row>
    <row r="77" spans="1:14" customFormat="1" x14ac:dyDescent="0.25">
      <c r="A77" s="79" t="s">
        <v>71</v>
      </c>
      <c r="B77" s="106" t="s">
        <v>264</v>
      </c>
      <c r="C77" s="80" t="s">
        <v>148</v>
      </c>
      <c r="D77" s="80" t="s">
        <v>173</v>
      </c>
      <c r="E77" s="80" t="s">
        <v>149</v>
      </c>
      <c r="F77" s="62">
        <v>261.89999999999998</v>
      </c>
      <c r="G77" s="62">
        <v>405.3</v>
      </c>
      <c r="H77" s="62">
        <v>734.6</v>
      </c>
      <c r="I77" s="62">
        <v>719.8</v>
      </c>
      <c r="J77" s="62">
        <v>620</v>
      </c>
      <c r="K77" s="62">
        <v>483.8</v>
      </c>
      <c r="L77" s="228">
        <v>3225.4</v>
      </c>
      <c r="M77" s="228">
        <v>2074.4</v>
      </c>
      <c r="N77" s="228">
        <v>1151</v>
      </c>
    </row>
    <row r="78" spans="1:14" customFormat="1" x14ac:dyDescent="0.25">
      <c r="A78" s="79" t="s">
        <v>71</v>
      </c>
      <c r="B78" s="106" t="s">
        <v>265</v>
      </c>
      <c r="C78" s="80" t="s">
        <v>148</v>
      </c>
      <c r="D78" s="80" t="s">
        <v>173</v>
      </c>
      <c r="E78" s="80" t="s">
        <v>150</v>
      </c>
      <c r="F78" s="62">
        <v>258</v>
      </c>
      <c r="G78" s="62">
        <v>397.5</v>
      </c>
      <c r="H78" s="62">
        <v>727.2</v>
      </c>
      <c r="I78" s="62">
        <v>689.8</v>
      </c>
      <c r="J78" s="62">
        <v>624.5</v>
      </c>
      <c r="K78" s="62">
        <v>474.7</v>
      </c>
      <c r="L78" s="228">
        <v>3171.7</v>
      </c>
      <c r="M78" s="228">
        <v>2041.5</v>
      </c>
      <c r="N78" s="228">
        <v>1130.2</v>
      </c>
    </row>
    <row r="79" spans="1:14" customFormat="1" x14ac:dyDescent="0.25">
      <c r="A79" s="79" t="s">
        <v>71</v>
      </c>
      <c r="B79" s="106" t="s">
        <v>266</v>
      </c>
      <c r="C79" s="80" t="s">
        <v>148</v>
      </c>
      <c r="D79" s="80" t="s">
        <v>173</v>
      </c>
      <c r="E79" s="80" t="s">
        <v>151</v>
      </c>
      <c r="F79" s="62">
        <v>251.4</v>
      </c>
      <c r="G79" s="62">
        <v>390.6</v>
      </c>
      <c r="H79" s="62">
        <v>714</v>
      </c>
      <c r="I79" s="62">
        <v>719.9</v>
      </c>
      <c r="J79" s="62">
        <v>627.9</v>
      </c>
      <c r="K79" s="62">
        <v>475.3</v>
      </c>
      <c r="L79" s="228">
        <v>3179.1</v>
      </c>
      <c r="M79" s="228">
        <v>2061.8000000000002</v>
      </c>
      <c r="N79" s="228">
        <v>1117.3</v>
      </c>
    </row>
    <row r="80" spans="1:14" customFormat="1" x14ac:dyDescent="0.25">
      <c r="A80" s="79" t="s">
        <v>71</v>
      </c>
      <c r="B80" s="106" t="s">
        <v>267</v>
      </c>
      <c r="C80" s="80" t="s">
        <v>148</v>
      </c>
      <c r="D80" s="80" t="s">
        <v>173</v>
      </c>
      <c r="E80" s="80" t="s">
        <v>152</v>
      </c>
      <c r="F80" s="62">
        <v>249.2</v>
      </c>
      <c r="G80" s="62">
        <v>392.3</v>
      </c>
      <c r="H80" s="62">
        <v>730.7</v>
      </c>
      <c r="I80" s="62">
        <v>706.8</v>
      </c>
      <c r="J80" s="62">
        <v>628</v>
      </c>
      <c r="K80" s="62">
        <v>468.8</v>
      </c>
      <c r="L80" s="228">
        <v>3175.8</v>
      </c>
      <c r="M80" s="228">
        <v>2065.5</v>
      </c>
      <c r="N80" s="228">
        <v>1110.3</v>
      </c>
    </row>
    <row r="81" spans="1:14" customFormat="1" x14ac:dyDescent="0.25">
      <c r="A81" s="79" t="s">
        <v>71</v>
      </c>
      <c r="B81" s="106" t="s">
        <v>268</v>
      </c>
      <c r="C81" s="80" t="s">
        <v>148</v>
      </c>
      <c r="D81" s="80" t="s">
        <v>173</v>
      </c>
      <c r="E81" s="80" t="s">
        <v>153</v>
      </c>
      <c r="F81" s="62">
        <v>247.5</v>
      </c>
      <c r="G81" s="62">
        <v>386.9</v>
      </c>
      <c r="H81" s="62">
        <v>730.7</v>
      </c>
      <c r="I81" s="62">
        <v>711.8</v>
      </c>
      <c r="J81" s="62">
        <v>618.20000000000005</v>
      </c>
      <c r="K81" s="62">
        <v>471</v>
      </c>
      <c r="L81" s="228">
        <v>3166.1</v>
      </c>
      <c r="M81" s="228">
        <v>2060.6999999999998</v>
      </c>
      <c r="N81" s="228">
        <v>1105.4000000000001</v>
      </c>
    </row>
    <row r="82" spans="1:14" customFormat="1" x14ac:dyDescent="0.25">
      <c r="A82" s="79" t="s">
        <v>71</v>
      </c>
      <c r="B82" s="106" t="s">
        <v>269</v>
      </c>
      <c r="C82" s="80" t="s">
        <v>148</v>
      </c>
      <c r="D82" s="80" t="s">
        <v>173</v>
      </c>
      <c r="E82" s="80" t="s">
        <v>154</v>
      </c>
      <c r="F82" s="62">
        <v>253.2</v>
      </c>
      <c r="G82" s="62">
        <v>373.3</v>
      </c>
      <c r="H82" s="62">
        <v>639.6</v>
      </c>
      <c r="I82" s="62">
        <v>604.5</v>
      </c>
      <c r="J82" s="62">
        <v>588.70000000000005</v>
      </c>
      <c r="K82" s="62">
        <v>467.8</v>
      </c>
      <c r="L82" s="228">
        <v>2927.1</v>
      </c>
      <c r="M82" s="228">
        <v>0</v>
      </c>
      <c r="N82" s="228">
        <v>2927.1</v>
      </c>
    </row>
    <row r="83" spans="1:14" customFormat="1" x14ac:dyDescent="0.25">
      <c r="A83" s="79" t="s">
        <v>71</v>
      </c>
      <c r="B83" s="106" t="s">
        <v>270</v>
      </c>
      <c r="C83" s="80" t="s">
        <v>148</v>
      </c>
      <c r="D83" s="80" t="s">
        <v>173</v>
      </c>
      <c r="E83" s="80" t="s">
        <v>155</v>
      </c>
      <c r="F83" s="62">
        <v>261.5</v>
      </c>
      <c r="G83" s="62">
        <v>382.8</v>
      </c>
      <c r="H83" s="62">
        <v>535.1</v>
      </c>
      <c r="I83" s="62">
        <v>542.79999999999995</v>
      </c>
      <c r="J83" s="62">
        <v>554.1</v>
      </c>
      <c r="K83" s="62">
        <v>463.2</v>
      </c>
      <c r="L83" s="228">
        <v>2739.5</v>
      </c>
      <c r="M83" s="228">
        <v>0</v>
      </c>
      <c r="N83" s="228">
        <v>2739.5</v>
      </c>
    </row>
    <row r="84" spans="1:14" customFormat="1" x14ac:dyDescent="0.25">
      <c r="A84" s="79" t="s">
        <v>71</v>
      </c>
      <c r="B84" s="106" t="s">
        <v>271</v>
      </c>
      <c r="C84" s="80" t="s">
        <v>148</v>
      </c>
      <c r="D84" s="80" t="s">
        <v>173</v>
      </c>
      <c r="E84" s="80" t="s">
        <v>149</v>
      </c>
      <c r="F84" s="62">
        <v>247.2</v>
      </c>
      <c r="G84" s="62">
        <v>371</v>
      </c>
      <c r="H84" s="62">
        <v>676.6</v>
      </c>
      <c r="I84" s="62">
        <v>694</v>
      </c>
      <c r="J84" s="62">
        <v>667.1</v>
      </c>
      <c r="K84" s="62">
        <v>499.5</v>
      </c>
      <c r="L84" s="228">
        <v>3155.4</v>
      </c>
      <c r="M84" s="228">
        <v>2037.7</v>
      </c>
      <c r="N84" s="228">
        <v>1117.7</v>
      </c>
    </row>
    <row r="85" spans="1:14" customFormat="1" x14ac:dyDescent="0.25">
      <c r="A85" s="79" t="s">
        <v>71</v>
      </c>
      <c r="B85" s="106" t="s">
        <v>272</v>
      </c>
      <c r="C85" s="80" t="s">
        <v>148</v>
      </c>
      <c r="D85" s="80" t="s">
        <v>173</v>
      </c>
      <c r="E85" s="80" t="s">
        <v>150</v>
      </c>
      <c r="F85" s="62">
        <v>257.10000000000002</v>
      </c>
      <c r="G85" s="62">
        <v>389</v>
      </c>
      <c r="H85" s="62">
        <v>698.1</v>
      </c>
      <c r="I85" s="62">
        <v>661.5</v>
      </c>
      <c r="J85" s="62">
        <v>643.20000000000005</v>
      </c>
      <c r="K85" s="62">
        <v>490.2</v>
      </c>
      <c r="L85" s="228">
        <v>3139.1</v>
      </c>
      <c r="M85" s="228">
        <v>2002.8</v>
      </c>
      <c r="N85" s="228">
        <v>1136.3</v>
      </c>
    </row>
    <row r="86" spans="1:14" customFormat="1" x14ac:dyDescent="0.25">
      <c r="A86" s="79" t="s">
        <v>71</v>
      </c>
      <c r="B86" s="106" t="s">
        <v>273</v>
      </c>
      <c r="C86" s="80" t="s">
        <v>148</v>
      </c>
      <c r="D86" s="80" t="s">
        <v>173</v>
      </c>
      <c r="E86" s="80" t="s">
        <v>151</v>
      </c>
      <c r="F86" s="62">
        <v>253.9</v>
      </c>
      <c r="G86" s="62">
        <v>390.3</v>
      </c>
      <c r="H86" s="62">
        <v>710.9</v>
      </c>
      <c r="I86" s="62">
        <v>665.7</v>
      </c>
      <c r="J86" s="62">
        <v>624.79999999999995</v>
      </c>
      <c r="K86" s="62">
        <v>472.7</v>
      </c>
      <c r="L86" s="228">
        <v>3118.3</v>
      </c>
      <c r="M86" s="228">
        <v>2001.4</v>
      </c>
      <c r="N86" s="228">
        <v>1116.9000000000001</v>
      </c>
    </row>
    <row r="87" spans="1:14" customFormat="1" x14ac:dyDescent="0.25">
      <c r="A87" s="79" t="s">
        <v>71</v>
      </c>
      <c r="B87" s="106" t="s">
        <v>274</v>
      </c>
      <c r="C87" s="80" t="s">
        <v>148</v>
      </c>
      <c r="D87" s="80" t="s">
        <v>173</v>
      </c>
      <c r="E87" s="80" t="s">
        <v>152</v>
      </c>
      <c r="F87" s="62">
        <v>251.4</v>
      </c>
      <c r="G87" s="62">
        <v>379.4</v>
      </c>
      <c r="H87" s="62">
        <v>682.5</v>
      </c>
      <c r="I87" s="62">
        <v>651.79999999999995</v>
      </c>
      <c r="J87" s="62">
        <v>634</v>
      </c>
      <c r="K87" s="62">
        <v>478.6</v>
      </c>
      <c r="L87" s="228">
        <v>3077.7</v>
      </c>
      <c r="M87" s="228">
        <v>1968.3</v>
      </c>
      <c r="N87" s="228">
        <v>1109.4000000000001</v>
      </c>
    </row>
    <row r="88" spans="1:14" customFormat="1" x14ac:dyDescent="0.25">
      <c r="A88" s="79" t="s">
        <v>71</v>
      </c>
      <c r="B88" s="106" t="s">
        <v>275</v>
      </c>
      <c r="C88" s="80" t="s">
        <v>148</v>
      </c>
      <c r="D88" s="80" t="s">
        <v>173</v>
      </c>
      <c r="E88" s="80" t="s">
        <v>153</v>
      </c>
      <c r="F88" s="62">
        <v>257.3</v>
      </c>
      <c r="G88" s="62">
        <v>375.9</v>
      </c>
      <c r="H88" s="62">
        <v>675.4</v>
      </c>
      <c r="I88" s="62">
        <v>667.5</v>
      </c>
      <c r="J88" s="62">
        <v>619.9</v>
      </c>
      <c r="K88" s="62">
        <v>493</v>
      </c>
      <c r="L88" s="228">
        <v>3089</v>
      </c>
      <c r="M88" s="228">
        <v>1962.8</v>
      </c>
      <c r="N88" s="228">
        <v>1126.2</v>
      </c>
    </row>
    <row r="89" spans="1:14" customFormat="1" x14ac:dyDescent="0.25">
      <c r="A89" s="79" t="s">
        <v>71</v>
      </c>
      <c r="B89" s="106" t="s">
        <v>276</v>
      </c>
      <c r="C89" s="80" t="s">
        <v>148</v>
      </c>
      <c r="D89" s="80" t="s">
        <v>173</v>
      </c>
      <c r="E89" s="80" t="s">
        <v>154</v>
      </c>
      <c r="F89" s="62">
        <v>261.5</v>
      </c>
      <c r="G89" s="62">
        <v>383.9</v>
      </c>
      <c r="H89" s="62">
        <v>656.3</v>
      </c>
      <c r="I89" s="62">
        <v>654</v>
      </c>
      <c r="J89" s="62">
        <v>593.20000000000005</v>
      </c>
      <c r="K89" s="62">
        <v>482.1</v>
      </c>
      <c r="L89" s="228">
        <v>3031</v>
      </c>
      <c r="M89" s="228">
        <v>0</v>
      </c>
      <c r="N89" s="228">
        <v>3031</v>
      </c>
    </row>
    <row r="90" spans="1:14" customFormat="1" x14ac:dyDescent="0.25">
      <c r="A90" s="79" t="s">
        <v>71</v>
      </c>
      <c r="B90" s="106" t="s">
        <v>277</v>
      </c>
      <c r="C90" s="80" t="s">
        <v>148</v>
      </c>
      <c r="D90" s="80" t="s">
        <v>173</v>
      </c>
      <c r="E90" s="80" t="s">
        <v>155</v>
      </c>
      <c r="F90" s="62">
        <v>267.77999999999997</v>
      </c>
      <c r="G90" s="62">
        <v>310.42</v>
      </c>
      <c r="H90" s="62">
        <v>535.33000000000004</v>
      </c>
      <c r="I90" s="62">
        <v>541.48</v>
      </c>
      <c r="J90" s="62">
        <v>566.76</v>
      </c>
      <c r="K90" s="62">
        <v>574.28</v>
      </c>
      <c r="L90" s="228">
        <v>2796.05</v>
      </c>
      <c r="M90" s="228">
        <v>0</v>
      </c>
      <c r="N90" s="228">
        <v>2796.05</v>
      </c>
    </row>
    <row r="91" spans="1:14" customFormat="1" x14ac:dyDescent="0.25">
      <c r="A91" s="79" t="s">
        <v>71</v>
      </c>
      <c r="B91" s="106" t="s">
        <v>278</v>
      </c>
      <c r="C91" s="80" t="s">
        <v>148</v>
      </c>
      <c r="D91" s="80" t="s">
        <v>173</v>
      </c>
      <c r="E91" s="80" t="s">
        <v>149</v>
      </c>
      <c r="F91" s="62">
        <v>261.05</v>
      </c>
      <c r="G91" s="62">
        <v>301.74</v>
      </c>
      <c r="H91" s="62">
        <v>660.83</v>
      </c>
      <c r="I91" s="62">
        <v>707.66</v>
      </c>
      <c r="J91" s="62">
        <v>676.45</v>
      </c>
      <c r="K91" s="62">
        <v>594.64</v>
      </c>
      <c r="L91" s="228">
        <v>3202.37</v>
      </c>
      <c r="M91" s="228">
        <v>2044.94</v>
      </c>
      <c r="N91" s="228">
        <v>1157.43</v>
      </c>
    </row>
    <row r="92" spans="1:14" customFormat="1" x14ac:dyDescent="0.25">
      <c r="A92" s="79" t="s">
        <v>71</v>
      </c>
      <c r="B92" s="106" t="s">
        <v>279</v>
      </c>
      <c r="C92" s="80" t="s">
        <v>148</v>
      </c>
      <c r="D92" s="80" t="s">
        <v>173</v>
      </c>
      <c r="E92" s="80" t="s">
        <v>150</v>
      </c>
      <c r="F92" s="62">
        <v>256.60000000000002</v>
      </c>
      <c r="G92" s="62">
        <v>293.33999999999997</v>
      </c>
      <c r="H92" s="62">
        <v>675.82</v>
      </c>
      <c r="I92" s="62">
        <v>752.43</v>
      </c>
      <c r="J92" s="62">
        <v>726.59</v>
      </c>
      <c r="K92" s="62">
        <v>601.05999999999995</v>
      </c>
      <c r="L92" s="228">
        <v>3305.84</v>
      </c>
      <c r="M92" s="228">
        <v>2154.84</v>
      </c>
      <c r="N92" s="228">
        <v>1151</v>
      </c>
    </row>
    <row r="93" spans="1:14" customFormat="1" x14ac:dyDescent="0.25">
      <c r="A93" s="79" t="s">
        <v>71</v>
      </c>
      <c r="B93" s="106" t="s">
        <v>280</v>
      </c>
      <c r="C93" s="80" t="s">
        <v>148</v>
      </c>
      <c r="D93" s="80" t="s">
        <v>173</v>
      </c>
      <c r="E93" s="80" t="s">
        <v>151</v>
      </c>
      <c r="F93" s="62">
        <v>255.44</v>
      </c>
      <c r="G93" s="62">
        <v>298.7</v>
      </c>
      <c r="H93" s="62">
        <v>679.52</v>
      </c>
      <c r="I93" s="62">
        <v>705.33</v>
      </c>
      <c r="J93" s="62">
        <v>667.39</v>
      </c>
      <c r="K93" s="62">
        <v>580.55999999999995</v>
      </c>
      <c r="L93" s="228">
        <v>3186.94</v>
      </c>
      <c r="M93" s="228">
        <v>2052.2399999999998</v>
      </c>
      <c r="N93" s="228">
        <v>1134.7</v>
      </c>
    </row>
    <row r="94" spans="1:14" customFormat="1" x14ac:dyDescent="0.25">
      <c r="A94" s="79" t="s">
        <v>71</v>
      </c>
      <c r="B94" s="106" t="s">
        <v>111</v>
      </c>
      <c r="C94" s="80" t="s">
        <v>148</v>
      </c>
      <c r="D94" s="80" t="s">
        <v>167</v>
      </c>
      <c r="E94" s="80" t="s">
        <v>152</v>
      </c>
      <c r="F94" s="62">
        <v>250.88</v>
      </c>
      <c r="G94" s="62">
        <v>286.26</v>
      </c>
      <c r="H94" s="62">
        <v>698.37</v>
      </c>
      <c r="I94" s="62">
        <v>735.63</v>
      </c>
      <c r="J94" s="62">
        <v>707.11</v>
      </c>
      <c r="K94" s="62">
        <v>590.49</v>
      </c>
      <c r="L94" s="228">
        <v>3268.74</v>
      </c>
      <c r="M94" s="228">
        <v>2141.11</v>
      </c>
      <c r="N94" s="228">
        <v>1127.6300000000001</v>
      </c>
    </row>
    <row r="95" spans="1:14" customFormat="1" x14ac:dyDescent="0.25">
      <c r="A95" s="79" t="s">
        <v>71</v>
      </c>
      <c r="B95" s="106" t="s">
        <v>281</v>
      </c>
      <c r="C95" s="80" t="s">
        <v>148</v>
      </c>
      <c r="D95" s="80" t="s">
        <v>167</v>
      </c>
      <c r="E95" s="80" t="s">
        <v>153</v>
      </c>
      <c r="F95" s="62">
        <v>256.22000000000003</v>
      </c>
      <c r="G95" s="62">
        <v>294.7</v>
      </c>
      <c r="H95" s="62">
        <v>705.87</v>
      </c>
      <c r="I95" s="62">
        <v>737.7</v>
      </c>
      <c r="J95" s="62">
        <v>665.62</v>
      </c>
      <c r="K95" s="62">
        <v>565.80999999999995</v>
      </c>
      <c r="L95" s="228">
        <v>3225.92</v>
      </c>
      <c r="M95" s="228">
        <v>2109.19</v>
      </c>
      <c r="N95" s="228">
        <v>1116.73</v>
      </c>
    </row>
    <row r="96" spans="1:14" customFormat="1" x14ac:dyDescent="0.25">
      <c r="A96" s="79" t="s">
        <v>71</v>
      </c>
      <c r="B96" s="106" t="s">
        <v>282</v>
      </c>
      <c r="C96" s="80" t="s">
        <v>148</v>
      </c>
      <c r="D96" s="80" t="s">
        <v>167</v>
      </c>
      <c r="E96" s="80" t="s">
        <v>154</v>
      </c>
      <c r="F96" s="62">
        <v>256.54000000000002</v>
      </c>
      <c r="G96" s="62">
        <v>294.27999999999997</v>
      </c>
      <c r="H96" s="62">
        <v>644.79</v>
      </c>
      <c r="I96" s="62">
        <v>625.04999999999995</v>
      </c>
      <c r="J96" s="62">
        <v>624.29</v>
      </c>
      <c r="K96" s="62">
        <v>565.63</v>
      </c>
      <c r="L96" s="228">
        <v>3010.58</v>
      </c>
      <c r="M96" s="228">
        <v>0</v>
      </c>
      <c r="N96" s="228">
        <v>3010.58</v>
      </c>
    </row>
    <row r="97" spans="1:14" customFormat="1" x14ac:dyDescent="0.25">
      <c r="A97" s="79" t="s">
        <v>71</v>
      </c>
      <c r="B97" s="106" t="s">
        <v>283</v>
      </c>
      <c r="C97" s="80" t="s">
        <v>148</v>
      </c>
      <c r="D97" s="80" t="s">
        <v>167</v>
      </c>
      <c r="E97" s="80" t="s">
        <v>155</v>
      </c>
      <c r="F97" s="62">
        <v>249.44</v>
      </c>
      <c r="G97" s="62">
        <v>292.89</v>
      </c>
      <c r="H97" s="62">
        <v>533.24</v>
      </c>
      <c r="I97" s="62">
        <v>544.72</v>
      </c>
      <c r="J97" s="62">
        <v>569.57000000000005</v>
      </c>
      <c r="K97" s="62">
        <v>541.05999999999995</v>
      </c>
      <c r="L97" s="228">
        <v>2730.92</v>
      </c>
      <c r="M97" s="228">
        <v>0</v>
      </c>
      <c r="N97" s="228">
        <v>2730.92</v>
      </c>
    </row>
    <row r="98" spans="1:14" customFormat="1" x14ac:dyDescent="0.25">
      <c r="A98" s="79" t="s">
        <v>71</v>
      </c>
      <c r="B98" s="106" t="s">
        <v>284</v>
      </c>
      <c r="C98" s="80" t="s">
        <v>148</v>
      </c>
      <c r="D98" s="80" t="s">
        <v>167</v>
      </c>
      <c r="E98" s="80" t="s">
        <v>149</v>
      </c>
      <c r="F98" s="62">
        <v>253.75</v>
      </c>
      <c r="G98" s="62">
        <v>293.89999999999998</v>
      </c>
      <c r="H98" s="62">
        <v>681.94</v>
      </c>
      <c r="I98" s="62">
        <v>690.08</v>
      </c>
      <c r="J98" s="62">
        <v>658.78</v>
      </c>
      <c r="K98" s="62">
        <v>564.89</v>
      </c>
      <c r="L98" s="228">
        <v>3143.34</v>
      </c>
      <c r="M98" s="228">
        <v>2030.8</v>
      </c>
      <c r="N98" s="228">
        <v>1112.54</v>
      </c>
    </row>
    <row r="99" spans="1:14" customFormat="1" x14ac:dyDescent="0.25">
      <c r="A99" s="79" t="s">
        <v>71</v>
      </c>
      <c r="B99" s="106" t="s">
        <v>285</v>
      </c>
      <c r="C99" s="80" t="s">
        <v>148</v>
      </c>
      <c r="D99" s="80" t="s">
        <v>167</v>
      </c>
      <c r="E99" s="80" t="s">
        <v>150</v>
      </c>
      <c r="F99" s="62">
        <v>253.23</v>
      </c>
      <c r="G99" s="62">
        <v>289.70999999999998</v>
      </c>
      <c r="H99" s="62">
        <v>688.68</v>
      </c>
      <c r="I99" s="62">
        <v>713.42</v>
      </c>
      <c r="J99" s="62">
        <v>681.44</v>
      </c>
      <c r="K99" s="62">
        <v>547.88</v>
      </c>
      <c r="L99" s="228">
        <v>3174.36</v>
      </c>
      <c r="M99" s="228">
        <v>2083.54</v>
      </c>
      <c r="N99" s="228">
        <v>1090.82</v>
      </c>
    </row>
    <row r="100" spans="1:14" customFormat="1" x14ac:dyDescent="0.25">
      <c r="A100" s="79" t="s">
        <v>71</v>
      </c>
      <c r="B100" s="106" t="s">
        <v>286</v>
      </c>
      <c r="C100" s="80" t="s">
        <v>148</v>
      </c>
      <c r="D100" s="80" t="s">
        <v>167</v>
      </c>
      <c r="E100" s="80" t="s">
        <v>151</v>
      </c>
      <c r="F100" s="62">
        <v>254.05</v>
      </c>
      <c r="G100" s="62">
        <v>289.69</v>
      </c>
      <c r="H100" s="62">
        <v>713.17</v>
      </c>
      <c r="I100" s="62">
        <v>712.18</v>
      </c>
      <c r="J100" s="62">
        <v>681.53</v>
      </c>
      <c r="K100" s="62">
        <v>575.69000000000005</v>
      </c>
      <c r="L100" s="228">
        <v>3226.31</v>
      </c>
      <c r="M100" s="228">
        <v>2106.88</v>
      </c>
      <c r="N100" s="228">
        <v>1119.43</v>
      </c>
    </row>
    <row r="101" spans="1:14" customFormat="1" x14ac:dyDescent="0.25">
      <c r="A101" s="79" t="s">
        <v>71</v>
      </c>
      <c r="B101" s="106" t="s">
        <v>287</v>
      </c>
      <c r="C101" s="80" t="s">
        <v>148</v>
      </c>
      <c r="D101" s="80" t="s">
        <v>167</v>
      </c>
      <c r="E101" s="80" t="s">
        <v>152</v>
      </c>
      <c r="F101" s="62">
        <v>259.36</v>
      </c>
      <c r="G101" s="62">
        <v>296.52999999999997</v>
      </c>
      <c r="H101" s="62">
        <v>694.54</v>
      </c>
      <c r="I101" s="62">
        <v>713.42</v>
      </c>
      <c r="J101" s="62">
        <v>698.7</v>
      </c>
      <c r="K101" s="62">
        <v>596.41999999999996</v>
      </c>
      <c r="L101" s="228">
        <v>3258.97</v>
      </c>
      <c r="M101" s="228">
        <v>2106.66</v>
      </c>
      <c r="N101" s="228">
        <v>1152.31</v>
      </c>
    </row>
    <row r="102" spans="1:14" customFormat="1" x14ac:dyDescent="0.25">
      <c r="A102" s="79" t="s">
        <v>71</v>
      </c>
      <c r="B102" s="106" t="s">
        <v>288</v>
      </c>
      <c r="C102" s="80" t="s">
        <v>148</v>
      </c>
      <c r="D102" s="80" t="s">
        <v>167</v>
      </c>
      <c r="E102" s="80" t="s">
        <v>153</v>
      </c>
      <c r="F102" s="62">
        <v>265.06</v>
      </c>
      <c r="G102" s="62">
        <v>303.56</v>
      </c>
      <c r="H102" s="62">
        <v>696.34</v>
      </c>
      <c r="I102" s="62">
        <v>730.49</v>
      </c>
      <c r="J102" s="62">
        <v>686.02</v>
      </c>
      <c r="K102" s="62">
        <v>581.11</v>
      </c>
      <c r="L102" s="228">
        <v>3262.58</v>
      </c>
      <c r="M102" s="228">
        <v>2112.85</v>
      </c>
      <c r="N102" s="228">
        <v>1149.73</v>
      </c>
    </row>
    <row r="103" spans="1:14" customFormat="1" x14ac:dyDescent="0.25">
      <c r="A103" s="79" t="s">
        <v>71</v>
      </c>
      <c r="B103" s="106" t="s">
        <v>289</v>
      </c>
      <c r="C103" s="80" t="s">
        <v>148</v>
      </c>
      <c r="D103" s="80" t="s">
        <v>167</v>
      </c>
      <c r="E103" s="80" t="s">
        <v>154</v>
      </c>
      <c r="F103" s="62">
        <v>271.64999999999998</v>
      </c>
      <c r="G103" s="62">
        <v>305.10000000000002</v>
      </c>
      <c r="H103" s="62">
        <v>635.79</v>
      </c>
      <c r="I103" s="62">
        <v>594.66999999999996</v>
      </c>
      <c r="J103" s="62">
        <v>640.03</v>
      </c>
      <c r="K103" s="62">
        <v>589.85</v>
      </c>
      <c r="L103" s="228">
        <v>3037.09</v>
      </c>
      <c r="M103" s="228">
        <v>0</v>
      </c>
      <c r="N103" s="228">
        <v>3037.09</v>
      </c>
    </row>
    <row r="104" spans="1:14" customFormat="1" x14ac:dyDescent="0.25">
      <c r="A104" s="79" t="s">
        <v>71</v>
      </c>
      <c r="B104" s="106" t="s">
        <v>290</v>
      </c>
      <c r="C104" s="80" t="s">
        <v>148</v>
      </c>
      <c r="D104" s="80" t="s">
        <v>167</v>
      </c>
      <c r="E104" s="80" t="s">
        <v>155</v>
      </c>
      <c r="F104" s="62">
        <v>291.45</v>
      </c>
      <c r="G104" s="62">
        <v>328.07</v>
      </c>
      <c r="H104" s="62">
        <v>575.01</v>
      </c>
      <c r="I104" s="62">
        <v>577.70000000000005</v>
      </c>
      <c r="J104" s="62">
        <v>625.83000000000004</v>
      </c>
      <c r="K104" s="62">
        <v>605.74</v>
      </c>
      <c r="L104" s="228">
        <v>3003.8</v>
      </c>
      <c r="M104" s="228">
        <v>0</v>
      </c>
      <c r="N104" s="228">
        <v>3003.8</v>
      </c>
    </row>
    <row r="105" spans="1:14" customFormat="1" x14ac:dyDescent="0.25">
      <c r="A105" s="79" t="s">
        <v>71</v>
      </c>
      <c r="B105" s="106" t="s">
        <v>291</v>
      </c>
      <c r="C105" s="80" t="s">
        <v>148</v>
      </c>
      <c r="D105" s="80" t="s">
        <v>167</v>
      </c>
      <c r="E105" s="80" t="s">
        <v>149</v>
      </c>
      <c r="F105" s="62">
        <v>280.42</v>
      </c>
      <c r="G105" s="62">
        <v>323.58</v>
      </c>
      <c r="H105" s="62">
        <v>710.68</v>
      </c>
      <c r="I105" s="62">
        <v>721.29</v>
      </c>
      <c r="J105" s="62">
        <v>667.53</v>
      </c>
      <c r="K105" s="62">
        <v>587.05999999999995</v>
      </c>
      <c r="L105" s="228">
        <v>3290.56</v>
      </c>
      <c r="M105" s="228">
        <v>2099.5</v>
      </c>
      <c r="N105" s="228">
        <v>1191.06</v>
      </c>
    </row>
    <row r="106" spans="1:14" customFormat="1" x14ac:dyDescent="0.25">
      <c r="A106" s="79" t="s">
        <v>71</v>
      </c>
      <c r="B106" s="106" t="s">
        <v>292</v>
      </c>
      <c r="C106" s="80" t="s">
        <v>148</v>
      </c>
      <c r="D106" s="80" t="s">
        <v>167</v>
      </c>
      <c r="E106" s="80" t="s">
        <v>150</v>
      </c>
      <c r="F106" s="62">
        <v>258.5</v>
      </c>
      <c r="G106" s="62">
        <v>292.68</v>
      </c>
      <c r="H106" s="62">
        <v>691.8</v>
      </c>
      <c r="I106" s="62">
        <v>731.06</v>
      </c>
      <c r="J106" s="62">
        <v>676.18</v>
      </c>
      <c r="K106" s="62">
        <v>579.97</v>
      </c>
      <c r="L106" s="228">
        <v>3230.19</v>
      </c>
      <c r="M106" s="228">
        <v>2099.04</v>
      </c>
      <c r="N106" s="228">
        <v>1131.1500000000001</v>
      </c>
    </row>
    <row r="107" spans="1:14" customFormat="1" x14ac:dyDescent="0.25">
      <c r="A107" s="79" t="s">
        <v>71</v>
      </c>
      <c r="B107" s="106" t="s">
        <v>293</v>
      </c>
      <c r="C107" s="80" t="s">
        <v>148</v>
      </c>
      <c r="D107" s="80" t="s">
        <v>167</v>
      </c>
      <c r="E107" s="80" t="s">
        <v>151</v>
      </c>
      <c r="F107" s="62">
        <v>257.82</v>
      </c>
      <c r="G107" s="62">
        <v>294.57</v>
      </c>
      <c r="H107" s="62">
        <v>725.46</v>
      </c>
      <c r="I107" s="62">
        <v>696.1</v>
      </c>
      <c r="J107" s="62">
        <v>682.4</v>
      </c>
      <c r="K107" s="62">
        <v>579.77</v>
      </c>
      <c r="L107" s="228">
        <v>3236.12</v>
      </c>
      <c r="M107" s="228">
        <v>2103.96</v>
      </c>
      <c r="N107" s="228">
        <v>1132.1600000000001</v>
      </c>
    </row>
    <row r="108" spans="1:14" customFormat="1" x14ac:dyDescent="0.25">
      <c r="A108" s="79" t="s">
        <v>71</v>
      </c>
      <c r="B108" s="106" t="s">
        <v>294</v>
      </c>
      <c r="C108" s="80" t="s">
        <v>148</v>
      </c>
      <c r="D108" s="80" t="s">
        <v>167</v>
      </c>
      <c r="E108" s="80" t="s">
        <v>152</v>
      </c>
      <c r="F108" s="62">
        <v>256.45999999999998</v>
      </c>
      <c r="G108" s="62">
        <v>291.42</v>
      </c>
      <c r="H108" s="62">
        <v>712.76</v>
      </c>
      <c r="I108" s="62">
        <v>713.53</v>
      </c>
      <c r="J108" s="62">
        <v>671.01</v>
      </c>
      <c r="K108" s="62">
        <v>568.48</v>
      </c>
      <c r="L108" s="228">
        <v>3213.66</v>
      </c>
      <c r="M108" s="228">
        <v>2097.3000000000002</v>
      </c>
      <c r="N108" s="228">
        <v>1116.3599999999999</v>
      </c>
    </row>
    <row r="109" spans="1:14" customFormat="1" x14ac:dyDescent="0.25">
      <c r="A109" s="79" t="s">
        <v>71</v>
      </c>
      <c r="B109" s="106" t="s">
        <v>295</v>
      </c>
      <c r="C109" s="80" t="s">
        <v>148</v>
      </c>
      <c r="D109" s="80" t="s">
        <v>167</v>
      </c>
      <c r="E109" s="80" t="s">
        <v>153</v>
      </c>
      <c r="F109" s="62">
        <v>261.88</v>
      </c>
      <c r="G109" s="62">
        <v>299.26</v>
      </c>
      <c r="H109" s="62">
        <v>715.32</v>
      </c>
      <c r="I109" s="62">
        <v>723.05</v>
      </c>
      <c r="J109" s="62">
        <v>684.44</v>
      </c>
      <c r="K109" s="62">
        <v>580.25</v>
      </c>
      <c r="L109" s="228">
        <v>3264.2</v>
      </c>
      <c r="M109" s="228">
        <v>2122.81</v>
      </c>
      <c r="N109" s="228">
        <v>1141.3900000000001</v>
      </c>
    </row>
    <row r="110" spans="1:14" customFormat="1" x14ac:dyDescent="0.25">
      <c r="A110" s="79" t="s">
        <v>71</v>
      </c>
      <c r="B110" s="106" t="s">
        <v>296</v>
      </c>
      <c r="C110" s="80" t="s">
        <v>148</v>
      </c>
      <c r="D110" s="80" t="s">
        <v>167</v>
      </c>
      <c r="E110" s="80" t="s">
        <v>154</v>
      </c>
      <c r="F110" s="62">
        <v>257.48</v>
      </c>
      <c r="G110" s="62">
        <v>292.92</v>
      </c>
      <c r="H110" s="62">
        <v>640.73</v>
      </c>
      <c r="I110" s="62">
        <v>622.5</v>
      </c>
      <c r="J110" s="62">
        <v>603.24</v>
      </c>
      <c r="K110" s="62">
        <v>557.98</v>
      </c>
      <c r="L110" s="228">
        <v>2974.85</v>
      </c>
      <c r="M110" s="228">
        <v>0</v>
      </c>
      <c r="N110" s="228">
        <v>2974.85</v>
      </c>
    </row>
    <row r="111" spans="1:14" customFormat="1" x14ac:dyDescent="0.25">
      <c r="A111" s="79" t="s">
        <v>71</v>
      </c>
      <c r="B111" s="106" t="s">
        <v>297</v>
      </c>
      <c r="C111" s="80" t="s">
        <v>148</v>
      </c>
      <c r="D111" s="80" t="s">
        <v>167</v>
      </c>
      <c r="E111" s="80" t="s">
        <v>155</v>
      </c>
      <c r="F111" s="62">
        <v>256.2</v>
      </c>
      <c r="G111" s="62">
        <v>297.16000000000003</v>
      </c>
      <c r="H111" s="62">
        <v>540.91</v>
      </c>
      <c r="I111" s="62">
        <v>535.51</v>
      </c>
      <c r="J111" s="62">
        <v>570.02</v>
      </c>
      <c r="K111" s="62">
        <v>564.1</v>
      </c>
      <c r="L111" s="228">
        <v>2763.9</v>
      </c>
      <c r="M111" s="228">
        <v>0</v>
      </c>
      <c r="N111" s="228">
        <v>2763.9</v>
      </c>
    </row>
    <row r="112" spans="1:14" customFormat="1" x14ac:dyDescent="0.25">
      <c r="A112" s="79" t="s">
        <v>71</v>
      </c>
      <c r="B112" s="106" t="s">
        <v>298</v>
      </c>
      <c r="C112" s="80" t="s">
        <v>148</v>
      </c>
      <c r="D112" s="80" t="s">
        <v>167</v>
      </c>
      <c r="E112" s="80" t="s">
        <v>149</v>
      </c>
      <c r="F112" s="62">
        <v>256.83999999999997</v>
      </c>
      <c r="G112" s="62">
        <v>289.39</v>
      </c>
      <c r="H112" s="62">
        <v>729.16</v>
      </c>
      <c r="I112" s="62">
        <v>759.35</v>
      </c>
      <c r="J112" s="62">
        <v>727.75</v>
      </c>
      <c r="K112" s="62">
        <v>598.54</v>
      </c>
      <c r="L112" s="228">
        <v>3361.03</v>
      </c>
      <c r="M112" s="228">
        <v>2216.2600000000002</v>
      </c>
      <c r="N112" s="228">
        <v>1144.77</v>
      </c>
    </row>
    <row r="113" spans="1:14" customFormat="1" x14ac:dyDescent="0.25">
      <c r="A113" s="79" t="s">
        <v>71</v>
      </c>
      <c r="B113" s="106" t="s">
        <v>299</v>
      </c>
      <c r="C113" s="80" t="s">
        <v>148</v>
      </c>
      <c r="D113" s="80" t="s">
        <v>167</v>
      </c>
      <c r="E113" s="80" t="s">
        <v>150</v>
      </c>
      <c r="F113" s="62">
        <v>260.94</v>
      </c>
      <c r="G113" s="62">
        <v>295.27999999999997</v>
      </c>
      <c r="H113" s="62">
        <v>743.48</v>
      </c>
      <c r="I113" s="62">
        <v>751.14</v>
      </c>
      <c r="J113" s="62">
        <v>711.87</v>
      </c>
      <c r="K113" s="62">
        <v>601.96</v>
      </c>
      <c r="L113" s="228">
        <v>3364.67</v>
      </c>
      <c r="M113" s="228">
        <v>2206.4899999999998</v>
      </c>
      <c r="N113" s="228">
        <v>1158.18</v>
      </c>
    </row>
    <row r="114" spans="1:14" customFormat="1" x14ac:dyDescent="0.25">
      <c r="A114" s="79" t="s">
        <v>71</v>
      </c>
      <c r="B114" s="106" t="s">
        <v>300</v>
      </c>
      <c r="C114" s="80" t="s">
        <v>148</v>
      </c>
      <c r="D114" s="80" t="s">
        <v>167</v>
      </c>
      <c r="E114" s="80" t="s">
        <v>151</v>
      </c>
      <c r="F114" s="62">
        <v>267.07</v>
      </c>
      <c r="G114" s="62">
        <v>302.68</v>
      </c>
      <c r="H114" s="62">
        <v>748.25</v>
      </c>
      <c r="I114" s="62">
        <v>755.04</v>
      </c>
      <c r="J114" s="62">
        <v>730.45</v>
      </c>
      <c r="K114" s="62">
        <v>597.22</v>
      </c>
      <c r="L114" s="228">
        <v>3400.71</v>
      </c>
      <c r="M114" s="228">
        <v>2233.7399999999998</v>
      </c>
      <c r="N114" s="228">
        <v>1166.97</v>
      </c>
    </row>
    <row r="115" spans="1:14" customFormat="1" x14ac:dyDescent="0.25">
      <c r="A115" s="79" t="s">
        <v>71</v>
      </c>
      <c r="B115" s="106" t="s">
        <v>301</v>
      </c>
      <c r="C115" s="80" t="s">
        <v>148</v>
      </c>
      <c r="D115" s="80" t="s">
        <v>167</v>
      </c>
      <c r="E115" s="80" t="s">
        <v>152</v>
      </c>
      <c r="F115" s="62">
        <v>262.55</v>
      </c>
      <c r="G115" s="62">
        <v>305.88</v>
      </c>
      <c r="H115" s="62">
        <v>774.81</v>
      </c>
      <c r="I115" s="62">
        <v>788.68</v>
      </c>
      <c r="J115" s="62">
        <v>729.68</v>
      </c>
      <c r="K115" s="62">
        <v>593.1</v>
      </c>
      <c r="L115" s="228">
        <v>3454.7</v>
      </c>
      <c r="M115" s="228">
        <v>2293.17</v>
      </c>
      <c r="N115" s="228">
        <v>1161.53</v>
      </c>
    </row>
    <row r="116" spans="1:14" customFormat="1" x14ac:dyDescent="0.25">
      <c r="A116" s="79" t="s">
        <v>71</v>
      </c>
      <c r="B116" s="106" t="s">
        <v>302</v>
      </c>
      <c r="C116" s="80" t="s">
        <v>148</v>
      </c>
      <c r="D116" s="80" t="s">
        <v>167</v>
      </c>
      <c r="E116" s="80" t="s">
        <v>153</v>
      </c>
      <c r="F116" s="62">
        <v>258.35000000000002</v>
      </c>
      <c r="G116" s="62">
        <v>293.14</v>
      </c>
      <c r="H116" s="62">
        <v>702.36</v>
      </c>
      <c r="I116" s="62">
        <v>737.7</v>
      </c>
      <c r="J116" s="62">
        <v>693.42</v>
      </c>
      <c r="K116" s="62">
        <v>603.44000000000005</v>
      </c>
      <c r="L116" s="228">
        <v>3288.41</v>
      </c>
      <c r="M116" s="228">
        <v>2133.48</v>
      </c>
      <c r="N116" s="228">
        <v>1154.93</v>
      </c>
    </row>
    <row r="117" spans="1:14" customFormat="1" x14ac:dyDescent="0.25">
      <c r="A117" s="79" t="s">
        <v>71</v>
      </c>
      <c r="B117" s="106" t="s">
        <v>303</v>
      </c>
      <c r="C117" s="80" t="s">
        <v>148</v>
      </c>
      <c r="D117" s="80" t="s">
        <v>167</v>
      </c>
      <c r="E117" s="80" t="s">
        <v>154</v>
      </c>
      <c r="F117" s="62">
        <v>269.79000000000002</v>
      </c>
      <c r="G117" s="62">
        <v>312.95999999999998</v>
      </c>
      <c r="H117" s="62">
        <v>669.48</v>
      </c>
      <c r="I117" s="62">
        <v>643.58000000000004</v>
      </c>
      <c r="J117" s="62">
        <v>654.57000000000005</v>
      </c>
      <c r="K117" s="62">
        <v>585.55999999999995</v>
      </c>
      <c r="L117" s="228">
        <v>3135.94</v>
      </c>
      <c r="M117" s="228">
        <v>0</v>
      </c>
      <c r="N117" s="228">
        <v>3135.94</v>
      </c>
    </row>
    <row r="118" spans="1:14" customFormat="1" x14ac:dyDescent="0.25">
      <c r="A118" s="79" t="s">
        <v>71</v>
      </c>
      <c r="B118" s="106" t="s">
        <v>304</v>
      </c>
      <c r="C118" s="80" t="s">
        <v>148</v>
      </c>
      <c r="D118" s="80" t="s">
        <v>167</v>
      </c>
      <c r="E118" s="80" t="s">
        <v>155</v>
      </c>
      <c r="F118" s="62">
        <v>269.52</v>
      </c>
      <c r="G118" s="62">
        <v>314.10000000000002</v>
      </c>
      <c r="H118" s="62">
        <v>554.76</v>
      </c>
      <c r="I118" s="62">
        <v>551.20000000000005</v>
      </c>
      <c r="J118" s="62">
        <v>613.30999999999995</v>
      </c>
      <c r="K118" s="62">
        <v>580.41999999999996</v>
      </c>
      <c r="L118" s="228">
        <v>2883.31</v>
      </c>
      <c r="M118" s="228">
        <v>0</v>
      </c>
      <c r="N118" s="228">
        <v>2883.31</v>
      </c>
    </row>
    <row r="119" spans="1:14" customFormat="1" x14ac:dyDescent="0.25">
      <c r="A119" s="79" t="s">
        <v>71</v>
      </c>
      <c r="B119" s="106" t="s">
        <v>305</v>
      </c>
      <c r="C119" s="80" t="s">
        <v>148</v>
      </c>
      <c r="D119" s="80" t="s">
        <v>167</v>
      </c>
      <c r="E119" s="80" t="s">
        <v>149</v>
      </c>
      <c r="F119" s="62">
        <v>260.7</v>
      </c>
      <c r="G119" s="62">
        <v>299.44</v>
      </c>
      <c r="H119" s="62">
        <v>707.15</v>
      </c>
      <c r="I119" s="62">
        <v>751.27</v>
      </c>
      <c r="J119" s="62">
        <v>720.36</v>
      </c>
      <c r="K119" s="62">
        <v>606.79999999999995</v>
      </c>
      <c r="L119" s="228">
        <v>3345.72</v>
      </c>
      <c r="M119" s="228">
        <v>2178.7800000000002</v>
      </c>
      <c r="N119" s="228">
        <v>1166.94</v>
      </c>
    </row>
    <row r="120" spans="1:14" customFormat="1" x14ac:dyDescent="0.25">
      <c r="A120" s="79" t="s">
        <v>71</v>
      </c>
      <c r="B120" s="106" t="s">
        <v>306</v>
      </c>
      <c r="C120" s="80" t="s">
        <v>148</v>
      </c>
      <c r="D120" s="80" t="s">
        <v>167</v>
      </c>
      <c r="E120" s="80" t="s">
        <v>150</v>
      </c>
      <c r="F120" s="62">
        <v>258.70999999999998</v>
      </c>
      <c r="G120" s="62">
        <v>296.41000000000003</v>
      </c>
      <c r="H120" s="62">
        <v>754.28</v>
      </c>
      <c r="I120" s="62">
        <v>771.52</v>
      </c>
      <c r="J120" s="62">
        <v>701.57</v>
      </c>
      <c r="K120" s="62">
        <v>588.71</v>
      </c>
      <c r="L120" s="228">
        <v>3371.2</v>
      </c>
      <c r="M120" s="228">
        <v>2227.37</v>
      </c>
      <c r="N120" s="228">
        <v>1143.83</v>
      </c>
    </row>
    <row r="121" spans="1:14" customFormat="1" x14ac:dyDescent="0.25">
      <c r="A121" s="79" t="s">
        <v>71</v>
      </c>
      <c r="B121" s="106" t="s">
        <v>307</v>
      </c>
      <c r="C121" s="80" t="s">
        <v>148</v>
      </c>
      <c r="D121" s="80" t="s">
        <v>167</v>
      </c>
      <c r="E121" s="80" t="s">
        <v>151</v>
      </c>
      <c r="F121" s="62">
        <v>262.08</v>
      </c>
      <c r="G121" s="62">
        <v>300.64</v>
      </c>
      <c r="H121" s="62">
        <v>735.2</v>
      </c>
      <c r="I121" s="62">
        <v>737.07</v>
      </c>
      <c r="J121" s="62">
        <v>688.74</v>
      </c>
      <c r="K121" s="62">
        <v>590.9</v>
      </c>
      <c r="L121" s="228">
        <v>3314.63</v>
      </c>
      <c r="M121" s="228">
        <v>2161.0100000000002</v>
      </c>
      <c r="N121" s="228">
        <v>1153.6199999999999</v>
      </c>
    </row>
    <row r="122" spans="1:14" customFormat="1" x14ac:dyDescent="0.25">
      <c r="A122" s="79" t="s">
        <v>71</v>
      </c>
      <c r="B122" s="106" t="s">
        <v>308</v>
      </c>
      <c r="C122" s="80" t="s">
        <v>148</v>
      </c>
      <c r="D122" s="80" t="s">
        <v>167</v>
      </c>
      <c r="E122" s="80" t="s">
        <v>152</v>
      </c>
      <c r="F122" s="62">
        <v>264.73</v>
      </c>
      <c r="G122" s="62">
        <v>299.04000000000002</v>
      </c>
      <c r="H122" s="62">
        <v>731.82</v>
      </c>
      <c r="I122" s="62">
        <v>753.24</v>
      </c>
      <c r="J122" s="62">
        <v>709.77</v>
      </c>
      <c r="K122" s="62">
        <v>597.35</v>
      </c>
      <c r="L122" s="228">
        <v>3355.95</v>
      </c>
      <c r="M122" s="228">
        <v>2194.83</v>
      </c>
      <c r="N122" s="228">
        <v>1161.1199999999999</v>
      </c>
    </row>
    <row r="123" spans="1:14" customFormat="1" x14ac:dyDescent="0.25">
      <c r="A123" s="79" t="s">
        <v>71</v>
      </c>
      <c r="B123" s="106" t="s">
        <v>309</v>
      </c>
      <c r="C123" s="80" t="s">
        <v>148</v>
      </c>
      <c r="D123" s="80" t="s">
        <v>167</v>
      </c>
      <c r="E123" s="80" t="s">
        <v>153</v>
      </c>
      <c r="F123" s="62">
        <v>263.87</v>
      </c>
      <c r="G123" s="62">
        <v>306.41000000000003</v>
      </c>
      <c r="H123" s="62">
        <v>749.62</v>
      </c>
      <c r="I123" s="62">
        <v>746.6</v>
      </c>
      <c r="J123" s="62">
        <v>707.16</v>
      </c>
      <c r="K123" s="62">
        <v>555.75</v>
      </c>
      <c r="L123" s="228">
        <v>3329.41</v>
      </c>
      <c r="M123" s="228">
        <v>2203.38</v>
      </c>
      <c r="N123" s="228">
        <v>1126.03</v>
      </c>
    </row>
    <row r="124" spans="1:14" customFormat="1" x14ac:dyDescent="0.25">
      <c r="A124" s="79" t="s">
        <v>71</v>
      </c>
      <c r="B124" s="106" t="s">
        <v>112</v>
      </c>
      <c r="C124" s="80" t="s">
        <v>148</v>
      </c>
      <c r="D124" s="80" t="s">
        <v>168</v>
      </c>
      <c r="E124" s="80" t="s">
        <v>154</v>
      </c>
      <c r="F124" s="62">
        <v>253.48</v>
      </c>
      <c r="G124" s="62">
        <v>283.94</v>
      </c>
      <c r="H124" s="62">
        <v>696.84</v>
      </c>
      <c r="I124" s="62">
        <v>662.37</v>
      </c>
      <c r="J124" s="62">
        <v>684.84</v>
      </c>
      <c r="K124" s="62">
        <v>620.23</v>
      </c>
      <c r="L124" s="228">
        <v>3201.7</v>
      </c>
      <c r="M124" s="228">
        <v>0</v>
      </c>
      <c r="N124" s="228">
        <v>3201.7</v>
      </c>
    </row>
    <row r="125" spans="1:14" customFormat="1" x14ac:dyDescent="0.25">
      <c r="A125" s="79" t="s">
        <v>71</v>
      </c>
      <c r="B125" s="106" t="s">
        <v>310</v>
      </c>
      <c r="C125" s="80" t="s">
        <v>148</v>
      </c>
      <c r="D125" s="80" t="s">
        <v>168</v>
      </c>
      <c r="E125" s="80" t="s">
        <v>155</v>
      </c>
      <c r="F125" s="62">
        <v>288.02</v>
      </c>
      <c r="G125" s="62">
        <v>331</v>
      </c>
      <c r="H125" s="62">
        <v>599.46</v>
      </c>
      <c r="I125" s="62">
        <v>596.15</v>
      </c>
      <c r="J125" s="62">
        <v>649.29</v>
      </c>
      <c r="K125" s="62">
        <v>603.97</v>
      </c>
      <c r="L125" s="228">
        <v>3067.89</v>
      </c>
      <c r="M125" s="228">
        <v>0</v>
      </c>
      <c r="N125" s="228">
        <v>3067.89</v>
      </c>
    </row>
    <row r="126" spans="1:14" customFormat="1" x14ac:dyDescent="0.25">
      <c r="A126" s="79" t="s">
        <v>71</v>
      </c>
      <c r="B126" s="106" t="s">
        <v>311</v>
      </c>
      <c r="C126" s="80" t="s">
        <v>148</v>
      </c>
      <c r="D126" s="80" t="s">
        <v>168</v>
      </c>
      <c r="E126" s="80" t="s">
        <v>149</v>
      </c>
      <c r="F126" s="62">
        <v>279.35000000000002</v>
      </c>
      <c r="G126" s="62">
        <v>324.81</v>
      </c>
      <c r="H126" s="62">
        <v>730.35</v>
      </c>
      <c r="I126" s="62">
        <v>744.59</v>
      </c>
      <c r="J126" s="62">
        <v>706.21</v>
      </c>
      <c r="K126" s="62">
        <v>610.71</v>
      </c>
      <c r="L126" s="228">
        <v>3396.02</v>
      </c>
      <c r="M126" s="228">
        <v>2181.15</v>
      </c>
      <c r="N126" s="228">
        <v>1214.8699999999999</v>
      </c>
    </row>
    <row r="127" spans="1:14" customFormat="1" x14ac:dyDescent="0.25">
      <c r="A127" s="79" t="s">
        <v>71</v>
      </c>
      <c r="B127" s="106" t="s">
        <v>312</v>
      </c>
      <c r="C127" s="80" t="s">
        <v>148</v>
      </c>
      <c r="D127" s="80" t="s">
        <v>168</v>
      </c>
      <c r="E127" s="80" t="s">
        <v>150</v>
      </c>
      <c r="F127" s="62">
        <v>259.31</v>
      </c>
      <c r="G127" s="62">
        <v>302.10000000000002</v>
      </c>
      <c r="H127" s="62">
        <v>775.95</v>
      </c>
      <c r="I127" s="62">
        <v>779.38</v>
      </c>
      <c r="J127" s="62">
        <v>726.03</v>
      </c>
      <c r="K127" s="62">
        <v>596.13</v>
      </c>
      <c r="L127" s="228">
        <v>3438.9</v>
      </c>
      <c r="M127" s="228">
        <v>2281.36</v>
      </c>
      <c r="N127" s="228">
        <v>1157.54</v>
      </c>
    </row>
    <row r="128" spans="1:14" customFormat="1" x14ac:dyDescent="0.25">
      <c r="A128" s="79" t="s">
        <v>71</v>
      </c>
      <c r="B128" s="106" t="s">
        <v>313</v>
      </c>
      <c r="C128" s="80" t="s">
        <v>148</v>
      </c>
      <c r="D128" s="80" t="s">
        <v>168</v>
      </c>
      <c r="E128" s="80" t="s">
        <v>151</v>
      </c>
      <c r="F128" s="62">
        <v>265.67</v>
      </c>
      <c r="G128" s="62">
        <v>298.91000000000003</v>
      </c>
      <c r="H128" s="62">
        <v>771.49</v>
      </c>
      <c r="I128" s="62">
        <v>755.74</v>
      </c>
      <c r="J128" s="62">
        <v>708</v>
      </c>
      <c r="K128" s="62">
        <v>607.42999999999995</v>
      </c>
      <c r="L128" s="228">
        <v>3407.24</v>
      </c>
      <c r="M128" s="228">
        <v>2235.23</v>
      </c>
      <c r="N128" s="228">
        <v>1172.01</v>
      </c>
    </row>
    <row r="129" spans="1:14" customFormat="1" x14ac:dyDescent="0.25">
      <c r="A129" s="79" t="s">
        <v>71</v>
      </c>
      <c r="B129" s="106" t="s">
        <v>314</v>
      </c>
      <c r="C129" s="80" t="s">
        <v>148</v>
      </c>
      <c r="D129" s="80" t="s">
        <v>168</v>
      </c>
      <c r="E129" s="80" t="s">
        <v>152</v>
      </c>
      <c r="F129" s="62">
        <v>266.02999999999997</v>
      </c>
      <c r="G129" s="62">
        <v>303.55</v>
      </c>
      <c r="H129" s="62">
        <v>760.18</v>
      </c>
      <c r="I129" s="62">
        <v>745.17</v>
      </c>
      <c r="J129" s="62">
        <v>716.07</v>
      </c>
      <c r="K129" s="62">
        <v>608.23</v>
      </c>
      <c r="L129" s="228">
        <v>3399.23</v>
      </c>
      <c r="M129" s="228">
        <v>2221.42</v>
      </c>
      <c r="N129" s="228">
        <v>1177.81</v>
      </c>
    </row>
    <row r="130" spans="1:14" customFormat="1" x14ac:dyDescent="0.25">
      <c r="A130" s="79" t="s">
        <v>71</v>
      </c>
      <c r="B130" s="106" t="s">
        <v>315</v>
      </c>
      <c r="C130" s="80" t="s">
        <v>148</v>
      </c>
      <c r="D130" s="80" t="s">
        <v>168</v>
      </c>
      <c r="E130" s="80" t="s">
        <v>153</v>
      </c>
      <c r="F130" s="62">
        <v>275.55</v>
      </c>
      <c r="G130" s="62">
        <v>309.38</v>
      </c>
      <c r="H130" s="62">
        <v>736.25</v>
      </c>
      <c r="I130" s="62">
        <v>733.59</v>
      </c>
      <c r="J130" s="62">
        <v>683.04</v>
      </c>
      <c r="K130" s="62">
        <v>570.96</v>
      </c>
      <c r="L130" s="228">
        <v>3308.77</v>
      </c>
      <c r="M130" s="228">
        <v>2152.88</v>
      </c>
      <c r="N130" s="228">
        <v>1155.8900000000001</v>
      </c>
    </row>
    <row r="131" spans="1:14" customFormat="1" x14ac:dyDescent="0.25">
      <c r="A131" s="79" t="s">
        <v>71</v>
      </c>
      <c r="B131" s="106" t="s">
        <v>316</v>
      </c>
      <c r="C131" s="80" t="s">
        <v>148</v>
      </c>
      <c r="D131" s="80" t="s">
        <v>168</v>
      </c>
      <c r="E131" s="80" t="s">
        <v>154</v>
      </c>
      <c r="F131" s="62">
        <v>273.91000000000003</v>
      </c>
      <c r="G131" s="62">
        <v>313.52</v>
      </c>
      <c r="H131" s="62">
        <v>685.63</v>
      </c>
      <c r="I131" s="62">
        <v>665.18</v>
      </c>
      <c r="J131" s="62">
        <v>659.05</v>
      </c>
      <c r="K131" s="62">
        <v>579.01</v>
      </c>
      <c r="L131" s="228">
        <v>3176.3</v>
      </c>
      <c r="M131" s="228">
        <v>0</v>
      </c>
      <c r="N131" s="228">
        <v>3176.3</v>
      </c>
    </row>
    <row r="132" spans="1:14" customFormat="1" x14ac:dyDescent="0.25">
      <c r="A132" s="79" t="s">
        <v>71</v>
      </c>
      <c r="B132" s="106" t="s">
        <v>317</v>
      </c>
      <c r="C132" s="80" t="s">
        <v>148</v>
      </c>
      <c r="D132" s="80" t="s">
        <v>168</v>
      </c>
      <c r="E132" s="80" t="s">
        <v>155</v>
      </c>
      <c r="F132" s="62">
        <v>267.36</v>
      </c>
      <c r="G132" s="62">
        <v>306.45</v>
      </c>
      <c r="H132" s="62">
        <v>552.11</v>
      </c>
      <c r="I132" s="62">
        <v>545.82000000000005</v>
      </c>
      <c r="J132" s="62">
        <v>587.89</v>
      </c>
      <c r="K132" s="62">
        <v>570.85</v>
      </c>
      <c r="L132" s="228">
        <v>2830.48</v>
      </c>
      <c r="M132" s="228">
        <v>0</v>
      </c>
      <c r="N132" s="228">
        <v>2830.48</v>
      </c>
    </row>
    <row r="133" spans="1:14" customFormat="1" x14ac:dyDescent="0.25">
      <c r="A133" s="79" t="s">
        <v>71</v>
      </c>
      <c r="B133" s="106" t="s">
        <v>318</v>
      </c>
      <c r="C133" s="80" t="s">
        <v>148</v>
      </c>
      <c r="D133" s="80" t="s">
        <v>168</v>
      </c>
      <c r="E133" s="80" t="s">
        <v>149</v>
      </c>
      <c r="F133" s="62">
        <v>270.5</v>
      </c>
      <c r="G133" s="62">
        <v>311.18</v>
      </c>
      <c r="H133" s="62">
        <v>741.19</v>
      </c>
      <c r="I133" s="62">
        <v>752.38</v>
      </c>
      <c r="J133" s="62">
        <v>699.69</v>
      </c>
      <c r="K133" s="62">
        <v>560.4</v>
      </c>
      <c r="L133" s="228">
        <v>3335.34</v>
      </c>
      <c r="M133" s="228">
        <v>2193.2600000000002</v>
      </c>
      <c r="N133" s="228">
        <v>1142.08</v>
      </c>
    </row>
    <row r="134" spans="1:14" customFormat="1" x14ac:dyDescent="0.25">
      <c r="A134" s="79" t="s">
        <v>71</v>
      </c>
      <c r="B134" s="106" t="s">
        <v>319</v>
      </c>
      <c r="C134" s="80" t="s">
        <v>148</v>
      </c>
      <c r="D134" s="80" t="s">
        <v>168</v>
      </c>
      <c r="E134" s="80" t="s">
        <v>150</v>
      </c>
      <c r="F134" s="62">
        <v>265.87</v>
      </c>
      <c r="G134" s="62">
        <v>298.97000000000003</v>
      </c>
      <c r="H134" s="62">
        <v>758.84</v>
      </c>
      <c r="I134" s="62">
        <v>784.08</v>
      </c>
      <c r="J134" s="62">
        <v>741.53</v>
      </c>
      <c r="K134" s="62">
        <v>621.64</v>
      </c>
      <c r="L134" s="228">
        <v>3470.93</v>
      </c>
      <c r="M134" s="228">
        <v>2284.4499999999998</v>
      </c>
      <c r="N134" s="228">
        <v>1186.48</v>
      </c>
    </row>
    <row r="135" spans="1:14" customFormat="1" x14ac:dyDescent="0.25">
      <c r="A135" s="79" t="s">
        <v>71</v>
      </c>
      <c r="B135" s="106" t="s">
        <v>320</v>
      </c>
      <c r="C135" s="80" t="s">
        <v>148</v>
      </c>
      <c r="D135" s="80" t="s">
        <v>168</v>
      </c>
      <c r="E135" s="80" t="s">
        <v>151</v>
      </c>
      <c r="F135" s="62">
        <v>271.54000000000002</v>
      </c>
      <c r="G135" s="62">
        <v>308.60000000000002</v>
      </c>
      <c r="H135" s="62">
        <v>717.12</v>
      </c>
      <c r="I135" s="62">
        <v>722.95</v>
      </c>
      <c r="J135" s="62">
        <v>699.86</v>
      </c>
      <c r="K135" s="62">
        <v>592.5</v>
      </c>
      <c r="L135" s="228">
        <v>3312.57</v>
      </c>
      <c r="M135" s="228">
        <v>2139.9299999999998</v>
      </c>
      <c r="N135" s="228">
        <v>1172.6400000000001</v>
      </c>
    </row>
    <row r="136" spans="1:14" customFormat="1" x14ac:dyDescent="0.25">
      <c r="A136" s="79" t="s">
        <v>71</v>
      </c>
      <c r="B136" s="106" t="s">
        <v>321</v>
      </c>
      <c r="C136" s="80" t="s">
        <v>148</v>
      </c>
      <c r="D136" s="80" t="s">
        <v>168</v>
      </c>
      <c r="E136" s="80" t="s">
        <v>152</v>
      </c>
      <c r="F136" s="62">
        <v>266.5</v>
      </c>
      <c r="G136" s="62">
        <v>304.60000000000002</v>
      </c>
      <c r="H136" s="62">
        <v>745.83</v>
      </c>
      <c r="I136" s="62">
        <v>755.19</v>
      </c>
      <c r="J136" s="62">
        <v>698.78</v>
      </c>
      <c r="K136" s="62">
        <v>602.6</v>
      </c>
      <c r="L136" s="228">
        <v>3373.5</v>
      </c>
      <c r="M136" s="228">
        <v>2199.8000000000002</v>
      </c>
      <c r="N136" s="228">
        <v>1173.7</v>
      </c>
    </row>
    <row r="137" spans="1:14" customFormat="1" x14ac:dyDescent="0.25">
      <c r="A137" s="79" t="s">
        <v>71</v>
      </c>
      <c r="B137" s="106" t="s">
        <v>322</v>
      </c>
      <c r="C137" s="80" t="s">
        <v>148</v>
      </c>
      <c r="D137" s="80" t="s">
        <v>168</v>
      </c>
      <c r="E137" s="80" t="s">
        <v>153</v>
      </c>
      <c r="F137" s="62">
        <v>269.83999999999997</v>
      </c>
      <c r="G137" s="62">
        <v>299.92</v>
      </c>
      <c r="H137" s="62">
        <v>726.92</v>
      </c>
      <c r="I137" s="62">
        <v>729.28</v>
      </c>
      <c r="J137" s="62">
        <v>685.59</v>
      </c>
      <c r="K137" s="62">
        <v>590.46</v>
      </c>
      <c r="L137" s="228">
        <v>3302.01</v>
      </c>
      <c r="M137" s="228">
        <v>2141.79</v>
      </c>
      <c r="N137" s="228">
        <v>1160.22</v>
      </c>
    </row>
    <row r="138" spans="1:14" customFormat="1" x14ac:dyDescent="0.25">
      <c r="A138" s="79" t="s">
        <v>71</v>
      </c>
      <c r="B138" s="106" t="s">
        <v>323</v>
      </c>
      <c r="C138" s="80" t="s">
        <v>148</v>
      </c>
      <c r="D138" s="80" t="s">
        <v>168</v>
      </c>
      <c r="E138" s="80" t="s">
        <v>154</v>
      </c>
      <c r="F138" s="62">
        <v>273.69</v>
      </c>
      <c r="G138" s="62">
        <v>300.64</v>
      </c>
      <c r="H138" s="62">
        <v>715.77</v>
      </c>
      <c r="I138" s="62">
        <v>720.11</v>
      </c>
      <c r="J138" s="62">
        <v>656.27</v>
      </c>
      <c r="K138" s="62">
        <v>589.66999999999996</v>
      </c>
      <c r="L138" s="228">
        <v>3256.15</v>
      </c>
      <c r="M138" s="228">
        <v>0</v>
      </c>
      <c r="N138" s="228">
        <v>3256.15</v>
      </c>
    </row>
    <row r="139" spans="1:14" customFormat="1" x14ac:dyDescent="0.25">
      <c r="A139" s="79" t="s">
        <v>71</v>
      </c>
      <c r="B139" s="106" t="s">
        <v>324</v>
      </c>
      <c r="C139" s="80" t="s">
        <v>148</v>
      </c>
      <c r="D139" s="80" t="s">
        <v>168</v>
      </c>
      <c r="E139" s="80" t="s">
        <v>155</v>
      </c>
      <c r="F139" s="62">
        <v>266.56</v>
      </c>
      <c r="G139" s="62">
        <v>308.24</v>
      </c>
      <c r="H139" s="62">
        <v>573.29</v>
      </c>
      <c r="I139" s="62">
        <v>542.08000000000004</v>
      </c>
      <c r="J139" s="62">
        <v>602.04</v>
      </c>
      <c r="K139" s="62">
        <v>592.45000000000005</v>
      </c>
      <c r="L139" s="228">
        <v>2884.66</v>
      </c>
      <c r="M139" s="228">
        <v>0</v>
      </c>
      <c r="N139" s="228">
        <v>2884.66</v>
      </c>
    </row>
    <row r="140" spans="1:14" customFormat="1" x14ac:dyDescent="0.25">
      <c r="A140" s="79" t="s">
        <v>71</v>
      </c>
      <c r="B140" s="106" t="s">
        <v>325</v>
      </c>
      <c r="C140" s="80" t="s">
        <v>148</v>
      </c>
      <c r="D140" s="80" t="s">
        <v>168</v>
      </c>
      <c r="E140" s="80" t="s">
        <v>149</v>
      </c>
      <c r="F140" s="62">
        <v>256.89999999999998</v>
      </c>
      <c r="G140" s="62">
        <v>291.85000000000002</v>
      </c>
      <c r="H140" s="62">
        <v>730.64</v>
      </c>
      <c r="I140" s="62">
        <v>771.03</v>
      </c>
      <c r="J140" s="62">
        <v>733.06</v>
      </c>
      <c r="K140" s="62">
        <v>599.23</v>
      </c>
      <c r="L140" s="228">
        <v>3382.71</v>
      </c>
      <c r="M140" s="228">
        <v>2234.73</v>
      </c>
      <c r="N140" s="228">
        <v>1147.98</v>
      </c>
    </row>
    <row r="141" spans="1:14" customFormat="1" x14ac:dyDescent="0.25">
      <c r="A141" s="79" t="s">
        <v>71</v>
      </c>
      <c r="B141" s="106" t="s">
        <v>326</v>
      </c>
      <c r="C141" s="80" t="s">
        <v>148</v>
      </c>
      <c r="D141" s="80" t="s">
        <v>168</v>
      </c>
      <c r="E141" s="80" t="s">
        <v>150</v>
      </c>
      <c r="F141" s="62">
        <v>256.58999999999997</v>
      </c>
      <c r="G141" s="62">
        <v>287.25</v>
      </c>
      <c r="H141" s="62">
        <v>745.23</v>
      </c>
      <c r="I141" s="62">
        <v>784.15</v>
      </c>
      <c r="J141" s="62">
        <v>748.06</v>
      </c>
      <c r="K141" s="62">
        <v>610.26</v>
      </c>
      <c r="L141" s="228">
        <v>3431.54</v>
      </c>
      <c r="M141" s="228">
        <v>2277.44</v>
      </c>
      <c r="N141" s="228">
        <v>1154.0999999999999</v>
      </c>
    </row>
    <row r="142" spans="1:14" customFormat="1" x14ac:dyDescent="0.25">
      <c r="A142" s="79" t="s">
        <v>71</v>
      </c>
      <c r="B142" s="106" t="s">
        <v>327</v>
      </c>
      <c r="C142" s="80" t="s">
        <v>148</v>
      </c>
      <c r="D142" s="80" t="s">
        <v>168</v>
      </c>
      <c r="E142" s="80" t="s">
        <v>151</v>
      </c>
      <c r="F142" s="62">
        <v>263.43</v>
      </c>
      <c r="G142" s="62">
        <v>295</v>
      </c>
      <c r="H142" s="62">
        <v>784.62</v>
      </c>
      <c r="I142" s="62">
        <v>821.6</v>
      </c>
      <c r="J142" s="62">
        <v>743.18</v>
      </c>
      <c r="K142" s="62">
        <v>621.14</v>
      </c>
      <c r="L142" s="228">
        <v>3528.97</v>
      </c>
      <c r="M142" s="228">
        <v>2349.4</v>
      </c>
      <c r="N142" s="228">
        <v>1179.57</v>
      </c>
    </row>
    <row r="143" spans="1:14" customFormat="1" x14ac:dyDescent="0.25">
      <c r="A143" s="79" t="s">
        <v>71</v>
      </c>
      <c r="B143" s="106" t="s">
        <v>328</v>
      </c>
      <c r="C143" s="80" t="s">
        <v>148</v>
      </c>
      <c r="D143" s="80" t="s">
        <v>168</v>
      </c>
      <c r="E143" s="80" t="s">
        <v>152</v>
      </c>
      <c r="F143" s="62">
        <v>272.5</v>
      </c>
      <c r="G143" s="62">
        <v>309.89999999999998</v>
      </c>
      <c r="H143" s="62">
        <v>783.49</v>
      </c>
      <c r="I143" s="62">
        <v>809.49</v>
      </c>
      <c r="J143" s="62">
        <v>760.31</v>
      </c>
      <c r="K143" s="62">
        <v>619.09</v>
      </c>
      <c r="L143" s="228">
        <v>3554.78</v>
      </c>
      <c r="M143" s="228">
        <v>2353.29</v>
      </c>
      <c r="N143" s="228">
        <v>1201.49</v>
      </c>
    </row>
    <row r="144" spans="1:14" customFormat="1" x14ac:dyDescent="0.25">
      <c r="A144" s="79" t="s">
        <v>71</v>
      </c>
      <c r="B144" s="106" t="s">
        <v>329</v>
      </c>
      <c r="C144" s="80" t="s">
        <v>148</v>
      </c>
      <c r="D144" s="80" t="s">
        <v>168</v>
      </c>
      <c r="E144" s="80" t="s">
        <v>153</v>
      </c>
      <c r="F144" s="62">
        <v>268.14999999999998</v>
      </c>
      <c r="G144" s="62">
        <v>307.89999999999998</v>
      </c>
      <c r="H144" s="62">
        <v>772.01</v>
      </c>
      <c r="I144" s="62">
        <v>791.85</v>
      </c>
      <c r="J144" s="62">
        <v>737.38</v>
      </c>
      <c r="K144" s="62">
        <v>607.54</v>
      </c>
      <c r="L144" s="228">
        <v>3484.83</v>
      </c>
      <c r="M144" s="228">
        <v>2301.2399999999998</v>
      </c>
      <c r="N144" s="228">
        <v>1183.5899999999999</v>
      </c>
    </row>
    <row r="145" spans="1:14" customFormat="1" x14ac:dyDescent="0.25">
      <c r="A145" s="79" t="s">
        <v>71</v>
      </c>
      <c r="B145" s="106" t="s">
        <v>330</v>
      </c>
      <c r="C145" s="80" t="s">
        <v>148</v>
      </c>
      <c r="D145" s="80" t="s">
        <v>168</v>
      </c>
      <c r="E145" s="80" t="s">
        <v>154</v>
      </c>
      <c r="F145" s="62">
        <v>265.70999999999998</v>
      </c>
      <c r="G145" s="62">
        <v>302.99</v>
      </c>
      <c r="H145" s="62">
        <v>673.65</v>
      </c>
      <c r="I145" s="62">
        <v>663.09</v>
      </c>
      <c r="J145" s="62">
        <v>692.64</v>
      </c>
      <c r="K145" s="62">
        <v>621.35</v>
      </c>
      <c r="L145" s="228">
        <v>3219.43</v>
      </c>
      <c r="M145" s="228">
        <v>0</v>
      </c>
      <c r="N145" s="228">
        <v>3219.43</v>
      </c>
    </row>
    <row r="146" spans="1:14" customFormat="1" x14ac:dyDescent="0.25">
      <c r="A146" s="79" t="s">
        <v>71</v>
      </c>
      <c r="B146" s="106" t="s">
        <v>331</v>
      </c>
      <c r="C146" s="80" t="s">
        <v>148</v>
      </c>
      <c r="D146" s="80" t="s">
        <v>168</v>
      </c>
      <c r="E146" s="80" t="s">
        <v>155</v>
      </c>
      <c r="F146" s="62">
        <v>268.08999999999997</v>
      </c>
      <c r="G146" s="62">
        <v>312.06</v>
      </c>
      <c r="H146" s="62">
        <v>626.70000000000005</v>
      </c>
      <c r="I146" s="62">
        <v>602.16999999999996</v>
      </c>
      <c r="J146" s="62">
        <v>671.9</v>
      </c>
      <c r="K146" s="62">
        <v>627.14</v>
      </c>
      <c r="L146" s="228">
        <v>3108.06</v>
      </c>
      <c r="M146" s="228">
        <v>0</v>
      </c>
      <c r="N146" s="228">
        <v>3108.06</v>
      </c>
    </row>
    <row r="147" spans="1:14" customFormat="1" x14ac:dyDescent="0.25">
      <c r="A147" s="79" t="s">
        <v>71</v>
      </c>
      <c r="B147" s="106" t="s">
        <v>332</v>
      </c>
      <c r="C147" s="80" t="s">
        <v>148</v>
      </c>
      <c r="D147" s="80" t="s">
        <v>168</v>
      </c>
      <c r="E147" s="80" t="s">
        <v>149</v>
      </c>
      <c r="F147" s="62">
        <v>271.92</v>
      </c>
      <c r="G147" s="62">
        <v>310.35000000000002</v>
      </c>
      <c r="H147" s="62">
        <v>798.53</v>
      </c>
      <c r="I147" s="62">
        <v>791.21</v>
      </c>
      <c r="J147" s="62">
        <v>693.78</v>
      </c>
      <c r="K147" s="62">
        <v>637.91999999999996</v>
      </c>
      <c r="L147" s="228">
        <v>3503.71</v>
      </c>
      <c r="M147" s="228">
        <v>2283.52</v>
      </c>
      <c r="N147" s="228">
        <v>1220.19</v>
      </c>
    </row>
    <row r="148" spans="1:14" customFormat="1" x14ac:dyDescent="0.25">
      <c r="A148" s="79" t="s">
        <v>71</v>
      </c>
      <c r="B148" s="106" t="s">
        <v>333</v>
      </c>
      <c r="C148" s="80" t="s">
        <v>148</v>
      </c>
      <c r="D148" s="80" t="s">
        <v>168</v>
      </c>
      <c r="E148" s="80" t="s">
        <v>150</v>
      </c>
      <c r="F148" s="62">
        <v>266.17</v>
      </c>
      <c r="G148" s="62">
        <v>314.05</v>
      </c>
      <c r="H148" s="62">
        <v>656.27</v>
      </c>
      <c r="I148" s="62">
        <v>620.47</v>
      </c>
      <c r="J148" s="62">
        <v>645.38</v>
      </c>
      <c r="K148" s="62">
        <v>609.82000000000005</v>
      </c>
      <c r="L148" s="228">
        <v>3112.16</v>
      </c>
      <c r="M148" s="228">
        <v>1922.12</v>
      </c>
      <c r="N148" s="228">
        <v>1190.04</v>
      </c>
    </row>
    <row r="149" spans="1:14" customFormat="1" x14ac:dyDescent="0.25">
      <c r="A149" s="79" t="s">
        <v>71</v>
      </c>
      <c r="B149" s="106" t="s">
        <v>334</v>
      </c>
      <c r="C149" s="80" t="s">
        <v>148</v>
      </c>
      <c r="D149" s="80" t="s">
        <v>168</v>
      </c>
      <c r="E149" s="80" t="s">
        <v>151</v>
      </c>
      <c r="F149" s="62">
        <v>263.45999999999998</v>
      </c>
      <c r="G149" s="62">
        <v>306.36</v>
      </c>
      <c r="H149" s="62">
        <v>634.38</v>
      </c>
      <c r="I149" s="62">
        <v>612.02</v>
      </c>
      <c r="J149" s="62">
        <v>677.36</v>
      </c>
      <c r="K149" s="62">
        <v>633.19000000000005</v>
      </c>
      <c r="L149" s="228">
        <v>3126.77</v>
      </c>
      <c r="M149" s="228">
        <v>1923.76</v>
      </c>
      <c r="N149" s="228">
        <v>1203.01</v>
      </c>
    </row>
    <row r="150" spans="1:14" customFormat="1" x14ac:dyDescent="0.25">
      <c r="A150" s="79" t="s">
        <v>71</v>
      </c>
      <c r="B150" s="106" t="s">
        <v>335</v>
      </c>
      <c r="C150" s="80" t="s">
        <v>148</v>
      </c>
      <c r="D150" s="80" t="s">
        <v>168</v>
      </c>
      <c r="E150" s="80" t="s">
        <v>152</v>
      </c>
      <c r="F150" s="62">
        <v>268.08999999999997</v>
      </c>
      <c r="G150" s="62">
        <v>310.18</v>
      </c>
      <c r="H150" s="62">
        <v>739.17</v>
      </c>
      <c r="I150" s="62">
        <v>786.96</v>
      </c>
      <c r="J150" s="62">
        <v>762.3</v>
      </c>
      <c r="K150" s="62">
        <v>653.15</v>
      </c>
      <c r="L150" s="228">
        <v>3519.85</v>
      </c>
      <c r="M150" s="228">
        <v>2288.4299999999998</v>
      </c>
      <c r="N150" s="228">
        <v>1231.42</v>
      </c>
    </row>
    <row r="151" spans="1:14" customFormat="1" x14ac:dyDescent="0.25">
      <c r="A151" s="79" t="s">
        <v>71</v>
      </c>
      <c r="B151" s="106" t="s">
        <v>336</v>
      </c>
      <c r="C151" s="80" t="s">
        <v>148</v>
      </c>
      <c r="D151" s="80" t="s">
        <v>168</v>
      </c>
      <c r="E151" s="80" t="s">
        <v>153</v>
      </c>
      <c r="F151" s="62">
        <v>268.95</v>
      </c>
      <c r="G151" s="62">
        <v>306.73</v>
      </c>
      <c r="H151" s="62">
        <v>755.83</v>
      </c>
      <c r="I151" s="62">
        <v>837</v>
      </c>
      <c r="J151" s="62">
        <v>866.54</v>
      </c>
      <c r="K151" s="62">
        <v>715.28</v>
      </c>
      <c r="L151" s="228">
        <v>3750.33</v>
      </c>
      <c r="M151" s="228">
        <v>2459.37</v>
      </c>
      <c r="N151" s="228">
        <v>1290.96</v>
      </c>
    </row>
    <row r="152" spans="1:14" customFormat="1" x14ac:dyDescent="0.25">
      <c r="A152" s="79" t="s">
        <v>71</v>
      </c>
      <c r="B152" s="106" t="s">
        <v>337</v>
      </c>
      <c r="C152" s="80" t="s">
        <v>148</v>
      </c>
      <c r="D152" s="80" t="s">
        <v>168</v>
      </c>
      <c r="E152" s="80" t="s">
        <v>154</v>
      </c>
      <c r="F152" s="62">
        <v>269.44</v>
      </c>
      <c r="G152" s="62">
        <v>309.99</v>
      </c>
      <c r="H152" s="62">
        <v>674.06</v>
      </c>
      <c r="I152" s="62">
        <v>621.51</v>
      </c>
      <c r="J152" s="62">
        <v>644.51</v>
      </c>
      <c r="K152" s="62">
        <v>582.23</v>
      </c>
      <c r="L152" s="228">
        <v>3101.74</v>
      </c>
      <c r="M152" s="228">
        <v>0</v>
      </c>
      <c r="N152" s="228">
        <v>3101.74</v>
      </c>
    </row>
    <row r="153" spans="1:14" customFormat="1" x14ac:dyDescent="0.25">
      <c r="A153" s="79" t="s">
        <v>71</v>
      </c>
      <c r="B153" s="106" t="s">
        <v>338</v>
      </c>
      <c r="C153" s="80" t="s">
        <v>148</v>
      </c>
      <c r="D153" s="80" t="s">
        <v>168</v>
      </c>
      <c r="E153" s="80" t="s">
        <v>155</v>
      </c>
      <c r="F153" s="62">
        <v>259.68</v>
      </c>
      <c r="G153" s="62">
        <v>303.52</v>
      </c>
      <c r="H153" s="62">
        <v>600.14</v>
      </c>
      <c r="I153" s="62">
        <v>566.01</v>
      </c>
      <c r="J153" s="62">
        <v>637.16999999999996</v>
      </c>
      <c r="K153" s="62">
        <v>601.07000000000005</v>
      </c>
      <c r="L153" s="228">
        <v>2967.59</v>
      </c>
      <c r="M153" s="228">
        <v>0</v>
      </c>
      <c r="N153" s="228">
        <v>2967.59</v>
      </c>
    </row>
    <row r="154" spans="1:14" customFormat="1" x14ac:dyDescent="0.25">
      <c r="A154" s="79" t="s">
        <v>71</v>
      </c>
      <c r="B154" s="106" t="s">
        <v>339</v>
      </c>
      <c r="C154" s="80" t="s">
        <v>148</v>
      </c>
      <c r="D154" s="80" t="s">
        <v>168</v>
      </c>
      <c r="E154" s="80" t="s">
        <v>149</v>
      </c>
      <c r="F154" s="62">
        <v>259.36</v>
      </c>
      <c r="G154" s="62">
        <v>302.35000000000002</v>
      </c>
      <c r="H154" s="62">
        <v>713.18</v>
      </c>
      <c r="I154" s="62">
        <v>720.73</v>
      </c>
      <c r="J154" s="62">
        <v>660.67</v>
      </c>
      <c r="K154" s="62">
        <v>583.95000000000005</v>
      </c>
      <c r="L154" s="228">
        <v>3240.24</v>
      </c>
      <c r="M154" s="228">
        <v>2094.58</v>
      </c>
      <c r="N154" s="228">
        <v>1145.6600000000001</v>
      </c>
    </row>
    <row r="155" spans="1:14" customFormat="1" x14ac:dyDescent="0.25">
      <c r="A155" s="79" t="s">
        <v>71</v>
      </c>
      <c r="B155" s="106" t="s">
        <v>113</v>
      </c>
      <c r="C155" s="80" t="s">
        <v>148</v>
      </c>
      <c r="D155" s="80" t="s">
        <v>158</v>
      </c>
      <c r="E155" s="80" t="s">
        <v>150</v>
      </c>
      <c r="F155" s="62">
        <v>257.41000000000003</v>
      </c>
      <c r="G155" s="62">
        <v>305.62</v>
      </c>
      <c r="H155" s="62">
        <v>590.45000000000005</v>
      </c>
      <c r="I155" s="62">
        <v>554.23</v>
      </c>
      <c r="J155" s="62">
        <v>609.58000000000004</v>
      </c>
      <c r="K155" s="62">
        <v>593.26</v>
      </c>
      <c r="L155" s="228">
        <v>2910.55</v>
      </c>
      <c r="M155" s="228">
        <v>1754.26</v>
      </c>
      <c r="N155" s="228">
        <v>1156.29</v>
      </c>
    </row>
    <row r="156" spans="1:14" customFormat="1" x14ac:dyDescent="0.25">
      <c r="A156" s="79" t="s">
        <v>71</v>
      </c>
      <c r="B156" s="106" t="s">
        <v>340</v>
      </c>
      <c r="C156" s="80" t="s">
        <v>148</v>
      </c>
      <c r="D156" s="80" t="s">
        <v>158</v>
      </c>
      <c r="E156" s="80" t="s">
        <v>151</v>
      </c>
      <c r="F156" s="62">
        <v>267</v>
      </c>
      <c r="G156" s="62">
        <v>310.83999999999997</v>
      </c>
      <c r="H156" s="62">
        <v>642.55999999999995</v>
      </c>
      <c r="I156" s="62">
        <v>676.71</v>
      </c>
      <c r="J156" s="62">
        <v>732.81</v>
      </c>
      <c r="K156" s="62">
        <v>675.13</v>
      </c>
      <c r="L156" s="228">
        <v>3305.05</v>
      </c>
      <c r="M156" s="228">
        <v>2052.08</v>
      </c>
      <c r="N156" s="228">
        <v>1252.97</v>
      </c>
    </row>
    <row r="157" spans="1:14" customFormat="1" x14ac:dyDescent="0.25">
      <c r="A157" s="79" t="s">
        <v>71</v>
      </c>
      <c r="B157" s="106" t="s">
        <v>341</v>
      </c>
      <c r="C157" s="80" t="s">
        <v>148</v>
      </c>
      <c r="D157" s="80" t="s">
        <v>158</v>
      </c>
      <c r="E157" s="80" t="s">
        <v>152</v>
      </c>
      <c r="F157" s="62">
        <v>269.82</v>
      </c>
      <c r="G157" s="62">
        <v>304.93</v>
      </c>
      <c r="H157" s="62">
        <v>811.42</v>
      </c>
      <c r="I157" s="62">
        <v>822.33</v>
      </c>
      <c r="J157" s="62">
        <v>767.11</v>
      </c>
      <c r="K157" s="62">
        <v>636.32000000000005</v>
      </c>
      <c r="L157" s="228">
        <v>3611.93</v>
      </c>
      <c r="M157" s="228">
        <v>2400.86</v>
      </c>
      <c r="N157" s="228">
        <v>1211.07</v>
      </c>
    </row>
    <row r="158" spans="1:14" customFormat="1" x14ac:dyDescent="0.25">
      <c r="A158" s="79" t="s">
        <v>71</v>
      </c>
      <c r="B158" s="106" t="s">
        <v>342</v>
      </c>
      <c r="C158" s="80" t="s">
        <v>148</v>
      </c>
      <c r="D158" s="80" t="s">
        <v>158</v>
      </c>
      <c r="E158" s="80" t="s">
        <v>153</v>
      </c>
      <c r="F158" s="62">
        <v>264.99</v>
      </c>
      <c r="G158" s="62">
        <v>306.51</v>
      </c>
      <c r="H158" s="62">
        <v>811.14</v>
      </c>
      <c r="I158" s="62">
        <v>803.85</v>
      </c>
      <c r="J158" s="62">
        <v>755.04</v>
      </c>
      <c r="K158" s="62">
        <v>627.57000000000005</v>
      </c>
      <c r="L158" s="228">
        <v>3569.1</v>
      </c>
      <c r="M158" s="228">
        <v>2370.0300000000002</v>
      </c>
      <c r="N158" s="228">
        <v>1199.07</v>
      </c>
    </row>
    <row r="159" spans="1:14" customFormat="1" x14ac:dyDescent="0.25">
      <c r="A159" s="79" t="s">
        <v>71</v>
      </c>
      <c r="B159" s="106" t="s">
        <v>343</v>
      </c>
      <c r="C159" s="80" t="s">
        <v>148</v>
      </c>
      <c r="D159" s="80" t="s">
        <v>158</v>
      </c>
      <c r="E159" s="80" t="s">
        <v>154</v>
      </c>
      <c r="F159" s="62">
        <v>272.45999999999998</v>
      </c>
      <c r="G159" s="62">
        <v>317.74</v>
      </c>
      <c r="H159" s="62">
        <v>754.02</v>
      </c>
      <c r="I159" s="62">
        <v>710.07</v>
      </c>
      <c r="J159" s="62">
        <v>675.22</v>
      </c>
      <c r="K159" s="62">
        <v>610.58000000000004</v>
      </c>
      <c r="L159" s="228">
        <v>3340.09</v>
      </c>
      <c r="M159" s="228">
        <v>0</v>
      </c>
      <c r="N159" s="228">
        <v>3340.09</v>
      </c>
    </row>
    <row r="160" spans="1:14" customFormat="1" x14ac:dyDescent="0.25">
      <c r="A160" s="79" t="s">
        <v>71</v>
      </c>
      <c r="B160" s="106" t="s">
        <v>344</v>
      </c>
      <c r="C160" s="80" t="s">
        <v>148</v>
      </c>
      <c r="D160" s="80" t="s">
        <v>158</v>
      </c>
      <c r="E160" s="80" t="s">
        <v>155</v>
      </c>
      <c r="F160" s="62">
        <v>272.13</v>
      </c>
      <c r="G160" s="62">
        <v>316.18</v>
      </c>
      <c r="H160" s="62">
        <v>615.36</v>
      </c>
      <c r="I160" s="62">
        <v>563.26</v>
      </c>
      <c r="J160" s="62">
        <v>619.27</v>
      </c>
      <c r="K160" s="62">
        <v>580.42999999999995</v>
      </c>
      <c r="L160" s="228">
        <v>2966.63</v>
      </c>
      <c r="M160" s="228">
        <v>0</v>
      </c>
      <c r="N160" s="228">
        <v>2966.63</v>
      </c>
    </row>
    <row r="161" spans="1:14" customFormat="1" x14ac:dyDescent="0.25">
      <c r="A161" s="79" t="s">
        <v>71</v>
      </c>
      <c r="B161" s="106" t="s">
        <v>345</v>
      </c>
      <c r="C161" s="80" t="s">
        <v>148</v>
      </c>
      <c r="D161" s="80" t="s">
        <v>158</v>
      </c>
      <c r="E161" s="80" t="s">
        <v>149</v>
      </c>
      <c r="F161" s="62">
        <v>265.25</v>
      </c>
      <c r="G161" s="62">
        <v>306.41000000000003</v>
      </c>
      <c r="H161" s="62">
        <v>782.68</v>
      </c>
      <c r="I161" s="62">
        <v>798.44</v>
      </c>
      <c r="J161" s="62">
        <v>750.9</v>
      </c>
      <c r="K161" s="62">
        <v>609.28</v>
      </c>
      <c r="L161" s="228">
        <v>3512.96</v>
      </c>
      <c r="M161" s="228">
        <v>2332.02</v>
      </c>
      <c r="N161" s="228">
        <v>1180.94</v>
      </c>
    </row>
    <row r="162" spans="1:14" customFormat="1" x14ac:dyDescent="0.25">
      <c r="A162" s="79" t="s">
        <v>71</v>
      </c>
      <c r="B162" s="106" t="s">
        <v>346</v>
      </c>
      <c r="C162" s="80" t="s">
        <v>148</v>
      </c>
      <c r="D162" s="80" t="s">
        <v>158</v>
      </c>
      <c r="E162" s="80" t="s">
        <v>150</v>
      </c>
      <c r="F162" s="62">
        <v>264.75</v>
      </c>
      <c r="G162" s="62">
        <v>307.49</v>
      </c>
      <c r="H162" s="62">
        <v>765.1</v>
      </c>
      <c r="I162" s="62">
        <v>762.3</v>
      </c>
      <c r="J162" s="62">
        <v>721.36</v>
      </c>
      <c r="K162" s="62">
        <v>610.44000000000005</v>
      </c>
      <c r="L162" s="228">
        <v>3431.44</v>
      </c>
      <c r="M162" s="228">
        <v>2248.7600000000002</v>
      </c>
      <c r="N162" s="228">
        <v>1182.68</v>
      </c>
    </row>
    <row r="163" spans="1:14" customFormat="1" x14ac:dyDescent="0.25">
      <c r="A163" s="79" t="s">
        <v>71</v>
      </c>
      <c r="B163" s="106" t="s">
        <v>347</v>
      </c>
      <c r="C163" s="80" t="s">
        <v>148</v>
      </c>
      <c r="D163" s="80" t="s">
        <v>158</v>
      </c>
      <c r="E163" s="80" t="s">
        <v>151</v>
      </c>
      <c r="F163" s="62">
        <v>272.8</v>
      </c>
      <c r="G163" s="62">
        <v>315.22000000000003</v>
      </c>
      <c r="H163" s="62">
        <v>806.75</v>
      </c>
      <c r="I163" s="62">
        <v>794.47</v>
      </c>
      <c r="J163" s="62">
        <v>748.97</v>
      </c>
      <c r="K163" s="62">
        <v>626.57000000000005</v>
      </c>
      <c r="L163" s="228">
        <v>3564.78</v>
      </c>
      <c r="M163" s="228">
        <v>2350.19</v>
      </c>
      <c r="N163" s="228">
        <v>1214.5899999999999</v>
      </c>
    </row>
    <row r="164" spans="1:14" customFormat="1" x14ac:dyDescent="0.25">
      <c r="A164" s="79" t="s">
        <v>71</v>
      </c>
      <c r="B164" s="106" t="s">
        <v>348</v>
      </c>
      <c r="C164" s="80" t="s">
        <v>148</v>
      </c>
      <c r="D164" s="80" t="s">
        <v>158</v>
      </c>
      <c r="E164" s="80" t="s">
        <v>152</v>
      </c>
      <c r="F164" s="62">
        <v>274.37</v>
      </c>
      <c r="G164" s="62">
        <v>320.93</v>
      </c>
      <c r="H164" s="62">
        <v>809.98</v>
      </c>
      <c r="I164" s="62">
        <v>809.69</v>
      </c>
      <c r="J164" s="62">
        <v>744.47</v>
      </c>
      <c r="K164" s="62">
        <v>625.16999999999996</v>
      </c>
      <c r="L164" s="228">
        <v>3584.61</v>
      </c>
      <c r="M164" s="228">
        <v>2364.14</v>
      </c>
      <c r="N164" s="228">
        <v>1220.47</v>
      </c>
    </row>
    <row r="165" spans="1:14" customFormat="1" x14ac:dyDescent="0.25">
      <c r="A165" s="79" t="s">
        <v>71</v>
      </c>
      <c r="B165" s="106" t="s">
        <v>349</v>
      </c>
      <c r="C165" s="80" t="s">
        <v>148</v>
      </c>
      <c r="D165" s="80" t="s">
        <v>158</v>
      </c>
      <c r="E165" s="80" t="s">
        <v>153</v>
      </c>
      <c r="F165" s="62">
        <v>266.68</v>
      </c>
      <c r="G165" s="62">
        <v>309.20999999999998</v>
      </c>
      <c r="H165" s="62">
        <v>791.09</v>
      </c>
      <c r="I165" s="62">
        <v>779.72</v>
      </c>
      <c r="J165" s="62">
        <v>717.61</v>
      </c>
      <c r="K165" s="62">
        <v>621.38</v>
      </c>
      <c r="L165" s="228">
        <v>3485.69</v>
      </c>
      <c r="M165" s="228">
        <v>2288.42</v>
      </c>
      <c r="N165" s="228">
        <v>1197.27</v>
      </c>
    </row>
    <row r="166" spans="1:14" customFormat="1" x14ac:dyDescent="0.25">
      <c r="A166" s="79" t="s">
        <v>71</v>
      </c>
      <c r="B166" s="106" t="s">
        <v>350</v>
      </c>
      <c r="C166" s="80" t="s">
        <v>148</v>
      </c>
      <c r="D166" s="80" t="s">
        <v>158</v>
      </c>
      <c r="E166" s="80" t="s">
        <v>154</v>
      </c>
      <c r="F166" s="62">
        <v>264.94</v>
      </c>
      <c r="G166" s="62">
        <v>313.63</v>
      </c>
      <c r="H166" s="62">
        <v>727.24</v>
      </c>
      <c r="I166" s="62">
        <v>700.58</v>
      </c>
      <c r="J166" s="62">
        <v>694.76</v>
      </c>
      <c r="K166" s="62">
        <v>599.77</v>
      </c>
      <c r="L166" s="228">
        <v>3300.92</v>
      </c>
      <c r="M166" s="228">
        <v>0</v>
      </c>
      <c r="N166" s="228">
        <v>3300.92</v>
      </c>
    </row>
    <row r="167" spans="1:14" customFormat="1" x14ac:dyDescent="0.25">
      <c r="A167" s="79" t="s">
        <v>71</v>
      </c>
      <c r="B167" s="106" t="s">
        <v>351</v>
      </c>
      <c r="C167" s="80" t="s">
        <v>148</v>
      </c>
      <c r="D167" s="80" t="s">
        <v>158</v>
      </c>
      <c r="E167" s="80" t="s">
        <v>155</v>
      </c>
      <c r="F167" s="62">
        <v>261.70999999999998</v>
      </c>
      <c r="G167" s="62">
        <v>302.27999999999997</v>
      </c>
      <c r="H167" s="62">
        <v>586.74</v>
      </c>
      <c r="I167" s="62">
        <v>593.41999999999996</v>
      </c>
      <c r="J167" s="62">
        <v>627.1</v>
      </c>
      <c r="K167" s="62">
        <v>596.79999999999995</v>
      </c>
      <c r="L167" s="228">
        <v>2968.05</v>
      </c>
      <c r="M167" s="228">
        <v>0</v>
      </c>
      <c r="N167" s="228">
        <v>2968.05</v>
      </c>
    </row>
    <row r="168" spans="1:14" customFormat="1" x14ac:dyDescent="0.25">
      <c r="A168" s="79" t="s">
        <v>71</v>
      </c>
      <c r="B168" s="106" t="s">
        <v>352</v>
      </c>
      <c r="C168" s="80" t="s">
        <v>148</v>
      </c>
      <c r="D168" s="80" t="s">
        <v>158</v>
      </c>
      <c r="E168" s="80" t="s">
        <v>149</v>
      </c>
      <c r="F168" s="62">
        <v>267.26</v>
      </c>
      <c r="G168" s="62">
        <v>309.75</v>
      </c>
      <c r="H168" s="62">
        <v>762.23</v>
      </c>
      <c r="I168" s="62">
        <v>766.51</v>
      </c>
      <c r="J168" s="62">
        <v>739.68</v>
      </c>
      <c r="K168" s="62">
        <v>618.01</v>
      </c>
      <c r="L168" s="228">
        <v>3463.44</v>
      </c>
      <c r="M168" s="228">
        <v>2268.42</v>
      </c>
      <c r="N168" s="228">
        <v>1195.02</v>
      </c>
    </row>
    <row r="169" spans="1:14" customFormat="1" x14ac:dyDescent="0.25">
      <c r="A169" s="79" t="s">
        <v>71</v>
      </c>
      <c r="B169" s="106" t="s">
        <v>353</v>
      </c>
      <c r="C169" s="80" t="s">
        <v>148</v>
      </c>
      <c r="D169" s="80" t="s">
        <v>158</v>
      </c>
      <c r="E169" s="80" t="s">
        <v>150</v>
      </c>
      <c r="F169" s="62">
        <v>267.92</v>
      </c>
      <c r="G169" s="62">
        <v>310.2</v>
      </c>
      <c r="H169" s="62">
        <v>781.94</v>
      </c>
      <c r="I169" s="62">
        <v>765.25</v>
      </c>
      <c r="J169" s="62">
        <v>749.34</v>
      </c>
      <c r="K169" s="62">
        <v>609.66999999999996</v>
      </c>
      <c r="L169" s="228">
        <v>3484.32</v>
      </c>
      <c r="M169" s="228">
        <v>2296.5300000000002</v>
      </c>
      <c r="N169" s="228">
        <v>1187.79</v>
      </c>
    </row>
    <row r="170" spans="1:14" customFormat="1" x14ac:dyDescent="0.25">
      <c r="A170" s="79" t="s">
        <v>71</v>
      </c>
      <c r="B170" s="106" t="s">
        <v>354</v>
      </c>
      <c r="C170" s="80" t="s">
        <v>148</v>
      </c>
      <c r="D170" s="80" t="s">
        <v>158</v>
      </c>
      <c r="E170" s="80" t="s">
        <v>151</v>
      </c>
      <c r="F170" s="62">
        <v>267.32</v>
      </c>
      <c r="G170" s="62">
        <v>309.70999999999998</v>
      </c>
      <c r="H170" s="62">
        <v>796.2</v>
      </c>
      <c r="I170" s="62">
        <v>811.54</v>
      </c>
      <c r="J170" s="62">
        <v>768.06</v>
      </c>
      <c r="K170" s="62">
        <v>659.42</v>
      </c>
      <c r="L170" s="228">
        <v>3612.25</v>
      </c>
      <c r="M170" s="228">
        <v>2375.8000000000002</v>
      </c>
      <c r="N170" s="228">
        <v>1236.45</v>
      </c>
    </row>
    <row r="171" spans="1:14" customFormat="1" x14ac:dyDescent="0.25">
      <c r="A171" s="79" t="s">
        <v>71</v>
      </c>
      <c r="B171" s="106" t="s">
        <v>355</v>
      </c>
      <c r="C171" s="80" t="s">
        <v>148</v>
      </c>
      <c r="D171" s="80" t="s">
        <v>158</v>
      </c>
      <c r="E171" s="80" t="s">
        <v>152</v>
      </c>
      <c r="F171" s="62">
        <v>271.45999999999998</v>
      </c>
      <c r="G171" s="62">
        <v>313.8</v>
      </c>
      <c r="H171" s="62">
        <v>810.35</v>
      </c>
      <c r="I171" s="62">
        <v>863.56</v>
      </c>
      <c r="J171" s="62">
        <v>794.53</v>
      </c>
      <c r="K171" s="62">
        <v>675.05</v>
      </c>
      <c r="L171" s="228">
        <v>3728.75</v>
      </c>
      <c r="M171" s="228">
        <v>2468.44</v>
      </c>
      <c r="N171" s="228">
        <v>1260.31</v>
      </c>
    </row>
    <row r="172" spans="1:14" customFormat="1" x14ac:dyDescent="0.25">
      <c r="A172" s="79" t="s">
        <v>71</v>
      </c>
      <c r="B172" s="106" t="s">
        <v>356</v>
      </c>
      <c r="C172" s="80" t="s">
        <v>148</v>
      </c>
      <c r="D172" s="80" t="s">
        <v>158</v>
      </c>
      <c r="E172" s="80" t="s">
        <v>153</v>
      </c>
      <c r="F172" s="62">
        <v>274.58</v>
      </c>
      <c r="G172" s="62">
        <v>314.73</v>
      </c>
      <c r="H172" s="62">
        <v>802.23</v>
      </c>
      <c r="I172" s="62">
        <v>827.91</v>
      </c>
      <c r="J172" s="62">
        <v>761.65</v>
      </c>
      <c r="K172" s="62">
        <v>634.12</v>
      </c>
      <c r="L172" s="228">
        <v>3615.22</v>
      </c>
      <c r="M172" s="228">
        <v>2391.79</v>
      </c>
      <c r="N172" s="228">
        <v>1223.43</v>
      </c>
    </row>
    <row r="173" spans="1:14" customFormat="1" x14ac:dyDescent="0.25">
      <c r="A173" s="79" t="s">
        <v>71</v>
      </c>
      <c r="B173" s="106" t="s">
        <v>357</v>
      </c>
      <c r="C173" s="80" t="s">
        <v>148</v>
      </c>
      <c r="D173" s="80" t="s">
        <v>158</v>
      </c>
      <c r="E173" s="80" t="s">
        <v>154</v>
      </c>
      <c r="F173" s="62">
        <v>275.38</v>
      </c>
      <c r="G173" s="62">
        <v>324.18</v>
      </c>
      <c r="H173" s="62">
        <v>711.54</v>
      </c>
      <c r="I173" s="62">
        <v>678.12</v>
      </c>
      <c r="J173" s="62">
        <v>684.42</v>
      </c>
      <c r="K173" s="62">
        <v>627.15</v>
      </c>
      <c r="L173" s="228">
        <v>3300.79</v>
      </c>
      <c r="M173" s="228">
        <v>0</v>
      </c>
      <c r="N173" s="228">
        <v>3300.79</v>
      </c>
    </row>
    <row r="174" spans="1:14" customFormat="1" x14ac:dyDescent="0.25">
      <c r="A174" s="79" t="s">
        <v>71</v>
      </c>
      <c r="B174" s="106" t="s">
        <v>358</v>
      </c>
      <c r="C174" s="80" t="s">
        <v>148</v>
      </c>
      <c r="D174" s="80" t="s">
        <v>158</v>
      </c>
      <c r="E174" s="80" t="s">
        <v>155</v>
      </c>
      <c r="F174" s="62">
        <v>268.06</v>
      </c>
      <c r="G174" s="62">
        <v>312.99</v>
      </c>
      <c r="H174" s="62">
        <v>596.16</v>
      </c>
      <c r="I174" s="62">
        <v>594.16999999999996</v>
      </c>
      <c r="J174" s="62">
        <v>655.74</v>
      </c>
      <c r="K174" s="62">
        <v>621.55999999999995</v>
      </c>
      <c r="L174" s="228">
        <v>3048.68</v>
      </c>
      <c r="M174" s="228">
        <v>0</v>
      </c>
      <c r="N174" s="228">
        <v>3048.68</v>
      </c>
    </row>
    <row r="175" spans="1:14" customFormat="1" x14ac:dyDescent="0.25">
      <c r="A175" s="79" t="s">
        <v>71</v>
      </c>
      <c r="B175" s="106" t="s">
        <v>359</v>
      </c>
      <c r="C175" s="80" t="s">
        <v>148</v>
      </c>
      <c r="D175" s="80" t="s">
        <v>158</v>
      </c>
      <c r="E175" s="80" t="s">
        <v>149</v>
      </c>
      <c r="F175" s="62">
        <v>267.22000000000003</v>
      </c>
      <c r="G175" s="62">
        <v>308.70999999999998</v>
      </c>
      <c r="H175" s="62">
        <v>819.53</v>
      </c>
      <c r="I175" s="62">
        <v>879.45</v>
      </c>
      <c r="J175" s="62">
        <v>782.57</v>
      </c>
      <c r="K175" s="62">
        <v>622.55999999999995</v>
      </c>
      <c r="L175" s="228">
        <v>3680.04</v>
      </c>
      <c r="M175" s="228">
        <v>2481.5500000000002</v>
      </c>
      <c r="N175" s="228">
        <v>1198.49</v>
      </c>
    </row>
    <row r="176" spans="1:14" customFormat="1" x14ac:dyDescent="0.25">
      <c r="A176" s="79" t="s">
        <v>71</v>
      </c>
      <c r="B176" s="106" t="s">
        <v>360</v>
      </c>
      <c r="C176" s="80" t="s">
        <v>148</v>
      </c>
      <c r="D176" s="80" t="s">
        <v>158</v>
      </c>
      <c r="E176" s="80" t="s">
        <v>150</v>
      </c>
      <c r="F176" s="62">
        <v>277.39999999999998</v>
      </c>
      <c r="G176" s="62">
        <v>314.2</v>
      </c>
      <c r="H176" s="62">
        <v>832.35</v>
      </c>
      <c r="I176" s="62">
        <v>843.91</v>
      </c>
      <c r="J176" s="62">
        <v>767.68</v>
      </c>
      <c r="K176" s="62">
        <v>636.58000000000004</v>
      </c>
      <c r="L176" s="228">
        <v>3672.12</v>
      </c>
      <c r="M176" s="228">
        <v>2443.94</v>
      </c>
      <c r="N176" s="228">
        <v>1228.18</v>
      </c>
    </row>
    <row r="177" spans="1:14" customFormat="1" x14ac:dyDescent="0.25">
      <c r="A177" s="79" t="s">
        <v>71</v>
      </c>
      <c r="B177" s="106" t="s">
        <v>361</v>
      </c>
      <c r="C177" s="80" t="s">
        <v>148</v>
      </c>
      <c r="D177" s="80" t="s">
        <v>158</v>
      </c>
      <c r="E177" s="80" t="s">
        <v>151</v>
      </c>
      <c r="F177" s="62">
        <v>284.12</v>
      </c>
      <c r="G177" s="62">
        <v>326.62</v>
      </c>
      <c r="H177" s="62">
        <v>878.05</v>
      </c>
      <c r="I177" s="62">
        <v>861.6</v>
      </c>
      <c r="J177" s="62">
        <v>774.6</v>
      </c>
      <c r="K177" s="62">
        <v>639.32000000000005</v>
      </c>
      <c r="L177" s="228">
        <v>3764.31</v>
      </c>
      <c r="M177" s="228">
        <v>2514.25</v>
      </c>
      <c r="N177" s="228">
        <v>1250.06</v>
      </c>
    </row>
    <row r="178" spans="1:14" customFormat="1" x14ac:dyDescent="0.25">
      <c r="A178" s="79" t="s">
        <v>71</v>
      </c>
      <c r="B178" s="106" t="s">
        <v>362</v>
      </c>
      <c r="C178" s="80" t="s">
        <v>148</v>
      </c>
      <c r="D178" s="80" t="s">
        <v>158</v>
      </c>
      <c r="E178" s="80" t="s">
        <v>152</v>
      </c>
      <c r="F178" s="62">
        <v>268.49</v>
      </c>
      <c r="G178" s="62">
        <v>312.98</v>
      </c>
      <c r="H178" s="62">
        <v>852.28</v>
      </c>
      <c r="I178" s="62">
        <v>829.77</v>
      </c>
      <c r="J178" s="62">
        <v>752.36</v>
      </c>
      <c r="K178" s="62">
        <v>627.46</v>
      </c>
      <c r="L178" s="228">
        <v>3643.34</v>
      </c>
      <c r="M178" s="228">
        <v>2434.41</v>
      </c>
      <c r="N178" s="228">
        <v>1208.93</v>
      </c>
    </row>
    <row r="179" spans="1:14" customFormat="1" x14ac:dyDescent="0.25">
      <c r="A179" s="79" t="s">
        <v>71</v>
      </c>
      <c r="B179" s="106" t="s">
        <v>363</v>
      </c>
      <c r="C179" s="80" t="s">
        <v>148</v>
      </c>
      <c r="D179" s="80" t="s">
        <v>158</v>
      </c>
      <c r="E179" s="80" t="s">
        <v>153</v>
      </c>
      <c r="F179" s="62">
        <v>266.48</v>
      </c>
      <c r="G179" s="62">
        <v>310.66000000000003</v>
      </c>
      <c r="H179" s="62">
        <v>773.7</v>
      </c>
      <c r="I179" s="62">
        <v>768.93</v>
      </c>
      <c r="J179" s="62">
        <v>724.3</v>
      </c>
      <c r="K179" s="62">
        <v>604.08000000000004</v>
      </c>
      <c r="L179" s="228">
        <v>3448.15</v>
      </c>
      <c r="M179" s="228">
        <v>2266.9299999999998</v>
      </c>
      <c r="N179" s="228">
        <v>1181.22</v>
      </c>
    </row>
    <row r="180" spans="1:14" customFormat="1" x14ac:dyDescent="0.25">
      <c r="A180" s="79" t="s">
        <v>71</v>
      </c>
      <c r="B180" s="106" t="s">
        <v>364</v>
      </c>
      <c r="C180" s="80" t="s">
        <v>148</v>
      </c>
      <c r="D180" s="80" t="s">
        <v>158</v>
      </c>
      <c r="E180" s="80" t="s">
        <v>154</v>
      </c>
      <c r="F180" s="62">
        <v>275.45</v>
      </c>
      <c r="G180" s="62">
        <v>314.81</v>
      </c>
      <c r="H180" s="62">
        <v>739.28</v>
      </c>
      <c r="I180" s="62">
        <v>715.1</v>
      </c>
      <c r="J180" s="62">
        <v>675.37</v>
      </c>
      <c r="K180" s="62">
        <v>622.52</v>
      </c>
      <c r="L180" s="228">
        <v>3342.53</v>
      </c>
      <c r="M180" s="228">
        <v>0</v>
      </c>
      <c r="N180" s="228">
        <v>3342.53</v>
      </c>
    </row>
    <row r="181" spans="1:14" customFormat="1" x14ac:dyDescent="0.25">
      <c r="A181" s="79" t="s">
        <v>71</v>
      </c>
      <c r="B181" s="106" t="s">
        <v>365</v>
      </c>
      <c r="C181" s="80" t="s">
        <v>148</v>
      </c>
      <c r="D181" s="80" t="s">
        <v>158</v>
      </c>
      <c r="E181" s="80" t="s">
        <v>155</v>
      </c>
      <c r="F181" s="62">
        <v>280.33</v>
      </c>
      <c r="G181" s="62">
        <v>326.95999999999998</v>
      </c>
      <c r="H181" s="62">
        <v>600.02</v>
      </c>
      <c r="I181" s="62">
        <v>592.72</v>
      </c>
      <c r="J181" s="62">
        <v>623.6</v>
      </c>
      <c r="K181" s="62">
        <v>599.86</v>
      </c>
      <c r="L181" s="228">
        <v>3023.49</v>
      </c>
      <c r="M181" s="228">
        <v>0</v>
      </c>
      <c r="N181" s="228">
        <v>3023.49</v>
      </c>
    </row>
    <row r="182" spans="1:14" customFormat="1" x14ac:dyDescent="0.25">
      <c r="A182" s="79" t="s">
        <v>71</v>
      </c>
      <c r="B182" s="106" t="s">
        <v>366</v>
      </c>
      <c r="C182" s="80" t="s">
        <v>148</v>
      </c>
      <c r="D182" s="80" t="s">
        <v>158</v>
      </c>
      <c r="E182" s="80" t="s">
        <v>149</v>
      </c>
      <c r="F182" s="62">
        <v>274.08999999999997</v>
      </c>
      <c r="G182" s="62">
        <v>309.08</v>
      </c>
      <c r="H182" s="62">
        <v>825.44</v>
      </c>
      <c r="I182" s="62">
        <v>868.66</v>
      </c>
      <c r="J182" s="62">
        <v>832.91</v>
      </c>
      <c r="K182" s="62">
        <v>711.79</v>
      </c>
      <c r="L182" s="228">
        <v>3821.97</v>
      </c>
      <c r="M182" s="228">
        <v>2527.0100000000002</v>
      </c>
      <c r="N182" s="228">
        <v>1294.96</v>
      </c>
    </row>
    <row r="183" spans="1:14" customFormat="1" x14ac:dyDescent="0.25">
      <c r="A183" s="79" t="s">
        <v>71</v>
      </c>
      <c r="B183" s="106" t="s">
        <v>367</v>
      </c>
      <c r="C183" s="80" t="s">
        <v>148</v>
      </c>
      <c r="D183" s="80" t="s">
        <v>158</v>
      </c>
      <c r="E183" s="80" t="s">
        <v>150</v>
      </c>
      <c r="F183" s="62">
        <v>284.06</v>
      </c>
      <c r="G183" s="62">
        <v>328.02</v>
      </c>
      <c r="H183" s="62">
        <v>826.47</v>
      </c>
      <c r="I183" s="62">
        <v>795.49</v>
      </c>
      <c r="J183" s="62">
        <v>744.32</v>
      </c>
      <c r="K183" s="62">
        <v>631.08000000000004</v>
      </c>
      <c r="L183" s="228">
        <v>3609.44</v>
      </c>
      <c r="M183" s="228">
        <v>2366.2800000000002</v>
      </c>
      <c r="N183" s="228">
        <v>1243.1600000000001</v>
      </c>
    </row>
    <row r="184" spans="1:14" customFormat="1" x14ac:dyDescent="0.25">
      <c r="A184" s="79" t="s">
        <v>71</v>
      </c>
      <c r="B184" s="106" t="s">
        <v>368</v>
      </c>
      <c r="C184" s="80" t="s">
        <v>148</v>
      </c>
      <c r="D184" s="80" t="s">
        <v>158</v>
      </c>
      <c r="E184" s="80" t="s">
        <v>151</v>
      </c>
      <c r="F184" s="62">
        <v>283.82</v>
      </c>
      <c r="G184" s="62">
        <v>321.38</v>
      </c>
      <c r="H184" s="62">
        <v>800.46</v>
      </c>
      <c r="I184" s="62">
        <v>813.83</v>
      </c>
      <c r="J184" s="62">
        <v>741.43</v>
      </c>
      <c r="K184" s="62">
        <v>643.98</v>
      </c>
      <c r="L184" s="228">
        <v>3604.9</v>
      </c>
      <c r="M184" s="228">
        <v>2355.7199999999998</v>
      </c>
      <c r="N184" s="228">
        <v>1249.18</v>
      </c>
    </row>
    <row r="185" spans="1:14" customFormat="1" x14ac:dyDescent="0.25">
      <c r="A185" s="79" t="s">
        <v>71</v>
      </c>
      <c r="B185" s="106" t="s">
        <v>369</v>
      </c>
      <c r="C185" s="80" t="s">
        <v>148</v>
      </c>
      <c r="D185" s="80" t="s">
        <v>158</v>
      </c>
      <c r="E185" s="80" t="s">
        <v>152</v>
      </c>
      <c r="F185" s="62">
        <v>288.25</v>
      </c>
      <c r="G185" s="62">
        <v>328.24</v>
      </c>
      <c r="H185" s="62">
        <v>848.51</v>
      </c>
      <c r="I185" s="62">
        <v>867.77</v>
      </c>
      <c r="J185" s="62">
        <v>793.29</v>
      </c>
      <c r="K185" s="62">
        <v>667.54</v>
      </c>
      <c r="L185" s="228">
        <v>3793.6</v>
      </c>
      <c r="M185" s="228">
        <v>2509.5700000000002</v>
      </c>
      <c r="N185" s="228">
        <v>1284.03</v>
      </c>
    </row>
    <row r="186" spans="1:14" customFormat="1" x14ac:dyDescent="0.25">
      <c r="A186" s="79" t="s">
        <v>71</v>
      </c>
      <c r="B186" s="106" t="s">
        <v>114</v>
      </c>
      <c r="C186" s="80" t="s">
        <v>148</v>
      </c>
      <c r="D186" s="80" t="s">
        <v>159</v>
      </c>
      <c r="E186" s="80" t="s">
        <v>153</v>
      </c>
      <c r="F186" s="62">
        <v>290.41000000000003</v>
      </c>
      <c r="G186" s="62">
        <v>334.04</v>
      </c>
      <c r="H186" s="62">
        <v>870.71</v>
      </c>
      <c r="I186" s="62">
        <v>883.9</v>
      </c>
      <c r="J186" s="62">
        <v>772.35</v>
      </c>
      <c r="K186" s="62">
        <v>655.38</v>
      </c>
      <c r="L186" s="228">
        <v>3806.79</v>
      </c>
      <c r="M186" s="228">
        <v>2526.96</v>
      </c>
      <c r="N186" s="228">
        <v>1279.83</v>
      </c>
    </row>
    <row r="187" spans="1:14" customFormat="1" x14ac:dyDescent="0.25">
      <c r="A187" s="79" t="s">
        <v>71</v>
      </c>
      <c r="B187" s="106" t="s">
        <v>370</v>
      </c>
      <c r="C187" s="80" t="s">
        <v>148</v>
      </c>
      <c r="D187" s="80" t="s">
        <v>159</v>
      </c>
      <c r="E187" s="80" t="s">
        <v>154</v>
      </c>
      <c r="F187" s="62">
        <v>285.44</v>
      </c>
      <c r="G187" s="62">
        <v>324.56</v>
      </c>
      <c r="H187" s="62">
        <v>733.08</v>
      </c>
      <c r="I187" s="62">
        <v>720.88</v>
      </c>
      <c r="J187" s="62">
        <v>692.81</v>
      </c>
      <c r="K187" s="62">
        <v>641.29</v>
      </c>
      <c r="L187" s="228">
        <v>3398.06</v>
      </c>
      <c r="M187" s="228">
        <v>0</v>
      </c>
      <c r="N187" s="228">
        <v>3398.06</v>
      </c>
    </row>
    <row r="188" spans="1:14" customFormat="1" x14ac:dyDescent="0.25">
      <c r="A188" s="79" t="s">
        <v>71</v>
      </c>
      <c r="B188" s="106" t="s">
        <v>371</v>
      </c>
      <c r="C188" s="80" t="s">
        <v>148</v>
      </c>
      <c r="D188" s="80" t="s">
        <v>159</v>
      </c>
      <c r="E188" s="80" t="s">
        <v>155</v>
      </c>
      <c r="F188" s="62">
        <v>305.13</v>
      </c>
      <c r="G188" s="62">
        <v>351.39</v>
      </c>
      <c r="H188" s="62">
        <v>650.89</v>
      </c>
      <c r="I188" s="62">
        <v>656.53</v>
      </c>
      <c r="J188" s="62">
        <v>673.94</v>
      </c>
      <c r="K188" s="62">
        <v>655.55</v>
      </c>
      <c r="L188" s="228">
        <v>3293.43</v>
      </c>
      <c r="M188" s="228">
        <v>0</v>
      </c>
      <c r="N188" s="228">
        <v>3293.43</v>
      </c>
    </row>
    <row r="189" spans="1:14" customFormat="1" x14ac:dyDescent="0.25">
      <c r="A189" s="79" t="s">
        <v>71</v>
      </c>
      <c r="B189" s="106" t="s">
        <v>372</v>
      </c>
      <c r="C189" s="80" t="s">
        <v>148</v>
      </c>
      <c r="D189" s="80" t="s">
        <v>159</v>
      </c>
      <c r="E189" s="80" t="s">
        <v>149</v>
      </c>
      <c r="F189" s="62">
        <v>290.81</v>
      </c>
      <c r="G189" s="62">
        <v>334.48</v>
      </c>
      <c r="H189" s="62">
        <v>815.27</v>
      </c>
      <c r="I189" s="62">
        <v>838.3</v>
      </c>
      <c r="J189" s="62">
        <v>766.75</v>
      </c>
      <c r="K189" s="62">
        <v>661.36</v>
      </c>
      <c r="L189" s="228">
        <v>3706.97</v>
      </c>
      <c r="M189" s="228">
        <v>2420.3200000000002</v>
      </c>
      <c r="N189" s="228">
        <v>1286.6500000000001</v>
      </c>
    </row>
    <row r="190" spans="1:14" customFormat="1" x14ac:dyDescent="0.25">
      <c r="A190" s="79" t="s">
        <v>71</v>
      </c>
      <c r="B190" s="106" t="s">
        <v>373</v>
      </c>
      <c r="C190" s="80" t="s">
        <v>148</v>
      </c>
      <c r="D190" s="80" t="s">
        <v>159</v>
      </c>
      <c r="E190" s="80" t="s">
        <v>150</v>
      </c>
      <c r="F190" s="62">
        <v>278.82</v>
      </c>
      <c r="G190" s="62">
        <v>324.10000000000002</v>
      </c>
      <c r="H190" s="62">
        <v>832.87</v>
      </c>
      <c r="I190" s="62">
        <v>840.87</v>
      </c>
      <c r="J190" s="62">
        <v>800.07</v>
      </c>
      <c r="K190" s="62">
        <v>663.17</v>
      </c>
      <c r="L190" s="228">
        <v>3739.9</v>
      </c>
      <c r="M190" s="228">
        <v>2473.81</v>
      </c>
      <c r="N190" s="228">
        <v>1266.0899999999999</v>
      </c>
    </row>
    <row r="191" spans="1:14" customFormat="1" x14ac:dyDescent="0.25">
      <c r="A191" s="79" t="s">
        <v>71</v>
      </c>
      <c r="B191" s="106" t="s">
        <v>374</v>
      </c>
      <c r="C191" s="80" t="s">
        <v>148</v>
      </c>
      <c r="D191" s="80" t="s">
        <v>159</v>
      </c>
      <c r="E191" s="80" t="s">
        <v>151</v>
      </c>
      <c r="F191" s="62">
        <v>276.2</v>
      </c>
      <c r="G191" s="62">
        <v>327.36</v>
      </c>
      <c r="H191" s="62">
        <v>830.23</v>
      </c>
      <c r="I191" s="62">
        <v>829.98</v>
      </c>
      <c r="J191" s="62">
        <v>777.13</v>
      </c>
      <c r="K191" s="62">
        <v>655.58</v>
      </c>
      <c r="L191" s="228">
        <v>3696.48</v>
      </c>
      <c r="M191" s="228">
        <v>2437.34</v>
      </c>
      <c r="N191" s="228">
        <v>1259.1400000000001</v>
      </c>
    </row>
    <row r="192" spans="1:14" customFormat="1" x14ac:dyDescent="0.25">
      <c r="A192" s="79" t="s">
        <v>71</v>
      </c>
      <c r="B192" s="106" t="s">
        <v>375</v>
      </c>
      <c r="C192" s="80" t="s">
        <v>148</v>
      </c>
      <c r="D192" s="80" t="s">
        <v>159</v>
      </c>
      <c r="E192" s="80" t="s">
        <v>152</v>
      </c>
      <c r="F192" s="62">
        <v>274.22000000000003</v>
      </c>
      <c r="G192" s="62">
        <v>318.35000000000002</v>
      </c>
      <c r="H192" s="62">
        <v>838.74</v>
      </c>
      <c r="I192" s="62">
        <v>843.43</v>
      </c>
      <c r="J192" s="62">
        <v>754.14</v>
      </c>
      <c r="K192" s="62">
        <v>636.76</v>
      </c>
      <c r="L192" s="228">
        <v>3665.64</v>
      </c>
      <c r="M192" s="228">
        <v>2436.31</v>
      </c>
      <c r="N192" s="228">
        <v>1229.33</v>
      </c>
    </row>
    <row r="193" spans="1:14" customFormat="1" x14ac:dyDescent="0.25">
      <c r="A193" s="79" t="s">
        <v>71</v>
      </c>
      <c r="B193" s="106" t="s">
        <v>376</v>
      </c>
      <c r="C193" s="80" t="s">
        <v>148</v>
      </c>
      <c r="D193" s="80" t="s">
        <v>159</v>
      </c>
      <c r="E193" s="80" t="s">
        <v>153</v>
      </c>
      <c r="F193" s="62">
        <v>276.11</v>
      </c>
      <c r="G193" s="62">
        <v>323.05</v>
      </c>
      <c r="H193" s="62">
        <v>804.23</v>
      </c>
      <c r="I193" s="62">
        <v>804.93</v>
      </c>
      <c r="J193" s="62">
        <v>728.61</v>
      </c>
      <c r="K193" s="62">
        <v>602.70000000000005</v>
      </c>
      <c r="L193" s="228">
        <v>3539.63</v>
      </c>
      <c r="M193" s="228">
        <v>2337.77</v>
      </c>
      <c r="N193" s="228">
        <v>1201.8599999999999</v>
      </c>
    </row>
    <row r="194" spans="1:14" customFormat="1" x14ac:dyDescent="0.25">
      <c r="A194" s="79" t="s">
        <v>71</v>
      </c>
      <c r="B194" s="106" t="s">
        <v>377</v>
      </c>
      <c r="C194" s="80" t="s">
        <v>148</v>
      </c>
      <c r="D194" s="80" t="s">
        <v>159</v>
      </c>
      <c r="E194" s="80" t="s">
        <v>154</v>
      </c>
      <c r="F194" s="62">
        <v>280.64999999999998</v>
      </c>
      <c r="G194" s="62">
        <v>321.45999999999998</v>
      </c>
      <c r="H194" s="62">
        <v>719.18</v>
      </c>
      <c r="I194" s="62">
        <v>679.79</v>
      </c>
      <c r="J194" s="62">
        <v>664.4</v>
      </c>
      <c r="K194" s="62">
        <v>598.61</v>
      </c>
      <c r="L194" s="228">
        <v>3264.09</v>
      </c>
      <c r="M194" s="228">
        <v>0</v>
      </c>
      <c r="N194" s="228">
        <v>3264.09</v>
      </c>
    </row>
    <row r="195" spans="1:14" customFormat="1" x14ac:dyDescent="0.25">
      <c r="A195" s="79" t="s">
        <v>71</v>
      </c>
      <c r="B195" s="106" t="s">
        <v>378</v>
      </c>
      <c r="C195" s="80" t="s">
        <v>148</v>
      </c>
      <c r="D195" s="80" t="s">
        <v>159</v>
      </c>
      <c r="E195" s="80" t="s">
        <v>155</v>
      </c>
      <c r="F195" s="62">
        <v>279.63</v>
      </c>
      <c r="G195" s="62">
        <v>321.82</v>
      </c>
      <c r="H195" s="62">
        <v>596.15</v>
      </c>
      <c r="I195" s="62">
        <v>592.29</v>
      </c>
      <c r="J195" s="62">
        <v>608.55999999999995</v>
      </c>
      <c r="K195" s="62">
        <v>595.51</v>
      </c>
      <c r="L195" s="228">
        <v>2993.96</v>
      </c>
      <c r="M195" s="228">
        <v>0</v>
      </c>
      <c r="N195" s="228">
        <v>2993.96</v>
      </c>
    </row>
    <row r="196" spans="1:14" customFormat="1" x14ac:dyDescent="0.25">
      <c r="A196" s="79" t="s">
        <v>71</v>
      </c>
      <c r="B196" s="106" t="s">
        <v>379</v>
      </c>
      <c r="C196" s="80" t="s">
        <v>148</v>
      </c>
      <c r="D196" s="80" t="s">
        <v>159</v>
      </c>
      <c r="E196" s="80" t="s">
        <v>149</v>
      </c>
      <c r="F196" s="62">
        <v>276.77</v>
      </c>
      <c r="G196" s="62">
        <v>318.29000000000002</v>
      </c>
      <c r="H196" s="62">
        <v>824.1</v>
      </c>
      <c r="I196" s="62">
        <v>848.11</v>
      </c>
      <c r="J196" s="62">
        <v>750.18</v>
      </c>
      <c r="K196" s="62">
        <v>632.25</v>
      </c>
      <c r="L196" s="228">
        <v>3649.7</v>
      </c>
      <c r="M196" s="228">
        <v>2422.39</v>
      </c>
      <c r="N196" s="228">
        <v>1227.31</v>
      </c>
    </row>
    <row r="197" spans="1:14" customFormat="1" x14ac:dyDescent="0.25">
      <c r="A197" s="79" t="s">
        <v>71</v>
      </c>
      <c r="B197" s="106" t="s">
        <v>380</v>
      </c>
      <c r="C197" s="80" t="s">
        <v>148</v>
      </c>
      <c r="D197" s="80" t="s">
        <v>159</v>
      </c>
      <c r="E197" s="80" t="s">
        <v>150</v>
      </c>
      <c r="F197" s="62">
        <v>275.64</v>
      </c>
      <c r="G197" s="62">
        <v>320.95999999999998</v>
      </c>
      <c r="H197" s="62">
        <v>791.52</v>
      </c>
      <c r="I197" s="62">
        <v>803.15</v>
      </c>
      <c r="J197" s="62">
        <v>739.13</v>
      </c>
      <c r="K197" s="62">
        <v>647.04999999999995</v>
      </c>
      <c r="L197" s="228">
        <v>3577.45</v>
      </c>
      <c r="M197" s="228">
        <v>2333.8000000000002</v>
      </c>
      <c r="N197" s="228">
        <v>1243.6500000000001</v>
      </c>
    </row>
    <row r="198" spans="1:14" customFormat="1" x14ac:dyDescent="0.25">
      <c r="A198" s="79" t="s">
        <v>71</v>
      </c>
      <c r="B198" s="106" t="s">
        <v>381</v>
      </c>
      <c r="C198" s="80" t="s">
        <v>148</v>
      </c>
      <c r="D198" s="80" t="s">
        <v>159</v>
      </c>
      <c r="E198" s="80" t="s">
        <v>151</v>
      </c>
      <c r="F198" s="62">
        <v>274.94</v>
      </c>
      <c r="G198" s="62">
        <v>321.27</v>
      </c>
      <c r="H198" s="62">
        <v>771.03</v>
      </c>
      <c r="I198" s="62">
        <v>775.95</v>
      </c>
      <c r="J198" s="62">
        <v>720.85</v>
      </c>
      <c r="K198" s="62">
        <v>624.1</v>
      </c>
      <c r="L198" s="228">
        <v>3488.14</v>
      </c>
      <c r="M198" s="228">
        <v>2267.83</v>
      </c>
      <c r="N198" s="228">
        <v>1220.31</v>
      </c>
    </row>
    <row r="199" spans="1:14" customFormat="1" x14ac:dyDescent="0.25">
      <c r="A199" s="79" t="s">
        <v>71</v>
      </c>
      <c r="B199" s="106" t="s">
        <v>382</v>
      </c>
      <c r="C199" s="80" t="s">
        <v>148</v>
      </c>
      <c r="D199" s="80" t="s">
        <v>159</v>
      </c>
      <c r="E199" s="80" t="s">
        <v>152</v>
      </c>
      <c r="F199" s="62">
        <v>279.39</v>
      </c>
      <c r="G199" s="62">
        <v>324.24</v>
      </c>
      <c r="H199" s="62">
        <v>763.23</v>
      </c>
      <c r="I199" s="62">
        <v>782.68</v>
      </c>
      <c r="J199" s="62">
        <v>736.34</v>
      </c>
      <c r="K199" s="62">
        <v>643.76</v>
      </c>
      <c r="L199" s="228">
        <v>3529.64</v>
      </c>
      <c r="M199" s="228">
        <v>2282.25</v>
      </c>
      <c r="N199" s="228">
        <v>1247.3900000000001</v>
      </c>
    </row>
    <row r="200" spans="1:14" customFormat="1" x14ac:dyDescent="0.25">
      <c r="A200" s="79" t="s">
        <v>71</v>
      </c>
      <c r="B200" s="106" t="s">
        <v>383</v>
      </c>
      <c r="C200" s="80" t="s">
        <v>148</v>
      </c>
      <c r="D200" s="80" t="s">
        <v>159</v>
      </c>
      <c r="E200" s="80" t="s">
        <v>153</v>
      </c>
      <c r="F200" s="62">
        <v>289.95999999999998</v>
      </c>
      <c r="G200" s="62">
        <v>331.25</v>
      </c>
      <c r="H200" s="62">
        <v>800.16</v>
      </c>
      <c r="I200" s="62">
        <v>792.88</v>
      </c>
      <c r="J200" s="62">
        <v>746.76</v>
      </c>
      <c r="K200" s="62">
        <v>665.05</v>
      </c>
      <c r="L200" s="228">
        <v>3626.06</v>
      </c>
      <c r="M200" s="228">
        <v>2339.8000000000002</v>
      </c>
      <c r="N200" s="228">
        <v>1286.26</v>
      </c>
    </row>
    <row r="201" spans="1:14" customFormat="1" x14ac:dyDescent="0.25">
      <c r="A201" s="79" t="s">
        <v>71</v>
      </c>
      <c r="B201" s="106" t="s">
        <v>384</v>
      </c>
      <c r="C201" s="80" t="s">
        <v>148</v>
      </c>
      <c r="D201" s="80" t="s">
        <v>159</v>
      </c>
      <c r="E201" s="80" t="s">
        <v>154</v>
      </c>
      <c r="F201" s="62">
        <v>294.10000000000002</v>
      </c>
      <c r="G201" s="62">
        <v>345.21</v>
      </c>
      <c r="H201" s="62">
        <v>702.74</v>
      </c>
      <c r="I201" s="62">
        <v>673.72</v>
      </c>
      <c r="J201" s="62">
        <v>645.61</v>
      </c>
      <c r="K201" s="62">
        <v>605.95000000000005</v>
      </c>
      <c r="L201" s="228">
        <v>3267.33</v>
      </c>
      <c r="M201" s="228">
        <v>0</v>
      </c>
      <c r="N201" s="228">
        <v>3267.33</v>
      </c>
    </row>
    <row r="202" spans="1:14" customFormat="1" x14ac:dyDescent="0.25">
      <c r="A202" s="79" t="s">
        <v>71</v>
      </c>
      <c r="B202" s="106" t="s">
        <v>385</v>
      </c>
      <c r="C202" s="80" t="s">
        <v>148</v>
      </c>
      <c r="D202" s="80" t="s">
        <v>159</v>
      </c>
      <c r="E202" s="80" t="s">
        <v>155</v>
      </c>
      <c r="F202" s="62">
        <v>285.08999999999997</v>
      </c>
      <c r="G202" s="62">
        <v>328.15</v>
      </c>
      <c r="H202" s="62">
        <v>606.39</v>
      </c>
      <c r="I202" s="62">
        <v>582.49</v>
      </c>
      <c r="J202" s="62">
        <v>598.98</v>
      </c>
      <c r="K202" s="62">
        <v>590.52</v>
      </c>
      <c r="L202" s="228">
        <v>2991.62</v>
      </c>
      <c r="M202" s="228">
        <v>0</v>
      </c>
      <c r="N202" s="228">
        <v>2991.62</v>
      </c>
    </row>
    <row r="203" spans="1:14" customFormat="1" x14ac:dyDescent="0.25">
      <c r="A203" s="79" t="s">
        <v>71</v>
      </c>
      <c r="B203" s="106" t="s">
        <v>386</v>
      </c>
      <c r="C203" s="80" t="s">
        <v>148</v>
      </c>
      <c r="D203" s="80" t="s">
        <v>159</v>
      </c>
      <c r="E203" s="80" t="s">
        <v>149</v>
      </c>
      <c r="F203" s="62">
        <v>279.51</v>
      </c>
      <c r="G203" s="62">
        <v>321.95999999999998</v>
      </c>
      <c r="H203" s="62">
        <v>773.06</v>
      </c>
      <c r="I203" s="62">
        <v>795.03</v>
      </c>
      <c r="J203" s="62">
        <v>726.34</v>
      </c>
      <c r="K203" s="62">
        <v>635.55999999999995</v>
      </c>
      <c r="L203" s="228">
        <v>3531.46</v>
      </c>
      <c r="M203" s="228">
        <v>2294.4299999999998</v>
      </c>
      <c r="N203" s="228">
        <v>1237.03</v>
      </c>
    </row>
    <row r="204" spans="1:14" customFormat="1" x14ac:dyDescent="0.25">
      <c r="A204" s="79" t="s">
        <v>71</v>
      </c>
      <c r="B204" s="106" t="s">
        <v>387</v>
      </c>
      <c r="C204" s="80" t="s">
        <v>148</v>
      </c>
      <c r="D204" s="80" t="s">
        <v>159</v>
      </c>
      <c r="E204" s="80" t="s">
        <v>150</v>
      </c>
      <c r="F204" s="62">
        <v>275.54000000000002</v>
      </c>
      <c r="G204" s="62">
        <v>317.94</v>
      </c>
      <c r="H204" s="62">
        <v>769.76</v>
      </c>
      <c r="I204" s="62">
        <v>804.09</v>
      </c>
      <c r="J204" s="62">
        <v>732.14</v>
      </c>
      <c r="K204" s="62">
        <v>644.27</v>
      </c>
      <c r="L204" s="228">
        <v>3543.74</v>
      </c>
      <c r="M204" s="228">
        <v>2305.9899999999998</v>
      </c>
      <c r="N204" s="228">
        <v>1237.75</v>
      </c>
    </row>
    <row r="205" spans="1:14" customFormat="1" x14ac:dyDescent="0.25">
      <c r="A205" s="79" t="s">
        <v>71</v>
      </c>
      <c r="B205" s="106" t="s">
        <v>388</v>
      </c>
      <c r="C205" s="80" t="s">
        <v>148</v>
      </c>
      <c r="D205" s="80" t="s">
        <v>159</v>
      </c>
      <c r="E205" s="80" t="s">
        <v>151</v>
      </c>
      <c r="F205" s="62">
        <v>278.98</v>
      </c>
      <c r="G205" s="62">
        <v>320.98</v>
      </c>
      <c r="H205" s="62">
        <v>779.88</v>
      </c>
      <c r="I205" s="62">
        <v>796.83</v>
      </c>
      <c r="J205" s="62">
        <v>722.32</v>
      </c>
      <c r="K205" s="62">
        <v>616.20000000000005</v>
      </c>
      <c r="L205" s="228">
        <v>3515.19</v>
      </c>
      <c r="M205" s="228">
        <v>2299.0300000000002</v>
      </c>
      <c r="N205" s="228">
        <v>1216.1600000000001</v>
      </c>
    </row>
    <row r="206" spans="1:14" customFormat="1" x14ac:dyDescent="0.25">
      <c r="A206" s="79" t="s">
        <v>71</v>
      </c>
      <c r="B206" s="106" t="s">
        <v>389</v>
      </c>
      <c r="C206" s="80" t="s">
        <v>148</v>
      </c>
      <c r="D206" s="80" t="s">
        <v>159</v>
      </c>
      <c r="E206" s="80" t="s">
        <v>152</v>
      </c>
      <c r="F206" s="62">
        <v>270.52</v>
      </c>
      <c r="G206" s="62">
        <v>315.16000000000003</v>
      </c>
      <c r="H206" s="62">
        <v>790.38</v>
      </c>
      <c r="I206" s="62">
        <v>770.13</v>
      </c>
      <c r="J206" s="62">
        <v>699.34</v>
      </c>
      <c r="K206" s="62">
        <v>631.39</v>
      </c>
      <c r="L206" s="228">
        <v>3476.92</v>
      </c>
      <c r="M206" s="228">
        <v>2259.85</v>
      </c>
      <c r="N206" s="228">
        <v>1217.07</v>
      </c>
    </row>
    <row r="207" spans="1:14" customFormat="1" x14ac:dyDescent="0.25">
      <c r="A207" s="79" t="s">
        <v>71</v>
      </c>
      <c r="B207" s="106" t="s">
        <v>390</v>
      </c>
      <c r="C207" s="80" t="s">
        <v>148</v>
      </c>
      <c r="D207" s="80" t="s">
        <v>159</v>
      </c>
      <c r="E207" s="80" t="s">
        <v>153</v>
      </c>
      <c r="F207" s="62">
        <v>265.33999999999997</v>
      </c>
      <c r="G207" s="62">
        <v>310.10000000000002</v>
      </c>
      <c r="H207" s="62">
        <v>751.56</v>
      </c>
      <c r="I207" s="62">
        <v>739.46</v>
      </c>
      <c r="J207" s="62">
        <v>676.62</v>
      </c>
      <c r="K207" s="62">
        <v>603.52</v>
      </c>
      <c r="L207" s="228">
        <v>3346.6</v>
      </c>
      <c r="M207" s="228">
        <v>2167.64</v>
      </c>
      <c r="N207" s="228">
        <v>1178.96</v>
      </c>
    </row>
    <row r="208" spans="1:14" customFormat="1" x14ac:dyDescent="0.25">
      <c r="A208" s="79" t="s">
        <v>71</v>
      </c>
      <c r="B208" s="106" t="s">
        <v>391</v>
      </c>
      <c r="C208" s="80" t="s">
        <v>148</v>
      </c>
      <c r="D208" s="80" t="s">
        <v>159</v>
      </c>
      <c r="E208" s="80" t="s">
        <v>154</v>
      </c>
      <c r="F208" s="62">
        <v>270.38</v>
      </c>
      <c r="G208" s="62">
        <v>309.88</v>
      </c>
      <c r="H208" s="62">
        <v>669.91</v>
      </c>
      <c r="I208" s="62">
        <v>656.11</v>
      </c>
      <c r="J208" s="62">
        <v>631.29</v>
      </c>
      <c r="K208" s="62">
        <v>594.38</v>
      </c>
      <c r="L208" s="228">
        <v>3131.95</v>
      </c>
      <c r="M208" s="228">
        <v>0</v>
      </c>
      <c r="N208" s="228">
        <v>3131.95</v>
      </c>
    </row>
    <row r="209" spans="1:14" customFormat="1" x14ac:dyDescent="0.25">
      <c r="A209" s="79" t="s">
        <v>71</v>
      </c>
      <c r="B209" s="106" t="s">
        <v>392</v>
      </c>
      <c r="C209" s="80" t="s">
        <v>148</v>
      </c>
      <c r="D209" s="80" t="s">
        <v>159</v>
      </c>
      <c r="E209" s="80" t="s">
        <v>155</v>
      </c>
      <c r="F209" s="62">
        <v>274.25</v>
      </c>
      <c r="G209" s="62">
        <v>321.41000000000003</v>
      </c>
      <c r="H209" s="62">
        <v>586.80999999999995</v>
      </c>
      <c r="I209" s="62">
        <v>602.29</v>
      </c>
      <c r="J209" s="62">
        <v>589.04999999999995</v>
      </c>
      <c r="K209" s="62">
        <v>581.04</v>
      </c>
      <c r="L209" s="228">
        <v>2954.85</v>
      </c>
      <c r="M209" s="228">
        <v>0</v>
      </c>
      <c r="N209" s="228">
        <v>2954.85</v>
      </c>
    </row>
    <row r="210" spans="1:14" customFormat="1" x14ac:dyDescent="0.25">
      <c r="A210" s="79" t="s">
        <v>71</v>
      </c>
      <c r="B210" s="106" t="s">
        <v>393</v>
      </c>
      <c r="C210" s="80" t="s">
        <v>148</v>
      </c>
      <c r="D210" s="80" t="s">
        <v>159</v>
      </c>
      <c r="E210" s="80" t="s">
        <v>149</v>
      </c>
      <c r="F210" s="62">
        <v>264.73</v>
      </c>
      <c r="G210" s="62">
        <v>305.04000000000002</v>
      </c>
      <c r="H210" s="62">
        <v>728.86</v>
      </c>
      <c r="I210" s="62">
        <v>748.83</v>
      </c>
      <c r="J210" s="62">
        <v>669.47</v>
      </c>
      <c r="K210" s="62">
        <v>598.19000000000005</v>
      </c>
      <c r="L210" s="228">
        <v>3315.12</v>
      </c>
      <c r="M210" s="228">
        <v>2147.16</v>
      </c>
      <c r="N210" s="228">
        <v>1167.96</v>
      </c>
    </row>
    <row r="211" spans="1:14" customFormat="1" x14ac:dyDescent="0.25">
      <c r="A211" s="79" t="s">
        <v>71</v>
      </c>
      <c r="B211" s="106" t="s">
        <v>394</v>
      </c>
      <c r="C211" s="80" t="s">
        <v>148</v>
      </c>
      <c r="D211" s="80" t="s">
        <v>159</v>
      </c>
      <c r="E211" s="80" t="s">
        <v>150</v>
      </c>
      <c r="F211" s="62">
        <v>275.25</v>
      </c>
      <c r="G211" s="62">
        <v>317.11</v>
      </c>
      <c r="H211" s="62">
        <v>759.46</v>
      </c>
      <c r="I211" s="62">
        <v>806.86</v>
      </c>
      <c r="J211" s="62">
        <v>730.88</v>
      </c>
      <c r="K211" s="62">
        <v>636.11</v>
      </c>
      <c r="L211" s="228">
        <v>3525.67</v>
      </c>
      <c r="M211" s="228">
        <v>2297.1999999999998</v>
      </c>
      <c r="N211" s="228">
        <v>1228.47</v>
      </c>
    </row>
    <row r="212" spans="1:14" customFormat="1" x14ac:dyDescent="0.25">
      <c r="A212" s="79" t="s">
        <v>71</v>
      </c>
      <c r="B212" s="106" t="s">
        <v>395</v>
      </c>
      <c r="C212" s="80" t="s">
        <v>148</v>
      </c>
      <c r="D212" s="80" t="s">
        <v>159</v>
      </c>
      <c r="E212" s="80" t="s">
        <v>151</v>
      </c>
      <c r="F212" s="62">
        <v>273.97000000000003</v>
      </c>
      <c r="G212" s="62">
        <v>323.70999999999998</v>
      </c>
      <c r="H212" s="62">
        <v>779.85</v>
      </c>
      <c r="I212" s="62">
        <v>780.53</v>
      </c>
      <c r="J212" s="62">
        <v>699.38</v>
      </c>
      <c r="K212" s="62">
        <v>610.84</v>
      </c>
      <c r="L212" s="228">
        <v>3468.28</v>
      </c>
      <c r="M212" s="228">
        <v>2259.7600000000002</v>
      </c>
      <c r="N212" s="228">
        <v>1208.52</v>
      </c>
    </row>
    <row r="213" spans="1:14" customFormat="1" x14ac:dyDescent="0.25">
      <c r="A213" s="79" t="s">
        <v>71</v>
      </c>
      <c r="B213" s="106" t="s">
        <v>396</v>
      </c>
      <c r="C213" s="80" t="s">
        <v>148</v>
      </c>
      <c r="D213" s="80" t="s">
        <v>159</v>
      </c>
      <c r="E213" s="80" t="s">
        <v>152</v>
      </c>
      <c r="F213" s="62">
        <v>275.58</v>
      </c>
      <c r="G213" s="62">
        <v>319.57</v>
      </c>
      <c r="H213" s="62">
        <v>753.85</v>
      </c>
      <c r="I213" s="62">
        <v>781.98</v>
      </c>
      <c r="J213" s="62">
        <v>746.34</v>
      </c>
      <c r="K213" s="62">
        <v>633.33000000000004</v>
      </c>
      <c r="L213" s="228">
        <v>3510.65</v>
      </c>
      <c r="M213" s="228">
        <v>2282.17</v>
      </c>
      <c r="N213" s="228">
        <v>1228.48</v>
      </c>
    </row>
    <row r="214" spans="1:14" customFormat="1" x14ac:dyDescent="0.25">
      <c r="A214" s="79" t="s">
        <v>71</v>
      </c>
      <c r="B214" s="106" t="s">
        <v>115</v>
      </c>
      <c r="C214" s="80" t="s">
        <v>148</v>
      </c>
      <c r="D214" s="80" t="s">
        <v>160</v>
      </c>
      <c r="E214" s="80" t="s">
        <v>153</v>
      </c>
      <c r="F214" s="62">
        <v>282.14</v>
      </c>
      <c r="G214" s="62">
        <v>326.02999999999997</v>
      </c>
      <c r="H214" s="62">
        <v>774.8</v>
      </c>
      <c r="I214" s="62">
        <v>774.04</v>
      </c>
      <c r="J214" s="62">
        <v>671.74</v>
      </c>
      <c r="K214" s="62">
        <v>618.29</v>
      </c>
      <c r="L214" s="228">
        <v>3447.04</v>
      </c>
      <c r="M214" s="228">
        <v>2220.58</v>
      </c>
      <c r="N214" s="228">
        <v>1226.46</v>
      </c>
    </row>
    <row r="215" spans="1:14" customFormat="1" x14ac:dyDescent="0.25">
      <c r="A215" s="79" t="s">
        <v>71</v>
      </c>
      <c r="B215" s="106" t="s">
        <v>397</v>
      </c>
      <c r="C215" s="80" t="s">
        <v>148</v>
      </c>
      <c r="D215" s="80" t="s">
        <v>160</v>
      </c>
      <c r="E215" s="80" t="s">
        <v>154</v>
      </c>
      <c r="F215" s="62">
        <v>287.38</v>
      </c>
      <c r="G215" s="62">
        <v>327.18</v>
      </c>
      <c r="H215" s="62">
        <v>695.81</v>
      </c>
      <c r="I215" s="62">
        <v>663.48</v>
      </c>
      <c r="J215" s="62">
        <v>637.51</v>
      </c>
      <c r="K215" s="62">
        <v>627.16</v>
      </c>
      <c r="L215" s="228">
        <v>3238.52</v>
      </c>
      <c r="M215" s="228">
        <v>0</v>
      </c>
      <c r="N215" s="228">
        <v>3238.52</v>
      </c>
    </row>
    <row r="216" spans="1:14" customFormat="1" x14ac:dyDescent="0.25">
      <c r="A216" s="79" t="s">
        <v>71</v>
      </c>
      <c r="B216" s="106" t="s">
        <v>398</v>
      </c>
      <c r="C216" s="80" t="s">
        <v>148</v>
      </c>
      <c r="D216" s="80" t="s">
        <v>160</v>
      </c>
      <c r="E216" s="80" t="s">
        <v>155</v>
      </c>
      <c r="F216" s="62">
        <v>298.83999999999997</v>
      </c>
      <c r="G216" s="62">
        <v>348.87</v>
      </c>
      <c r="H216" s="62">
        <v>610.51</v>
      </c>
      <c r="I216" s="62">
        <v>599.6</v>
      </c>
      <c r="J216" s="62">
        <v>605.42999999999995</v>
      </c>
      <c r="K216" s="62">
        <v>595.17999999999995</v>
      </c>
      <c r="L216" s="228">
        <v>3058.43</v>
      </c>
      <c r="M216" s="228">
        <v>0</v>
      </c>
      <c r="N216" s="228">
        <v>3058.43</v>
      </c>
    </row>
    <row r="217" spans="1:14" customFormat="1" x14ac:dyDescent="0.25">
      <c r="A217" s="79" t="s">
        <v>71</v>
      </c>
      <c r="B217" s="106" t="s">
        <v>399</v>
      </c>
      <c r="C217" s="80" t="s">
        <v>148</v>
      </c>
      <c r="D217" s="80" t="s">
        <v>160</v>
      </c>
      <c r="E217" s="80" t="s">
        <v>149</v>
      </c>
      <c r="F217" s="62">
        <v>273.8</v>
      </c>
      <c r="G217" s="62">
        <v>314.83999999999997</v>
      </c>
      <c r="H217" s="62">
        <v>747.66</v>
      </c>
      <c r="I217" s="62">
        <v>769.3</v>
      </c>
      <c r="J217" s="62">
        <v>704.91</v>
      </c>
      <c r="K217" s="62">
        <v>620.76</v>
      </c>
      <c r="L217" s="228">
        <v>3431.27</v>
      </c>
      <c r="M217" s="228">
        <v>2221.87</v>
      </c>
      <c r="N217" s="228">
        <v>1209.4000000000001</v>
      </c>
    </row>
    <row r="218" spans="1:14" customFormat="1" x14ac:dyDescent="0.25">
      <c r="A218" s="79" t="s">
        <v>71</v>
      </c>
      <c r="B218" s="106" t="s">
        <v>400</v>
      </c>
      <c r="C218" s="80" t="s">
        <v>148</v>
      </c>
      <c r="D218" s="80" t="s">
        <v>160</v>
      </c>
      <c r="E218" s="80" t="s">
        <v>150</v>
      </c>
      <c r="F218" s="62">
        <v>274.79000000000002</v>
      </c>
      <c r="G218" s="62">
        <v>319.23</v>
      </c>
      <c r="H218" s="62">
        <v>790.97</v>
      </c>
      <c r="I218" s="62">
        <v>818.44</v>
      </c>
      <c r="J218" s="62">
        <v>726.73</v>
      </c>
      <c r="K218" s="62">
        <v>635.75</v>
      </c>
      <c r="L218" s="228">
        <v>3565.91</v>
      </c>
      <c r="M218" s="228">
        <v>2336.14</v>
      </c>
      <c r="N218" s="228">
        <v>1229.77</v>
      </c>
    </row>
    <row r="219" spans="1:14" customFormat="1" x14ac:dyDescent="0.25">
      <c r="A219" s="79" t="s">
        <v>71</v>
      </c>
      <c r="B219" s="106" t="s">
        <v>401</v>
      </c>
      <c r="C219" s="80" t="s">
        <v>148</v>
      </c>
      <c r="D219" s="80" t="s">
        <v>160</v>
      </c>
      <c r="E219" s="80" t="s">
        <v>151</v>
      </c>
      <c r="F219" s="62">
        <v>278.58999999999997</v>
      </c>
      <c r="G219" s="62">
        <v>325.33</v>
      </c>
      <c r="H219" s="62">
        <v>793.33</v>
      </c>
      <c r="I219" s="62">
        <v>795.92</v>
      </c>
      <c r="J219" s="62">
        <v>698.54</v>
      </c>
      <c r="K219" s="62">
        <v>625.78</v>
      </c>
      <c r="L219" s="228">
        <v>3517.49</v>
      </c>
      <c r="M219" s="228">
        <v>2287.79</v>
      </c>
      <c r="N219" s="228">
        <v>1229.7</v>
      </c>
    </row>
    <row r="220" spans="1:14" customFormat="1" x14ac:dyDescent="0.25">
      <c r="A220" s="79" t="s">
        <v>71</v>
      </c>
      <c r="B220" s="106" t="s">
        <v>402</v>
      </c>
      <c r="C220" s="80" t="s">
        <v>148</v>
      </c>
      <c r="D220" s="80" t="s">
        <v>160</v>
      </c>
      <c r="E220" s="80" t="s">
        <v>152</v>
      </c>
      <c r="F220" s="62">
        <v>277.02</v>
      </c>
      <c r="G220" s="62">
        <v>322.61</v>
      </c>
      <c r="H220" s="62">
        <v>819.67</v>
      </c>
      <c r="I220" s="62">
        <v>826.28</v>
      </c>
      <c r="J220" s="62">
        <v>723.37</v>
      </c>
      <c r="K220" s="62">
        <v>622.9</v>
      </c>
      <c r="L220" s="228">
        <v>3591.85</v>
      </c>
      <c r="M220" s="228">
        <v>2369.3200000000002</v>
      </c>
      <c r="N220" s="228">
        <v>1222.53</v>
      </c>
    </row>
    <row r="221" spans="1:14" customFormat="1" x14ac:dyDescent="0.25">
      <c r="A221" s="79" t="s">
        <v>71</v>
      </c>
      <c r="B221" s="106" t="s">
        <v>403</v>
      </c>
      <c r="C221" s="80" t="s">
        <v>148</v>
      </c>
      <c r="D221" s="80" t="s">
        <v>160</v>
      </c>
      <c r="E221" s="80" t="s">
        <v>153</v>
      </c>
      <c r="F221" s="62">
        <v>280.89</v>
      </c>
      <c r="G221" s="62">
        <v>329.85</v>
      </c>
      <c r="H221" s="62">
        <v>788.53</v>
      </c>
      <c r="I221" s="62">
        <v>816.16</v>
      </c>
      <c r="J221" s="62">
        <v>716.46</v>
      </c>
      <c r="K221" s="62">
        <v>630.11</v>
      </c>
      <c r="L221" s="228">
        <v>3562</v>
      </c>
      <c r="M221" s="228">
        <v>2321.15</v>
      </c>
      <c r="N221" s="228">
        <v>1240.8499999999999</v>
      </c>
    </row>
    <row r="222" spans="1:14" customFormat="1" x14ac:dyDescent="0.25">
      <c r="A222" s="79" t="s">
        <v>71</v>
      </c>
      <c r="B222" s="106" t="s">
        <v>404</v>
      </c>
      <c r="C222" s="80" t="s">
        <v>148</v>
      </c>
      <c r="D222" s="80" t="s">
        <v>160</v>
      </c>
      <c r="E222" s="80" t="s">
        <v>154</v>
      </c>
      <c r="F222" s="62">
        <v>276.81</v>
      </c>
      <c r="G222" s="62">
        <v>318.63</v>
      </c>
      <c r="H222" s="62">
        <v>703.99</v>
      </c>
      <c r="I222" s="62">
        <v>685.52</v>
      </c>
      <c r="J222" s="62">
        <v>649.24</v>
      </c>
      <c r="K222" s="62">
        <v>608.57000000000005</v>
      </c>
      <c r="L222" s="228">
        <v>3242.76</v>
      </c>
      <c r="M222" s="228">
        <v>0</v>
      </c>
      <c r="N222" s="228">
        <v>3242.76</v>
      </c>
    </row>
    <row r="223" spans="1:14" customFormat="1" x14ac:dyDescent="0.25">
      <c r="A223" s="79" t="s">
        <v>71</v>
      </c>
      <c r="B223" s="106" t="s">
        <v>405</v>
      </c>
      <c r="C223" s="80" t="s">
        <v>148</v>
      </c>
      <c r="D223" s="80" t="s">
        <v>160</v>
      </c>
      <c r="E223" s="80" t="s">
        <v>155</v>
      </c>
      <c r="F223" s="62">
        <v>277.13</v>
      </c>
      <c r="G223" s="62">
        <v>314.95</v>
      </c>
      <c r="H223" s="62">
        <v>609.22</v>
      </c>
      <c r="I223" s="62">
        <v>613.4</v>
      </c>
      <c r="J223" s="62">
        <v>632.12</v>
      </c>
      <c r="K223" s="62">
        <v>621.99</v>
      </c>
      <c r="L223" s="228">
        <v>3068.81</v>
      </c>
      <c r="M223" s="228">
        <v>0</v>
      </c>
      <c r="N223" s="228">
        <v>3068.81</v>
      </c>
    </row>
    <row r="224" spans="1:14" customFormat="1" x14ac:dyDescent="0.25">
      <c r="A224" s="79" t="s">
        <v>71</v>
      </c>
      <c r="B224" s="106" t="s">
        <v>406</v>
      </c>
      <c r="C224" s="80" t="s">
        <v>148</v>
      </c>
      <c r="D224" s="80" t="s">
        <v>160</v>
      </c>
      <c r="E224" s="80" t="s">
        <v>149</v>
      </c>
      <c r="F224" s="62">
        <v>514.13</v>
      </c>
      <c r="G224" s="62">
        <v>587.61</v>
      </c>
      <c r="H224" s="62">
        <v>1331.56</v>
      </c>
      <c r="I224" s="62">
        <v>1478.95</v>
      </c>
      <c r="J224" s="62">
        <v>1248.5</v>
      </c>
      <c r="K224" s="62">
        <v>939.63</v>
      </c>
      <c r="L224" s="228">
        <v>6100.38</v>
      </c>
      <c r="M224" s="228">
        <v>4059.01</v>
      </c>
      <c r="N224" s="228">
        <v>2041.37</v>
      </c>
    </row>
    <row r="225" spans="1:14" customFormat="1" x14ac:dyDescent="0.25">
      <c r="A225" s="79" t="s">
        <v>71</v>
      </c>
      <c r="B225" s="106" t="s">
        <v>407</v>
      </c>
      <c r="C225" s="80" t="s">
        <v>148</v>
      </c>
      <c r="D225" s="80" t="s">
        <v>160</v>
      </c>
      <c r="E225" s="80" t="s">
        <v>150</v>
      </c>
      <c r="F225" s="62">
        <v>240.5</v>
      </c>
      <c r="G225" s="62">
        <v>263.8</v>
      </c>
      <c r="H225" s="62">
        <v>533.6</v>
      </c>
      <c r="I225" s="62">
        <v>690.3</v>
      </c>
      <c r="J225" s="62">
        <v>538.4</v>
      </c>
      <c r="K225" s="62">
        <v>320.3</v>
      </c>
      <c r="L225" s="228">
        <v>2586.9</v>
      </c>
      <c r="M225" s="228">
        <v>1762.3</v>
      </c>
      <c r="N225" s="228">
        <v>824.6</v>
      </c>
    </row>
    <row r="226" spans="1:14" customFormat="1" x14ac:dyDescent="0.25">
      <c r="A226" s="79" t="s">
        <v>71</v>
      </c>
      <c r="B226" s="106" t="s">
        <v>408</v>
      </c>
      <c r="C226" s="80" t="s">
        <v>148</v>
      </c>
      <c r="D226" s="80" t="s">
        <v>160</v>
      </c>
      <c r="E226" s="80" t="s">
        <v>151</v>
      </c>
      <c r="F226" s="62">
        <v>258.60000000000002</v>
      </c>
      <c r="G226" s="62">
        <v>284.2</v>
      </c>
      <c r="H226" s="62">
        <v>559.5</v>
      </c>
      <c r="I226" s="62">
        <v>662.2</v>
      </c>
      <c r="J226" s="62">
        <v>539.6</v>
      </c>
      <c r="K226" s="62">
        <v>309.10000000000002</v>
      </c>
      <c r="L226" s="228">
        <v>2613.1999999999998</v>
      </c>
      <c r="M226" s="228">
        <v>1761.3</v>
      </c>
      <c r="N226" s="228">
        <v>851.9</v>
      </c>
    </row>
    <row r="227" spans="1:14" customFormat="1" x14ac:dyDescent="0.25">
      <c r="A227" s="79" t="s">
        <v>71</v>
      </c>
      <c r="B227" s="106" t="s">
        <v>409</v>
      </c>
      <c r="C227" s="80" t="s">
        <v>148</v>
      </c>
      <c r="D227" s="80" t="s">
        <v>160</v>
      </c>
      <c r="E227" s="80" t="s">
        <v>152</v>
      </c>
      <c r="F227" s="62">
        <v>251</v>
      </c>
      <c r="G227" s="62">
        <v>284.7</v>
      </c>
      <c r="H227" s="62">
        <v>557.4</v>
      </c>
      <c r="I227" s="62">
        <v>605.6</v>
      </c>
      <c r="J227" s="62">
        <v>495</v>
      </c>
      <c r="K227" s="62">
        <v>281.7</v>
      </c>
      <c r="L227" s="228">
        <v>2475.4</v>
      </c>
      <c r="M227" s="228">
        <v>1658</v>
      </c>
      <c r="N227" s="228">
        <v>817.4</v>
      </c>
    </row>
    <row r="228" spans="1:14" customFormat="1" x14ac:dyDescent="0.25">
      <c r="A228" s="79" t="s">
        <v>71</v>
      </c>
      <c r="B228" s="106" t="s">
        <v>410</v>
      </c>
      <c r="C228" s="80" t="s">
        <v>148</v>
      </c>
      <c r="D228" s="80" t="s">
        <v>160</v>
      </c>
      <c r="E228" s="80" t="s">
        <v>153</v>
      </c>
      <c r="F228" s="62">
        <v>236</v>
      </c>
      <c r="G228" s="62">
        <v>252.4</v>
      </c>
      <c r="H228" s="62">
        <v>472.5</v>
      </c>
      <c r="I228" s="62">
        <v>551.9</v>
      </c>
      <c r="J228" s="62">
        <v>443.3</v>
      </c>
      <c r="K228" s="62">
        <v>260.5</v>
      </c>
      <c r="L228" s="228">
        <v>2216.6</v>
      </c>
      <c r="M228" s="228">
        <v>1467.7</v>
      </c>
      <c r="N228" s="228">
        <v>748.9</v>
      </c>
    </row>
    <row r="229" spans="1:14" customFormat="1" x14ac:dyDescent="0.25">
      <c r="A229" s="79" t="s">
        <v>71</v>
      </c>
      <c r="B229" s="106" t="s">
        <v>411</v>
      </c>
      <c r="C229" s="80" t="s">
        <v>148</v>
      </c>
      <c r="D229" s="80" t="s">
        <v>160</v>
      </c>
      <c r="E229" s="80" t="s">
        <v>154</v>
      </c>
      <c r="F229" s="62">
        <v>206.5</v>
      </c>
      <c r="G229" s="62">
        <v>204.1</v>
      </c>
      <c r="H229" s="62">
        <v>229.3</v>
      </c>
      <c r="I229" s="62">
        <v>245.2</v>
      </c>
      <c r="J229" s="62">
        <v>235.3</v>
      </c>
      <c r="K229" s="62">
        <v>216.7</v>
      </c>
      <c r="L229" s="228">
        <v>1337.1</v>
      </c>
      <c r="M229" s="228">
        <v>0</v>
      </c>
      <c r="N229" s="228">
        <v>1337.1</v>
      </c>
    </row>
    <row r="230" spans="1:14" customFormat="1" x14ac:dyDescent="0.25">
      <c r="A230" s="79" t="s">
        <v>71</v>
      </c>
      <c r="B230" s="106" t="s">
        <v>412</v>
      </c>
      <c r="C230" s="80" t="s">
        <v>148</v>
      </c>
      <c r="D230" s="80" t="s">
        <v>160</v>
      </c>
      <c r="E230" s="80" t="s">
        <v>155</v>
      </c>
      <c r="F230" s="62">
        <v>210.9</v>
      </c>
      <c r="G230" s="62">
        <v>205.2</v>
      </c>
      <c r="H230" s="62">
        <v>207.5</v>
      </c>
      <c r="I230" s="62">
        <v>216.8</v>
      </c>
      <c r="J230" s="62">
        <v>240.3</v>
      </c>
      <c r="K230" s="62">
        <v>227</v>
      </c>
      <c r="L230" s="228">
        <v>1307.7</v>
      </c>
      <c r="M230" s="228">
        <v>0</v>
      </c>
      <c r="N230" s="228">
        <v>1307.7</v>
      </c>
    </row>
    <row r="231" spans="1:14" customFormat="1" x14ac:dyDescent="0.25">
      <c r="A231" s="79" t="s">
        <v>71</v>
      </c>
      <c r="B231" s="106" t="s">
        <v>413</v>
      </c>
      <c r="C231" s="80" t="s">
        <v>148</v>
      </c>
      <c r="D231" s="80" t="s">
        <v>160</v>
      </c>
      <c r="E231" s="80" t="s">
        <v>149</v>
      </c>
      <c r="F231" s="62">
        <v>217.3</v>
      </c>
      <c r="G231" s="62">
        <v>240.2</v>
      </c>
      <c r="H231" s="62">
        <v>534.1</v>
      </c>
      <c r="I231" s="62">
        <v>628.20000000000005</v>
      </c>
      <c r="J231" s="62">
        <v>507</v>
      </c>
      <c r="K231" s="62">
        <v>283.3</v>
      </c>
      <c r="L231" s="228">
        <v>2410.1</v>
      </c>
      <c r="M231" s="228">
        <v>1669.3</v>
      </c>
      <c r="N231" s="228">
        <v>740.8</v>
      </c>
    </row>
    <row r="232" spans="1:14" customFormat="1" x14ac:dyDescent="0.25">
      <c r="A232" s="79" t="s">
        <v>71</v>
      </c>
      <c r="B232" s="106" t="s">
        <v>414</v>
      </c>
      <c r="C232" s="80" t="s">
        <v>148</v>
      </c>
      <c r="D232" s="80" t="s">
        <v>160</v>
      </c>
      <c r="E232" s="80" t="s">
        <v>150</v>
      </c>
      <c r="F232" s="62">
        <v>220.5</v>
      </c>
      <c r="G232" s="62">
        <v>243.3</v>
      </c>
      <c r="H232" s="62">
        <v>529.70000000000005</v>
      </c>
      <c r="I232" s="62">
        <v>604.5</v>
      </c>
      <c r="J232" s="62">
        <v>489.6</v>
      </c>
      <c r="K232" s="62">
        <v>266.39999999999998</v>
      </c>
      <c r="L232" s="228">
        <v>2354</v>
      </c>
      <c r="M232" s="228">
        <v>1623.8</v>
      </c>
      <c r="N232" s="228">
        <v>730.2</v>
      </c>
    </row>
    <row r="233" spans="1:14" customFormat="1" x14ac:dyDescent="0.25">
      <c r="A233" s="79" t="s">
        <v>71</v>
      </c>
      <c r="B233" s="106" t="s">
        <v>415</v>
      </c>
      <c r="C233" s="80" t="s">
        <v>148</v>
      </c>
      <c r="D233" s="80" t="s">
        <v>160</v>
      </c>
      <c r="E233" s="80" t="s">
        <v>151</v>
      </c>
      <c r="F233" s="62">
        <v>217.7</v>
      </c>
      <c r="G233" s="62">
        <v>235.7</v>
      </c>
      <c r="H233" s="62">
        <v>498.8</v>
      </c>
      <c r="I233" s="62">
        <v>605.9</v>
      </c>
      <c r="J233" s="62">
        <v>455.1</v>
      </c>
      <c r="K233" s="62">
        <v>280.7</v>
      </c>
      <c r="L233" s="228">
        <v>2293.9</v>
      </c>
      <c r="M233" s="228">
        <v>1559.8</v>
      </c>
      <c r="N233" s="228">
        <v>734.1</v>
      </c>
    </row>
    <row r="234" spans="1:14" customFormat="1" x14ac:dyDescent="0.25">
      <c r="A234" s="79" t="s">
        <v>71</v>
      </c>
      <c r="B234" s="106" t="s">
        <v>416</v>
      </c>
      <c r="C234" s="80" t="s">
        <v>148</v>
      </c>
      <c r="D234" s="80" t="s">
        <v>160</v>
      </c>
      <c r="E234" s="80" t="s">
        <v>152</v>
      </c>
      <c r="F234" s="62">
        <v>217</v>
      </c>
      <c r="G234" s="62">
        <v>245.8</v>
      </c>
      <c r="H234" s="62">
        <v>487.5</v>
      </c>
      <c r="I234" s="62">
        <v>566.1</v>
      </c>
      <c r="J234" s="62">
        <v>443.6</v>
      </c>
      <c r="K234" s="62">
        <v>251.7</v>
      </c>
      <c r="L234" s="228">
        <v>2211.6999999999998</v>
      </c>
      <c r="M234" s="228">
        <v>1497.2</v>
      </c>
      <c r="N234" s="228">
        <v>714.5</v>
      </c>
    </row>
    <row r="235" spans="1:14" customFormat="1" x14ac:dyDescent="0.25">
      <c r="A235" s="79" t="s">
        <v>71</v>
      </c>
      <c r="B235" s="106" t="s">
        <v>417</v>
      </c>
      <c r="C235" s="80" t="s">
        <v>148</v>
      </c>
      <c r="D235" s="80" t="s">
        <v>160</v>
      </c>
      <c r="E235" s="80" t="s">
        <v>153</v>
      </c>
      <c r="F235" s="62">
        <v>210.2</v>
      </c>
      <c r="G235" s="62">
        <v>230.1</v>
      </c>
      <c r="H235" s="62">
        <v>477</v>
      </c>
      <c r="I235" s="62">
        <v>569.79999999999995</v>
      </c>
      <c r="J235" s="62">
        <v>449.1</v>
      </c>
      <c r="K235" s="62">
        <v>262.89999999999998</v>
      </c>
      <c r="L235" s="228">
        <v>2199.1</v>
      </c>
      <c r="M235" s="228">
        <v>1495.9</v>
      </c>
      <c r="N235" s="228">
        <v>703.2</v>
      </c>
    </row>
    <row r="236" spans="1:14" customFormat="1" x14ac:dyDescent="0.25">
      <c r="A236" s="79" t="s">
        <v>71</v>
      </c>
      <c r="B236" s="106" t="s">
        <v>418</v>
      </c>
      <c r="C236" s="80" t="s">
        <v>148</v>
      </c>
      <c r="D236" s="80" t="s">
        <v>160</v>
      </c>
      <c r="E236" s="80" t="s">
        <v>154</v>
      </c>
      <c r="F236" s="62">
        <v>215.3</v>
      </c>
      <c r="G236" s="62">
        <v>210.3</v>
      </c>
      <c r="H236" s="62">
        <v>227</v>
      </c>
      <c r="I236" s="62">
        <v>237.2</v>
      </c>
      <c r="J236" s="62">
        <v>240.8</v>
      </c>
      <c r="K236" s="62">
        <v>231.2</v>
      </c>
      <c r="L236" s="228">
        <v>1361.8</v>
      </c>
      <c r="M236" s="228">
        <v>0</v>
      </c>
      <c r="N236" s="228">
        <v>1361.8</v>
      </c>
    </row>
    <row r="237" spans="1:14" customFormat="1" x14ac:dyDescent="0.25">
      <c r="A237" s="79" t="s">
        <v>71</v>
      </c>
      <c r="B237" s="106" t="s">
        <v>419</v>
      </c>
      <c r="C237" s="80" t="s">
        <v>148</v>
      </c>
      <c r="D237" s="80" t="s">
        <v>160</v>
      </c>
      <c r="E237" s="80" t="s">
        <v>155</v>
      </c>
      <c r="F237" s="62">
        <v>208.9</v>
      </c>
      <c r="G237" s="62">
        <v>210.5</v>
      </c>
      <c r="H237" s="62">
        <v>219.6</v>
      </c>
      <c r="I237" s="62">
        <v>249.3</v>
      </c>
      <c r="J237" s="62">
        <v>233</v>
      </c>
      <c r="K237" s="62">
        <v>221.3</v>
      </c>
      <c r="L237" s="228">
        <v>1342.6</v>
      </c>
      <c r="M237" s="228">
        <v>0</v>
      </c>
      <c r="N237" s="228">
        <v>1342.6</v>
      </c>
    </row>
    <row r="238" spans="1:14" customFormat="1" x14ac:dyDescent="0.25">
      <c r="A238" s="79" t="s">
        <v>71</v>
      </c>
      <c r="B238" s="106" t="s">
        <v>420</v>
      </c>
      <c r="C238" s="80" t="s">
        <v>148</v>
      </c>
      <c r="D238" s="80" t="s">
        <v>160</v>
      </c>
      <c r="E238" s="80" t="s">
        <v>149</v>
      </c>
      <c r="F238" s="62">
        <v>211.7</v>
      </c>
      <c r="G238" s="62">
        <v>241.9</v>
      </c>
      <c r="H238" s="62">
        <v>477.7</v>
      </c>
      <c r="I238" s="62">
        <v>539.29999999999995</v>
      </c>
      <c r="J238" s="62">
        <v>433.1</v>
      </c>
      <c r="K238" s="62">
        <v>258.10000000000002</v>
      </c>
      <c r="L238" s="228">
        <v>2161.8000000000002</v>
      </c>
      <c r="M238" s="228">
        <v>1450.1</v>
      </c>
      <c r="N238" s="228">
        <v>711.7</v>
      </c>
    </row>
    <row r="239" spans="1:14" customFormat="1" x14ac:dyDescent="0.25">
      <c r="A239" s="79" t="s">
        <v>71</v>
      </c>
      <c r="B239" s="106" t="s">
        <v>421</v>
      </c>
      <c r="C239" s="80" t="s">
        <v>148</v>
      </c>
      <c r="D239" s="80" t="s">
        <v>160</v>
      </c>
      <c r="E239" s="80" t="s">
        <v>150</v>
      </c>
      <c r="F239" s="62">
        <v>209.5</v>
      </c>
      <c r="G239" s="62">
        <v>226</v>
      </c>
      <c r="H239" s="62">
        <v>465.2</v>
      </c>
      <c r="I239" s="62">
        <v>538.1</v>
      </c>
      <c r="J239" s="62">
        <v>443</v>
      </c>
      <c r="K239" s="62">
        <v>260.89999999999998</v>
      </c>
      <c r="L239" s="228">
        <v>2142.6999999999998</v>
      </c>
      <c r="M239" s="228">
        <v>1446.3</v>
      </c>
      <c r="N239" s="228">
        <v>696.4</v>
      </c>
    </row>
    <row r="240" spans="1:14" customFormat="1" x14ac:dyDescent="0.25">
      <c r="A240" s="79" t="s">
        <v>71</v>
      </c>
      <c r="B240" s="106" t="s">
        <v>422</v>
      </c>
      <c r="C240" s="80" t="s">
        <v>148</v>
      </c>
      <c r="D240" s="80" t="s">
        <v>160</v>
      </c>
      <c r="E240" s="80" t="s">
        <v>151</v>
      </c>
      <c r="F240" s="62">
        <v>218.3</v>
      </c>
      <c r="G240" s="62">
        <v>245.2</v>
      </c>
      <c r="H240" s="62">
        <v>484.2</v>
      </c>
      <c r="I240" s="62">
        <v>550.4</v>
      </c>
      <c r="J240" s="62">
        <v>429.6</v>
      </c>
      <c r="K240" s="62">
        <v>245.2</v>
      </c>
      <c r="L240" s="228">
        <v>2172.9</v>
      </c>
      <c r="M240" s="228">
        <v>1464.2</v>
      </c>
      <c r="N240" s="228">
        <v>708.7</v>
      </c>
    </row>
    <row r="241" spans="1:14" customFormat="1" x14ac:dyDescent="0.25">
      <c r="A241" s="79" t="s">
        <v>71</v>
      </c>
      <c r="B241" s="106" t="s">
        <v>423</v>
      </c>
      <c r="C241" s="80" t="s">
        <v>148</v>
      </c>
      <c r="D241" s="80" t="s">
        <v>160</v>
      </c>
      <c r="E241" s="80" t="s">
        <v>152</v>
      </c>
      <c r="F241" s="62">
        <v>216.7</v>
      </c>
      <c r="G241" s="62">
        <v>237.8</v>
      </c>
      <c r="H241" s="62">
        <v>445.7</v>
      </c>
      <c r="I241" s="62">
        <v>521.5</v>
      </c>
      <c r="J241" s="62">
        <v>415.4</v>
      </c>
      <c r="K241" s="62">
        <v>252.8</v>
      </c>
      <c r="L241" s="228">
        <v>2089.9</v>
      </c>
      <c r="M241" s="228">
        <v>1382.6</v>
      </c>
      <c r="N241" s="228">
        <v>707.3</v>
      </c>
    </row>
    <row r="242" spans="1:14" customFormat="1" x14ac:dyDescent="0.25">
      <c r="A242" s="79" t="s">
        <v>71</v>
      </c>
      <c r="B242" s="106" t="s">
        <v>424</v>
      </c>
      <c r="C242" s="80" t="s">
        <v>148</v>
      </c>
      <c r="D242" s="80" t="s">
        <v>160</v>
      </c>
      <c r="E242" s="80" t="s">
        <v>153</v>
      </c>
      <c r="F242" s="62">
        <v>191.1</v>
      </c>
      <c r="G242" s="62">
        <v>217.2</v>
      </c>
      <c r="H242" s="62">
        <v>393.8</v>
      </c>
      <c r="I242" s="62">
        <v>467.9</v>
      </c>
      <c r="J242" s="62">
        <v>367.2</v>
      </c>
      <c r="K242" s="62">
        <v>224.8</v>
      </c>
      <c r="L242" s="228">
        <v>1862</v>
      </c>
      <c r="M242" s="228">
        <v>1228.9000000000001</v>
      </c>
      <c r="N242" s="228">
        <v>633.1</v>
      </c>
    </row>
    <row r="243" spans="1:14" customFormat="1" x14ac:dyDescent="0.25">
      <c r="A243" s="79" t="s">
        <v>71</v>
      </c>
      <c r="B243" s="106" t="s">
        <v>425</v>
      </c>
      <c r="C243" s="80" t="s">
        <v>148</v>
      </c>
      <c r="D243" s="80" t="s">
        <v>160</v>
      </c>
      <c r="E243" s="80" t="s">
        <v>154</v>
      </c>
      <c r="F243" s="62">
        <v>172.5</v>
      </c>
      <c r="G243" s="62">
        <v>173.3</v>
      </c>
      <c r="H243" s="62">
        <v>188.1</v>
      </c>
      <c r="I243" s="62">
        <v>202.1</v>
      </c>
      <c r="J243" s="62">
        <v>200.2</v>
      </c>
      <c r="K243" s="62">
        <v>189</v>
      </c>
      <c r="L243" s="228">
        <v>1125.2</v>
      </c>
      <c r="M243" s="228">
        <v>0</v>
      </c>
      <c r="N243" s="228">
        <v>1125.2</v>
      </c>
    </row>
    <row r="244" spans="1:14" customFormat="1" x14ac:dyDescent="0.25">
      <c r="A244" s="79" t="s">
        <v>71</v>
      </c>
      <c r="B244" s="106" t="s">
        <v>426</v>
      </c>
      <c r="C244" s="80" t="s">
        <v>148</v>
      </c>
      <c r="D244" s="80" t="s">
        <v>160</v>
      </c>
      <c r="E244" s="80" t="s">
        <v>155</v>
      </c>
      <c r="F244" s="62">
        <v>134.30000000000001</v>
      </c>
      <c r="G244" s="62">
        <v>176.4</v>
      </c>
      <c r="H244" s="62">
        <v>183.6</v>
      </c>
      <c r="I244" s="62">
        <v>191.7</v>
      </c>
      <c r="J244" s="62">
        <v>191</v>
      </c>
      <c r="K244" s="62">
        <v>187</v>
      </c>
      <c r="L244" s="228">
        <v>1064</v>
      </c>
      <c r="M244" s="228">
        <v>0</v>
      </c>
      <c r="N244" s="228">
        <v>1064</v>
      </c>
    </row>
    <row r="245" spans="1:14" customFormat="1" x14ac:dyDescent="0.25">
      <c r="A245" s="79" t="s">
        <v>71</v>
      </c>
      <c r="B245" s="106" t="s">
        <v>116</v>
      </c>
      <c r="C245" s="80" t="s">
        <v>148</v>
      </c>
      <c r="D245" s="80" t="s">
        <v>161</v>
      </c>
      <c r="E245" s="80" t="s">
        <v>149</v>
      </c>
      <c r="F245" s="62">
        <v>189.6</v>
      </c>
      <c r="G245" s="62">
        <v>191.1</v>
      </c>
      <c r="H245" s="62">
        <v>472.5</v>
      </c>
      <c r="I245" s="62">
        <v>537.5</v>
      </c>
      <c r="J245" s="62">
        <v>425.7</v>
      </c>
      <c r="K245" s="62">
        <v>252.6</v>
      </c>
      <c r="L245" s="228">
        <v>2069</v>
      </c>
      <c r="M245" s="228">
        <v>1435.7</v>
      </c>
      <c r="N245" s="228">
        <v>633.29999999999995</v>
      </c>
    </row>
    <row r="246" spans="1:14" customFormat="1" x14ac:dyDescent="0.25">
      <c r="A246" s="79" t="s">
        <v>71</v>
      </c>
      <c r="B246" s="106" t="s">
        <v>427</v>
      </c>
      <c r="C246" s="80" t="s">
        <v>148</v>
      </c>
      <c r="D246" s="80" t="s">
        <v>161</v>
      </c>
      <c r="E246" s="80" t="s">
        <v>150</v>
      </c>
      <c r="F246" s="62">
        <v>188</v>
      </c>
      <c r="G246" s="62">
        <v>238.1</v>
      </c>
      <c r="H246" s="62">
        <v>569.70000000000005</v>
      </c>
      <c r="I246" s="62">
        <v>614.29999999999995</v>
      </c>
      <c r="J246" s="62">
        <v>429.3</v>
      </c>
      <c r="K246" s="62">
        <v>258.3</v>
      </c>
      <c r="L246" s="228">
        <v>2297.6999999999998</v>
      </c>
      <c r="M246" s="228">
        <v>1613.3</v>
      </c>
      <c r="N246" s="228">
        <v>684.4</v>
      </c>
    </row>
    <row r="247" spans="1:14" customFormat="1" x14ac:dyDescent="0.25">
      <c r="A247" s="79" t="s">
        <v>71</v>
      </c>
      <c r="B247" s="106" t="s">
        <v>428</v>
      </c>
      <c r="C247" s="80" t="s">
        <v>148</v>
      </c>
      <c r="D247" s="80" t="s">
        <v>161</v>
      </c>
      <c r="E247" s="80" t="s">
        <v>151</v>
      </c>
      <c r="F247" s="62">
        <v>197.9</v>
      </c>
      <c r="G247" s="62">
        <v>248.2</v>
      </c>
      <c r="H247" s="62">
        <v>561.79999999999995</v>
      </c>
      <c r="I247" s="62">
        <v>608.9</v>
      </c>
      <c r="J247" s="62">
        <v>435.3</v>
      </c>
      <c r="K247" s="62">
        <v>270.3</v>
      </c>
      <c r="L247" s="228">
        <v>2322.4</v>
      </c>
      <c r="M247" s="228">
        <v>1606</v>
      </c>
      <c r="N247" s="228">
        <v>716.4</v>
      </c>
    </row>
    <row r="248" spans="1:14" customFormat="1" x14ac:dyDescent="0.25">
      <c r="A248" s="79" t="s">
        <v>71</v>
      </c>
      <c r="B248" s="106" t="s">
        <v>429</v>
      </c>
      <c r="C248" s="80" t="s">
        <v>148</v>
      </c>
      <c r="D248" s="80" t="s">
        <v>161</v>
      </c>
      <c r="E248" s="80" t="s">
        <v>152</v>
      </c>
      <c r="F248" s="62">
        <v>218.4</v>
      </c>
      <c r="G248" s="62">
        <v>271.5</v>
      </c>
      <c r="H248" s="62">
        <v>594.20000000000005</v>
      </c>
      <c r="I248" s="62">
        <v>617.6</v>
      </c>
      <c r="J248" s="62">
        <v>429.2</v>
      </c>
      <c r="K248" s="62">
        <v>265</v>
      </c>
      <c r="L248" s="228">
        <v>2395.9</v>
      </c>
      <c r="M248" s="228">
        <v>1641</v>
      </c>
      <c r="N248" s="228">
        <v>754.9</v>
      </c>
    </row>
    <row r="249" spans="1:14" customFormat="1" x14ac:dyDescent="0.25">
      <c r="A249" s="79" t="s">
        <v>71</v>
      </c>
      <c r="B249" s="106" t="s">
        <v>430</v>
      </c>
      <c r="C249" s="80" t="s">
        <v>148</v>
      </c>
      <c r="D249" s="80" t="s">
        <v>161</v>
      </c>
      <c r="E249" s="80" t="s">
        <v>153</v>
      </c>
      <c r="F249" s="62">
        <v>215.7</v>
      </c>
      <c r="G249" s="62">
        <v>264.7</v>
      </c>
      <c r="H249" s="62">
        <v>515.4</v>
      </c>
      <c r="I249" s="62">
        <v>503.2</v>
      </c>
      <c r="J249" s="62">
        <v>365.1</v>
      </c>
      <c r="K249" s="62">
        <v>254.2</v>
      </c>
      <c r="L249" s="228">
        <v>2118.3000000000002</v>
      </c>
      <c r="M249" s="228">
        <v>1383.7</v>
      </c>
      <c r="N249" s="228">
        <v>734.6</v>
      </c>
    </row>
    <row r="250" spans="1:14" customFormat="1" x14ac:dyDescent="0.25">
      <c r="A250" s="79" t="s">
        <v>71</v>
      </c>
      <c r="B250" s="106" t="s">
        <v>431</v>
      </c>
      <c r="C250" s="80" t="s">
        <v>148</v>
      </c>
      <c r="D250" s="80" t="s">
        <v>161</v>
      </c>
      <c r="E250" s="80" t="s">
        <v>154</v>
      </c>
      <c r="F250" s="62">
        <v>213.1</v>
      </c>
      <c r="G250" s="62">
        <v>215.7</v>
      </c>
      <c r="H250" s="62">
        <v>242.8</v>
      </c>
      <c r="I250" s="62">
        <v>241.9</v>
      </c>
      <c r="J250" s="62">
        <v>235.3</v>
      </c>
      <c r="K250" s="62">
        <v>218.9</v>
      </c>
      <c r="L250" s="228">
        <v>1367.7</v>
      </c>
      <c r="M250" s="228">
        <v>0</v>
      </c>
      <c r="N250" s="228">
        <v>1367.7</v>
      </c>
    </row>
    <row r="251" spans="1:14" customFormat="1" x14ac:dyDescent="0.25">
      <c r="A251" s="79" t="s">
        <v>71</v>
      </c>
      <c r="B251" s="106" t="s">
        <v>432</v>
      </c>
      <c r="C251" s="80" t="s">
        <v>148</v>
      </c>
      <c r="D251" s="80" t="s">
        <v>161</v>
      </c>
      <c r="E251" s="80" t="s">
        <v>155</v>
      </c>
      <c r="F251" s="62">
        <v>208.9</v>
      </c>
      <c r="G251" s="62">
        <v>210.8</v>
      </c>
      <c r="H251" s="62">
        <v>218.6</v>
      </c>
      <c r="I251" s="62">
        <v>237.3</v>
      </c>
      <c r="J251" s="62">
        <v>223.5</v>
      </c>
      <c r="K251" s="62">
        <v>212.1</v>
      </c>
      <c r="L251" s="228">
        <v>1311.2</v>
      </c>
      <c r="M251" s="228">
        <v>0</v>
      </c>
      <c r="N251" s="228">
        <v>1311.2</v>
      </c>
    </row>
    <row r="252" spans="1:14" customFormat="1" x14ac:dyDescent="0.25">
      <c r="A252" s="79" t="s">
        <v>71</v>
      </c>
      <c r="B252" s="106" t="s">
        <v>433</v>
      </c>
      <c r="C252" s="80" t="s">
        <v>148</v>
      </c>
      <c r="D252" s="80" t="s">
        <v>161</v>
      </c>
      <c r="E252" s="80" t="s">
        <v>149</v>
      </c>
      <c r="F252" s="62">
        <v>211.1</v>
      </c>
      <c r="G252" s="62">
        <v>267.7</v>
      </c>
      <c r="H252" s="62">
        <v>564.6</v>
      </c>
      <c r="I252" s="62">
        <v>544.5</v>
      </c>
      <c r="J252" s="62">
        <v>382.8</v>
      </c>
      <c r="K252" s="62">
        <v>260.60000000000002</v>
      </c>
      <c r="L252" s="228">
        <v>2231.3000000000002</v>
      </c>
      <c r="M252" s="228">
        <v>1491.9</v>
      </c>
      <c r="N252" s="228">
        <v>739.4</v>
      </c>
    </row>
    <row r="253" spans="1:14" customFormat="1" x14ac:dyDescent="0.25">
      <c r="A253" s="79" t="s">
        <v>71</v>
      </c>
      <c r="B253" s="106" t="s">
        <v>434</v>
      </c>
      <c r="C253" s="80" t="s">
        <v>148</v>
      </c>
      <c r="D253" s="80" t="s">
        <v>161</v>
      </c>
      <c r="E253" s="80" t="s">
        <v>150</v>
      </c>
      <c r="F253" s="62">
        <v>203.6</v>
      </c>
      <c r="G253" s="62">
        <v>261.89999999999998</v>
      </c>
      <c r="H253" s="62">
        <v>573.79999999999995</v>
      </c>
      <c r="I253" s="62">
        <v>619</v>
      </c>
      <c r="J253" s="62">
        <v>443.6</v>
      </c>
      <c r="K253" s="62">
        <v>247.4</v>
      </c>
      <c r="L253" s="228">
        <v>2349.3000000000002</v>
      </c>
      <c r="M253" s="228">
        <v>1636.4</v>
      </c>
      <c r="N253" s="228">
        <v>712.9</v>
      </c>
    </row>
    <row r="254" spans="1:14" customFormat="1" x14ac:dyDescent="0.25">
      <c r="A254" s="79" t="s">
        <v>71</v>
      </c>
      <c r="B254" s="106" t="s">
        <v>435</v>
      </c>
      <c r="C254" s="80" t="s">
        <v>148</v>
      </c>
      <c r="D254" s="80" t="s">
        <v>161</v>
      </c>
      <c r="E254" s="80" t="s">
        <v>151</v>
      </c>
      <c r="F254" s="62">
        <v>197.9</v>
      </c>
      <c r="G254" s="62">
        <v>249</v>
      </c>
      <c r="H254" s="62">
        <v>536.4</v>
      </c>
      <c r="I254" s="62">
        <v>521.20000000000005</v>
      </c>
      <c r="J254" s="62">
        <v>366.5</v>
      </c>
      <c r="K254" s="62">
        <v>231.9</v>
      </c>
      <c r="L254" s="228">
        <v>2102.9</v>
      </c>
      <c r="M254" s="228">
        <v>1424.1</v>
      </c>
      <c r="N254" s="228">
        <v>678.8</v>
      </c>
    </row>
    <row r="255" spans="1:14" customFormat="1" x14ac:dyDescent="0.25">
      <c r="A255" s="79" t="s">
        <v>71</v>
      </c>
      <c r="B255" s="106" t="s">
        <v>436</v>
      </c>
      <c r="C255" s="80" t="s">
        <v>148</v>
      </c>
      <c r="D255" s="80" t="s">
        <v>161</v>
      </c>
      <c r="E255" s="80" t="s">
        <v>152</v>
      </c>
      <c r="F255" s="62">
        <v>201.2</v>
      </c>
      <c r="G255" s="62">
        <v>255</v>
      </c>
      <c r="H255" s="62">
        <v>565.6</v>
      </c>
      <c r="I255" s="62">
        <v>576.79999999999995</v>
      </c>
      <c r="J255" s="62">
        <v>380</v>
      </c>
      <c r="K255" s="62">
        <v>244.4</v>
      </c>
      <c r="L255" s="228">
        <v>2223</v>
      </c>
      <c r="M255" s="228">
        <v>1522.4</v>
      </c>
      <c r="N255" s="228">
        <v>700.6</v>
      </c>
    </row>
    <row r="256" spans="1:14" customFormat="1" x14ac:dyDescent="0.25">
      <c r="A256" s="79" t="s">
        <v>71</v>
      </c>
      <c r="B256" s="106" t="s">
        <v>437</v>
      </c>
      <c r="C256" s="80" t="s">
        <v>148</v>
      </c>
      <c r="D256" s="80" t="s">
        <v>161</v>
      </c>
      <c r="E256" s="80" t="s">
        <v>153</v>
      </c>
      <c r="F256" s="62">
        <v>200</v>
      </c>
      <c r="G256" s="62">
        <v>250.2</v>
      </c>
      <c r="H256" s="62">
        <v>512.20000000000005</v>
      </c>
      <c r="I256" s="62">
        <v>510.3</v>
      </c>
      <c r="J256" s="62">
        <v>360.1</v>
      </c>
      <c r="K256" s="62">
        <v>246.2</v>
      </c>
      <c r="L256" s="228">
        <v>2079</v>
      </c>
      <c r="M256" s="228">
        <v>1382.6</v>
      </c>
      <c r="N256" s="228">
        <v>696.4</v>
      </c>
    </row>
    <row r="257" spans="1:14" customFormat="1" x14ac:dyDescent="0.25">
      <c r="A257" s="79" t="s">
        <v>71</v>
      </c>
      <c r="B257" s="106" t="s">
        <v>438</v>
      </c>
      <c r="C257" s="80" t="s">
        <v>148</v>
      </c>
      <c r="D257" s="80" t="s">
        <v>161</v>
      </c>
      <c r="E257" s="80" t="s">
        <v>154</v>
      </c>
      <c r="F257" s="62">
        <v>198.4</v>
      </c>
      <c r="G257" s="62">
        <v>209.6</v>
      </c>
      <c r="H257" s="62">
        <v>249.6</v>
      </c>
      <c r="I257" s="62">
        <v>238</v>
      </c>
      <c r="J257" s="62">
        <v>223.6</v>
      </c>
      <c r="K257" s="62">
        <v>206.6</v>
      </c>
      <c r="L257" s="228">
        <v>1325.8</v>
      </c>
      <c r="M257" s="228">
        <v>0</v>
      </c>
      <c r="N257" s="228">
        <v>1325.8</v>
      </c>
    </row>
    <row r="258" spans="1:14" customFormat="1" x14ac:dyDescent="0.25">
      <c r="A258" s="79" t="s">
        <v>71</v>
      </c>
      <c r="B258" s="106" t="s">
        <v>439</v>
      </c>
      <c r="C258" s="80" t="s">
        <v>148</v>
      </c>
      <c r="D258" s="80" t="s">
        <v>161</v>
      </c>
      <c r="E258" s="80" t="s">
        <v>155</v>
      </c>
      <c r="F258" s="62">
        <v>196.3</v>
      </c>
      <c r="G258" s="62">
        <v>196.1</v>
      </c>
      <c r="H258" s="62">
        <v>224.3</v>
      </c>
      <c r="I258" s="62">
        <v>222.4</v>
      </c>
      <c r="J258" s="62">
        <v>211.9</v>
      </c>
      <c r="K258" s="62">
        <v>200.9</v>
      </c>
      <c r="L258" s="228">
        <v>1251.9000000000001</v>
      </c>
      <c r="M258" s="228">
        <v>0</v>
      </c>
      <c r="N258" s="228">
        <v>1251.9000000000001</v>
      </c>
    </row>
    <row r="259" spans="1:14" customFormat="1" x14ac:dyDescent="0.25">
      <c r="A259" s="79" t="s">
        <v>71</v>
      </c>
      <c r="B259" s="106" t="s">
        <v>440</v>
      </c>
      <c r="C259" s="80" t="s">
        <v>148</v>
      </c>
      <c r="D259" s="80" t="s">
        <v>161</v>
      </c>
      <c r="E259" s="80" t="s">
        <v>149</v>
      </c>
      <c r="F259" s="62">
        <v>203.1</v>
      </c>
      <c r="G259" s="62">
        <v>252.8</v>
      </c>
      <c r="H259" s="62">
        <v>556.9</v>
      </c>
      <c r="I259" s="62">
        <v>515.6</v>
      </c>
      <c r="J259" s="62">
        <v>371.7</v>
      </c>
      <c r="K259" s="62">
        <v>249.8</v>
      </c>
      <c r="L259" s="228">
        <v>2149.9</v>
      </c>
      <c r="M259" s="228">
        <v>1444.2</v>
      </c>
      <c r="N259" s="228">
        <v>705.7</v>
      </c>
    </row>
    <row r="260" spans="1:14" customFormat="1" x14ac:dyDescent="0.25">
      <c r="A260" s="79" t="s">
        <v>71</v>
      </c>
      <c r="B260" s="106" t="s">
        <v>441</v>
      </c>
      <c r="C260" s="80" t="s">
        <v>148</v>
      </c>
      <c r="D260" s="80" t="s">
        <v>161</v>
      </c>
      <c r="E260" s="80" t="s">
        <v>150</v>
      </c>
      <c r="F260" s="62">
        <v>208.5</v>
      </c>
      <c r="G260" s="62">
        <v>267</v>
      </c>
      <c r="H260" s="62">
        <v>522.20000000000005</v>
      </c>
      <c r="I260" s="62">
        <v>484</v>
      </c>
      <c r="J260" s="62">
        <v>358.3</v>
      </c>
      <c r="K260" s="62">
        <v>227.7</v>
      </c>
      <c r="L260" s="228">
        <v>2067.6999999999998</v>
      </c>
      <c r="M260" s="228">
        <v>1364.5</v>
      </c>
      <c r="N260" s="228">
        <v>703.2</v>
      </c>
    </row>
    <row r="261" spans="1:14" customFormat="1" x14ac:dyDescent="0.25">
      <c r="A261" s="79" t="s">
        <v>71</v>
      </c>
      <c r="B261" s="106" t="s">
        <v>442</v>
      </c>
      <c r="C261" s="80" t="s">
        <v>148</v>
      </c>
      <c r="D261" s="80" t="s">
        <v>161</v>
      </c>
      <c r="E261" s="80" t="s">
        <v>151</v>
      </c>
      <c r="F261" s="62">
        <v>188.5</v>
      </c>
      <c r="G261" s="62">
        <v>236</v>
      </c>
      <c r="H261" s="62">
        <v>458.2</v>
      </c>
      <c r="I261" s="62">
        <v>462.7</v>
      </c>
      <c r="J261" s="62">
        <v>322.89999999999998</v>
      </c>
      <c r="K261" s="62">
        <v>221.6</v>
      </c>
      <c r="L261" s="228">
        <v>1889.9</v>
      </c>
      <c r="M261" s="228">
        <v>1243.8</v>
      </c>
      <c r="N261" s="228">
        <v>646.1</v>
      </c>
    </row>
    <row r="262" spans="1:14" customFormat="1" x14ac:dyDescent="0.25">
      <c r="A262" s="79" t="s">
        <v>71</v>
      </c>
      <c r="B262" s="106" t="s">
        <v>443</v>
      </c>
      <c r="C262" s="80" t="s">
        <v>148</v>
      </c>
      <c r="D262" s="80" t="s">
        <v>161</v>
      </c>
      <c r="E262" s="80" t="s">
        <v>152</v>
      </c>
      <c r="F262" s="62">
        <v>189.6</v>
      </c>
      <c r="G262" s="62">
        <v>230.5</v>
      </c>
      <c r="H262" s="62">
        <v>401.3</v>
      </c>
      <c r="I262" s="62">
        <v>401.6</v>
      </c>
      <c r="J262" s="62">
        <v>304.10000000000002</v>
      </c>
      <c r="K262" s="62">
        <v>205.2</v>
      </c>
      <c r="L262" s="228">
        <v>1732.3</v>
      </c>
      <c r="M262" s="228">
        <v>1107</v>
      </c>
      <c r="N262" s="228">
        <v>625.29999999999995</v>
      </c>
    </row>
    <row r="263" spans="1:14" customFormat="1" x14ac:dyDescent="0.25">
      <c r="A263" s="79" t="s">
        <v>71</v>
      </c>
      <c r="B263" s="106" t="s">
        <v>444</v>
      </c>
      <c r="C263" s="80" t="s">
        <v>148</v>
      </c>
      <c r="D263" s="80" t="s">
        <v>161</v>
      </c>
      <c r="E263" s="80" t="s">
        <v>153</v>
      </c>
      <c r="F263" s="62">
        <v>168.5</v>
      </c>
      <c r="G263" s="62">
        <v>181.3</v>
      </c>
      <c r="H263" s="62">
        <v>224.1</v>
      </c>
      <c r="I263" s="62">
        <v>239.1</v>
      </c>
      <c r="J263" s="62">
        <v>215.9</v>
      </c>
      <c r="K263" s="62">
        <v>176.5</v>
      </c>
      <c r="L263" s="228">
        <v>1205.4000000000001</v>
      </c>
      <c r="M263" s="228">
        <v>679.1</v>
      </c>
      <c r="N263" s="228">
        <v>526.29999999999995</v>
      </c>
    </row>
    <row r="264" spans="1:14" customFormat="1" x14ac:dyDescent="0.25">
      <c r="A264" s="79" t="s">
        <v>71</v>
      </c>
      <c r="B264" s="106" t="s">
        <v>445</v>
      </c>
      <c r="C264" s="80" t="s">
        <v>148</v>
      </c>
      <c r="D264" s="80" t="s">
        <v>161</v>
      </c>
      <c r="E264" s="80" t="s">
        <v>154</v>
      </c>
      <c r="F264" s="62">
        <v>168</v>
      </c>
      <c r="G264" s="62">
        <v>167.8</v>
      </c>
      <c r="H264" s="62">
        <v>180.8</v>
      </c>
      <c r="I264" s="62">
        <v>193.8</v>
      </c>
      <c r="J264" s="62">
        <v>188.6</v>
      </c>
      <c r="K264" s="62">
        <v>175.5</v>
      </c>
      <c r="L264" s="228">
        <v>1074.5</v>
      </c>
      <c r="M264" s="228">
        <v>0</v>
      </c>
      <c r="N264" s="228">
        <v>1074.5</v>
      </c>
    </row>
    <row r="265" spans="1:14" customFormat="1" x14ac:dyDescent="0.25">
      <c r="A265" s="79" t="s">
        <v>71</v>
      </c>
      <c r="B265" s="106" t="s">
        <v>446</v>
      </c>
      <c r="C265" s="80" t="s">
        <v>148</v>
      </c>
      <c r="D265" s="80" t="s">
        <v>161</v>
      </c>
      <c r="E265" s="80" t="s">
        <v>155</v>
      </c>
      <c r="F265" s="62">
        <v>171.2</v>
      </c>
      <c r="G265" s="62">
        <v>170.7</v>
      </c>
      <c r="H265" s="62">
        <v>177.4</v>
      </c>
      <c r="I265" s="62">
        <v>193.7</v>
      </c>
      <c r="J265" s="62">
        <v>182.6</v>
      </c>
      <c r="K265" s="62">
        <v>173.7</v>
      </c>
      <c r="L265" s="228">
        <v>1069.3</v>
      </c>
      <c r="M265" s="228">
        <v>0</v>
      </c>
      <c r="N265" s="228">
        <v>1069.3</v>
      </c>
    </row>
    <row r="266" spans="1:14" customFormat="1" x14ac:dyDescent="0.25">
      <c r="A266" s="79" t="s">
        <v>71</v>
      </c>
      <c r="B266" s="106" t="s">
        <v>447</v>
      </c>
      <c r="C266" s="80" t="s">
        <v>148</v>
      </c>
      <c r="D266" s="80" t="s">
        <v>161</v>
      </c>
      <c r="E266" s="80" t="s">
        <v>149</v>
      </c>
      <c r="F266" s="62">
        <v>170.4</v>
      </c>
      <c r="G266" s="62">
        <v>183.3</v>
      </c>
      <c r="H266" s="62">
        <v>212</v>
      </c>
      <c r="I266" s="62">
        <v>230.9</v>
      </c>
      <c r="J266" s="62">
        <v>214.2</v>
      </c>
      <c r="K266" s="62">
        <v>183.6</v>
      </c>
      <c r="L266" s="228">
        <v>1194.4000000000001</v>
      </c>
      <c r="M266" s="228">
        <v>657.1</v>
      </c>
      <c r="N266" s="228">
        <v>537.29999999999995</v>
      </c>
    </row>
    <row r="267" spans="1:14" customFormat="1" x14ac:dyDescent="0.25">
      <c r="A267" s="79" t="s">
        <v>71</v>
      </c>
      <c r="B267" s="106" t="s">
        <v>448</v>
      </c>
      <c r="C267" s="80" t="s">
        <v>148</v>
      </c>
      <c r="D267" s="80" t="s">
        <v>161</v>
      </c>
      <c r="E267" s="80" t="s">
        <v>150</v>
      </c>
      <c r="F267" s="62">
        <v>172.2</v>
      </c>
      <c r="G267" s="62">
        <v>218.3</v>
      </c>
      <c r="H267" s="62">
        <v>416.9</v>
      </c>
      <c r="I267" s="62">
        <v>434.2</v>
      </c>
      <c r="J267" s="62">
        <v>327.5</v>
      </c>
      <c r="K267" s="62">
        <v>215.3</v>
      </c>
      <c r="L267" s="228">
        <v>1784.4</v>
      </c>
      <c r="M267" s="228">
        <v>1178.5999999999999</v>
      </c>
      <c r="N267" s="228">
        <v>605.79999999999995</v>
      </c>
    </row>
    <row r="268" spans="1:14" customFormat="1" x14ac:dyDescent="0.25">
      <c r="A268" s="79" t="s">
        <v>71</v>
      </c>
      <c r="B268" s="106" t="s">
        <v>449</v>
      </c>
      <c r="C268" s="80" t="s">
        <v>148</v>
      </c>
      <c r="D268" s="80" t="s">
        <v>161</v>
      </c>
      <c r="E268" s="80" t="s">
        <v>151</v>
      </c>
      <c r="F268" s="62">
        <v>173</v>
      </c>
      <c r="G268" s="62">
        <v>222.7</v>
      </c>
      <c r="H268" s="62">
        <v>423.8</v>
      </c>
      <c r="I268" s="62">
        <v>458.5</v>
      </c>
      <c r="J268" s="62">
        <v>346.3</v>
      </c>
      <c r="K268" s="62">
        <v>220.7</v>
      </c>
      <c r="L268" s="228">
        <v>1845</v>
      </c>
      <c r="M268" s="228">
        <v>1228.5999999999999</v>
      </c>
      <c r="N268" s="228">
        <v>616.4</v>
      </c>
    </row>
    <row r="269" spans="1:14" customFormat="1" x14ac:dyDescent="0.25">
      <c r="A269" s="79" t="s">
        <v>71</v>
      </c>
      <c r="B269" s="106" t="s">
        <v>450</v>
      </c>
      <c r="C269" s="80" t="s">
        <v>148</v>
      </c>
      <c r="D269" s="80" t="s">
        <v>161</v>
      </c>
      <c r="E269" s="80" t="s">
        <v>152</v>
      </c>
      <c r="F269" s="62">
        <v>174.6</v>
      </c>
      <c r="G269" s="62">
        <v>223.9</v>
      </c>
      <c r="H269" s="62">
        <v>430.9</v>
      </c>
      <c r="I269" s="62">
        <v>454.4</v>
      </c>
      <c r="J269" s="62">
        <v>327.9</v>
      </c>
      <c r="K269" s="62">
        <v>223</v>
      </c>
      <c r="L269" s="228">
        <v>1834.7</v>
      </c>
      <c r="M269" s="228">
        <v>1213.2</v>
      </c>
      <c r="N269" s="228">
        <v>621.5</v>
      </c>
    </row>
    <row r="270" spans="1:14" customFormat="1" x14ac:dyDescent="0.25">
      <c r="A270" s="79" t="s">
        <v>71</v>
      </c>
      <c r="B270" s="106" t="s">
        <v>451</v>
      </c>
      <c r="C270" s="80" t="s">
        <v>148</v>
      </c>
      <c r="D270" s="80" t="s">
        <v>161</v>
      </c>
      <c r="E270" s="80" t="s">
        <v>153</v>
      </c>
      <c r="F270" s="62">
        <v>178.3</v>
      </c>
      <c r="G270" s="62">
        <v>223.9</v>
      </c>
      <c r="H270" s="62">
        <v>426</v>
      </c>
      <c r="I270" s="62">
        <v>466.9</v>
      </c>
      <c r="J270" s="62">
        <v>326.2</v>
      </c>
      <c r="K270" s="62">
        <v>226.1</v>
      </c>
      <c r="L270" s="228">
        <v>1847.4</v>
      </c>
      <c r="M270" s="228">
        <v>1219.0999999999999</v>
      </c>
      <c r="N270" s="228">
        <v>628.29999999999995</v>
      </c>
    </row>
    <row r="271" spans="1:14" customFormat="1" x14ac:dyDescent="0.25">
      <c r="A271" s="79" t="s">
        <v>71</v>
      </c>
      <c r="B271" s="106" t="s">
        <v>452</v>
      </c>
      <c r="C271" s="80" t="s">
        <v>148</v>
      </c>
      <c r="D271" s="80" t="s">
        <v>161</v>
      </c>
      <c r="E271" s="80" t="s">
        <v>154</v>
      </c>
      <c r="F271" s="62">
        <v>181.9</v>
      </c>
      <c r="G271" s="62">
        <v>183.8</v>
      </c>
      <c r="H271" s="62">
        <v>202.2</v>
      </c>
      <c r="I271" s="62">
        <v>219.2</v>
      </c>
      <c r="J271" s="62">
        <v>204.4</v>
      </c>
      <c r="K271" s="62">
        <v>195</v>
      </c>
      <c r="L271" s="228">
        <v>1186.5</v>
      </c>
      <c r="M271" s="228">
        <v>0</v>
      </c>
      <c r="N271" s="228">
        <v>1186.5</v>
      </c>
    </row>
    <row r="272" spans="1:14" customFormat="1" x14ac:dyDescent="0.25">
      <c r="A272" s="79" t="s">
        <v>71</v>
      </c>
      <c r="B272" s="106" t="s">
        <v>453</v>
      </c>
      <c r="C272" s="80" t="s">
        <v>148</v>
      </c>
      <c r="D272" s="80" t="s">
        <v>161</v>
      </c>
      <c r="E272" s="80" t="s">
        <v>155</v>
      </c>
      <c r="F272" s="62">
        <v>189.6</v>
      </c>
      <c r="G272" s="62">
        <v>185.3</v>
      </c>
      <c r="H272" s="62">
        <v>200.6</v>
      </c>
      <c r="I272" s="62">
        <v>223</v>
      </c>
      <c r="J272" s="62">
        <v>208.6</v>
      </c>
      <c r="K272" s="62">
        <v>196</v>
      </c>
      <c r="L272" s="228">
        <v>1203.0999999999999</v>
      </c>
      <c r="M272" s="228">
        <v>0</v>
      </c>
      <c r="N272" s="228">
        <v>1203.0999999999999</v>
      </c>
    </row>
    <row r="273" spans="1:14" customFormat="1" x14ac:dyDescent="0.25">
      <c r="A273" s="79" t="s">
        <v>71</v>
      </c>
      <c r="B273" s="106" t="s">
        <v>454</v>
      </c>
      <c r="C273" s="80" t="s">
        <v>148</v>
      </c>
      <c r="D273" s="80" t="s">
        <v>161</v>
      </c>
      <c r="E273" s="80" t="s">
        <v>149</v>
      </c>
      <c r="F273" s="62">
        <v>187.9</v>
      </c>
      <c r="G273" s="62">
        <v>249.3</v>
      </c>
      <c r="H273" s="62">
        <v>491.5</v>
      </c>
      <c r="I273" s="62">
        <v>507.2</v>
      </c>
      <c r="J273" s="62">
        <v>345.4</v>
      </c>
      <c r="K273" s="62">
        <v>227.3</v>
      </c>
      <c r="L273" s="228">
        <v>2008.6</v>
      </c>
      <c r="M273" s="228">
        <v>1344.1</v>
      </c>
      <c r="N273" s="228">
        <v>664.5</v>
      </c>
    </row>
    <row r="274" spans="1:14" customFormat="1" x14ac:dyDescent="0.25">
      <c r="A274" s="79" t="s">
        <v>71</v>
      </c>
      <c r="B274" s="106" t="s">
        <v>455</v>
      </c>
      <c r="C274" s="80" t="s">
        <v>148</v>
      </c>
      <c r="D274" s="80" t="s">
        <v>161</v>
      </c>
      <c r="E274" s="80" t="s">
        <v>150</v>
      </c>
      <c r="F274" s="62">
        <v>171.2</v>
      </c>
      <c r="G274" s="62">
        <v>170.7</v>
      </c>
      <c r="H274" s="62">
        <v>177.4</v>
      </c>
      <c r="I274" s="62">
        <v>193.7</v>
      </c>
      <c r="J274" s="62">
        <v>182.6</v>
      </c>
      <c r="K274" s="62">
        <v>173.7</v>
      </c>
      <c r="L274" s="228">
        <v>1069.3</v>
      </c>
      <c r="M274" s="228">
        <v>553.70000000000005</v>
      </c>
      <c r="N274" s="228">
        <v>515.6</v>
      </c>
    </row>
    <row r="275" spans="1:14" customFormat="1" x14ac:dyDescent="0.25">
      <c r="A275" s="79" t="s">
        <v>71</v>
      </c>
      <c r="B275" s="106" t="s">
        <v>117</v>
      </c>
      <c r="C275" s="80" t="s">
        <v>148</v>
      </c>
      <c r="D275" s="80" t="s">
        <v>162</v>
      </c>
      <c r="E275" s="80" t="s">
        <v>151</v>
      </c>
      <c r="F275" s="62">
        <v>170.4</v>
      </c>
      <c r="G275" s="62">
        <v>183.3</v>
      </c>
      <c r="H275" s="62">
        <v>212</v>
      </c>
      <c r="I275" s="62">
        <v>230.9</v>
      </c>
      <c r="J275" s="62">
        <v>214.2</v>
      </c>
      <c r="K275" s="62">
        <v>183.6</v>
      </c>
      <c r="L275" s="228">
        <v>1194.4000000000001</v>
      </c>
      <c r="M275" s="228">
        <v>657.1</v>
      </c>
      <c r="N275" s="228">
        <v>537.29999999999995</v>
      </c>
    </row>
    <row r="276" spans="1:14" customFormat="1" x14ac:dyDescent="0.25">
      <c r="A276" s="79" t="s">
        <v>71</v>
      </c>
      <c r="B276" s="106" t="s">
        <v>456</v>
      </c>
      <c r="C276" s="80" t="s">
        <v>148</v>
      </c>
      <c r="D276" s="80" t="s">
        <v>162</v>
      </c>
      <c r="E276" s="80" t="s">
        <v>152</v>
      </c>
      <c r="F276" s="62">
        <v>172.2</v>
      </c>
      <c r="G276" s="62">
        <v>218.3</v>
      </c>
      <c r="H276" s="62">
        <v>416.9</v>
      </c>
      <c r="I276" s="62">
        <v>434.2</v>
      </c>
      <c r="J276" s="62">
        <v>327.5</v>
      </c>
      <c r="K276" s="62">
        <v>215.3</v>
      </c>
      <c r="L276" s="228">
        <v>1784.4</v>
      </c>
      <c r="M276" s="228">
        <v>1178.5999999999999</v>
      </c>
      <c r="N276" s="228">
        <v>605.79999999999995</v>
      </c>
    </row>
    <row r="277" spans="1:14" customFormat="1" x14ac:dyDescent="0.25">
      <c r="A277" s="79" t="s">
        <v>71</v>
      </c>
      <c r="B277" s="106" t="s">
        <v>457</v>
      </c>
      <c r="C277" s="80" t="s">
        <v>148</v>
      </c>
      <c r="D277" s="80" t="s">
        <v>162</v>
      </c>
      <c r="E277" s="80" t="s">
        <v>153</v>
      </c>
      <c r="F277" s="62">
        <v>171.2</v>
      </c>
      <c r="G277" s="62">
        <v>170.7</v>
      </c>
      <c r="H277" s="62">
        <v>177.4</v>
      </c>
      <c r="I277" s="62">
        <v>193.7</v>
      </c>
      <c r="J277" s="62">
        <v>182.6</v>
      </c>
      <c r="K277" s="62">
        <v>173.7</v>
      </c>
      <c r="L277" s="228">
        <v>1069.3</v>
      </c>
      <c r="M277" s="228">
        <v>553.70000000000005</v>
      </c>
      <c r="N277" s="228">
        <v>515.6</v>
      </c>
    </row>
    <row r="278" spans="1:14" customFormat="1" x14ac:dyDescent="0.25">
      <c r="A278" s="79" t="s">
        <v>71</v>
      </c>
      <c r="B278" s="106" t="s">
        <v>458</v>
      </c>
      <c r="C278" s="80" t="s">
        <v>148</v>
      </c>
      <c r="D278" s="80" t="s">
        <v>162</v>
      </c>
      <c r="E278" s="80" t="s">
        <v>154</v>
      </c>
      <c r="F278" s="62">
        <v>170.4</v>
      </c>
      <c r="G278" s="62">
        <v>183.3</v>
      </c>
      <c r="H278" s="62">
        <v>212</v>
      </c>
      <c r="I278" s="62">
        <v>230.9</v>
      </c>
      <c r="J278" s="62">
        <v>214.2</v>
      </c>
      <c r="K278" s="62">
        <v>183.6</v>
      </c>
      <c r="L278" s="228">
        <v>1194.4000000000001</v>
      </c>
      <c r="M278" s="228">
        <v>0</v>
      </c>
      <c r="N278" s="228">
        <v>1194.4000000000001</v>
      </c>
    </row>
    <row r="279" spans="1:14" customFormat="1" x14ac:dyDescent="0.25">
      <c r="A279" s="79" t="s">
        <v>71</v>
      </c>
      <c r="B279" s="106" t="s">
        <v>459</v>
      </c>
      <c r="C279" s="80" t="s">
        <v>148</v>
      </c>
      <c r="D279" s="80" t="s">
        <v>162</v>
      </c>
      <c r="E279" s="80" t="s">
        <v>155</v>
      </c>
      <c r="F279" s="62">
        <v>172.2</v>
      </c>
      <c r="G279" s="62">
        <v>218.3</v>
      </c>
      <c r="H279" s="62">
        <v>416.9</v>
      </c>
      <c r="I279" s="62">
        <v>434.2</v>
      </c>
      <c r="J279" s="62">
        <v>327.5</v>
      </c>
      <c r="K279" s="62">
        <v>215.3</v>
      </c>
      <c r="L279" s="228">
        <v>1784.4</v>
      </c>
      <c r="M279" s="228">
        <v>0</v>
      </c>
      <c r="N279" s="228">
        <v>1784.4</v>
      </c>
    </row>
    <row r="280" spans="1:14" customFormat="1" x14ac:dyDescent="0.25">
      <c r="A280" s="79" t="s">
        <v>71</v>
      </c>
      <c r="B280" s="106" t="s">
        <v>460</v>
      </c>
      <c r="C280" s="80" t="s">
        <v>148</v>
      </c>
      <c r="D280" s="80" t="s">
        <v>162</v>
      </c>
      <c r="E280" s="80" t="s">
        <v>149</v>
      </c>
      <c r="F280" s="62">
        <v>173</v>
      </c>
      <c r="G280" s="62">
        <v>222.7</v>
      </c>
      <c r="H280" s="62">
        <v>423.8</v>
      </c>
      <c r="I280" s="62">
        <v>458.5</v>
      </c>
      <c r="J280" s="62">
        <v>346.3</v>
      </c>
      <c r="K280" s="62">
        <v>220.7</v>
      </c>
      <c r="L280" s="228">
        <v>1845</v>
      </c>
      <c r="M280" s="228">
        <v>1228.5999999999999</v>
      </c>
      <c r="N280" s="228">
        <v>616.4</v>
      </c>
    </row>
    <row r="281" spans="1:14" customFormat="1" x14ac:dyDescent="0.25">
      <c r="A281" s="79" t="s">
        <v>71</v>
      </c>
      <c r="B281" s="106" t="s">
        <v>461</v>
      </c>
      <c r="C281" s="80" t="s">
        <v>148</v>
      </c>
      <c r="D281" s="80" t="s">
        <v>162</v>
      </c>
      <c r="E281" s="80" t="s">
        <v>150</v>
      </c>
      <c r="F281" s="62">
        <v>174.6</v>
      </c>
      <c r="G281" s="62">
        <v>223.9</v>
      </c>
      <c r="H281" s="62">
        <v>430.9</v>
      </c>
      <c r="I281" s="62">
        <v>454.4</v>
      </c>
      <c r="J281" s="62">
        <v>327.9</v>
      </c>
      <c r="K281" s="62">
        <v>223</v>
      </c>
      <c r="L281" s="228">
        <v>1834.7</v>
      </c>
      <c r="M281" s="228">
        <v>1213.2</v>
      </c>
      <c r="N281" s="228">
        <v>621.5</v>
      </c>
    </row>
    <row r="282" spans="1:14" customFormat="1" x14ac:dyDescent="0.25">
      <c r="A282" s="79" t="s">
        <v>71</v>
      </c>
      <c r="B282" s="106" t="s">
        <v>462</v>
      </c>
      <c r="C282" s="80" t="s">
        <v>148</v>
      </c>
      <c r="D282" s="80" t="s">
        <v>162</v>
      </c>
      <c r="E282" s="80" t="s">
        <v>151</v>
      </c>
      <c r="F282" s="62">
        <v>178.3</v>
      </c>
      <c r="G282" s="62">
        <v>223.9</v>
      </c>
      <c r="H282" s="62">
        <v>426</v>
      </c>
      <c r="I282" s="62">
        <v>466.9</v>
      </c>
      <c r="J282" s="62">
        <v>326.2</v>
      </c>
      <c r="K282" s="62">
        <v>226.1</v>
      </c>
      <c r="L282" s="228">
        <v>1847.4</v>
      </c>
      <c r="M282" s="228">
        <v>1219.0999999999999</v>
      </c>
      <c r="N282" s="228">
        <v>628.29999999999995</v>
      </c>
    </row>
    <row r="283" spans="1:14" customFormat="1" x14ac:dyDescent="0.25">
      <c r="A283" s="79" t="s">
        <v>71</v>
      </c>
      <c r="B283" s="106" t="s">
        <v>463</v>
      </c>
      <c r="C283" s="80" t="s">
        <v>148</v>
      </c>
      <c r="D283" s="80" t="s">
        <v>162</v>
      </c>
      <c r="E283" s="80" t="s">
        <v>152</v>
      </c>
      <c r="F283" s="62">
        <v>181.9</v>
      </c>
      <c r="G283" s="62">
        <v>183.8</v>
      </c>
      <c r="H283" s="62">
        <v>202.2</v>
      </c>
      <c r="I283" s="62">
        <v>219.2</v>
      </c>
      <c r="J283" s="62">
        <v>204.4</v>
      </c>
      <c r="K283" s="62">
        <v>195</v>
      </c>
      <c r="L283" s="228">
        <v>1186.5</v>
      </c>
      <c r="M283" s="228">
        <v>625.79999999999995</v>
      </c>
      <c r="N283" s="228">
        <v>560.70000000000005</v>
      </c>
    </row>
    <row r="284" spans="1:14" customFormat="1" x14ac:dyDescent="0.25">
      <c r="A284" s="79" t="s">
        <v>71</v>
      </c>
      <c r="B284" s="106" t="s">
        <v>464</v>
      </c>
      <c r="C284" s="80" t="s">
        <v>148</v>
      </c>
      <c r="D284" s="80" t="s">
        <v>162</v>
      </c>
      <c r="E284" s="80" t="s">
        <v>153</v>
      </c>
      <c r="F284" s="62">
        <v>267.92</v>
      </c>
      <c r="G284" s="62">
        <v>310.2</v>
      </c>
      <c r="H284" s="62">
        <v>781.94</v>
      </c>
      <c r="I284" s="62">
        <v>765.25</v>
      </c>
      <c r="J284" s="62">
        <v>749.34</v>
      </c>
      <c r="K284" s="62">
        <v>609.66999999999996</v>
      </c>
      <c r="L284" s="228">
        <v>3484.32</v>
      </c>
      <c r="M284" s="228">
        <v>2296.5300000000002</v>
      </c>
      <c r="N284" s="228">
        <v>1187.79</v>
      </c>
    </row>
    <row r="285" spans="1:14" customFormat="1" x14ac:dyDescent="0.25">
      <c r="A285" s="79" t="s">
        <v>71</v>
      </c>
      <c r="B285" s="106" t="s">
        <v>465</v>
      </c>
      <c r="C285" s="80" t="s">
        <v>148</v>
      </c>
      <c r="D285" s="80" t="s">
        <v>162</v>
      </c>
      <c r="E285" s="80" t="s">
        <v>154</v>
      </c>
      <c r="F285" s="62">
        <v>267.32</v>
      </c>
      <c r="G285" s="62">
        <v>309.70999999999998</v>
      </c>
      <c r="H285" s="62">
        <v>796.2</v>
      </c>
      <c r="I285" s="62">
        <v>811.54</v>
      </c>
      <c r="J285" s="62">
        <v>768.06</v>
      </c>
      <c r="K285" s="62">
        <v>659.42</v>
      </c>
      <c r="L285" s="228">
        <v>3612.25</v>
      </c>
      <c r="M285" s="228">
        <v>0</v>
      </c>
      <c r="N285" s="228">
        <v>3612.25</v>
      </c>
    </row>
    <row r="286" spans="1:14" customFormat="1" x14ac:dyDescent="0.25">
      <c r="A286" s="79" t="s">
        <v>71</v>
      </c>
      <c r="B286" s="106" t="s">
        <v>466</v>
      </c>
      <c r="C286" s="80" t="s">
        <v>148</v>
      </c>
      <c r="D286" s="80" t="s">
        <v>162</v>
      </c>
      <c r="E286" s="80" t="s">
        <v>155</v>
      </c>
      <c r="F286" s="62">
        <v>271.45999999999998</v>
      </c>
      <c r="G286" s="62">
        <v>313.8</v>
      </c>
      <c r="H286" s="62">
        <v>810.35</v>
      </c>
      <c r="I286" s="62">
        <v>863.56</v>
      </c>
      <c r="J286" s="62">
        <v>794.53</v>
      </c>
      <c r="K286" s="62">
        <v>675.05</v>
      </c>
      <c r="L286" s="228">
        <v>3728.75</v>
      </c>
      <c r="M286" s="228">
        <v>0</v>
      </c>
      <c r="N286" s="228">
        <v>3728.75</v>
      </c>
    </row>
    <row r="287" spans="1:14" customFormat="1" x14ac:dyDescent="0.25">
      <c r="A287" s="79" t="s">
        <v>71</v>
      </c>
      <c r="B287" s="106" t="s">
        <v>467</v>
      </c>
      <c r="C287" s="80" t="s">
        <v>148</v>
      </c>
      <c r="D287" s="80" t="s">
        <v>162</v>
      </c>
      <c r="E287" s="80" t="s">
        <v>149</v>
      </c>
      <c r="F287" s="62">
        <v>274.58</v>
      </c>
      <c r="G287" s="62">
        <v>314.73</v>
      </c>
      <c r="H287" s="62">
        <v>802.23</v>
      </c>
      <c r="I287" s="62">
        <v>827.91</v>
      </c>
      <c r="J287" s="62">
        <v>761.65</v>
      </c>
      <c r="K287" s="62">
        <v>634.12</v>
      </c>
      <c r="L287" s="228">
        <v>3615.22</v>
      </c>
      <c r="M287" s="228">
        <v>2391.79</v>
      </c>
      <c r="N287" s="228">
        <v>1223.43</v>
      </c>
    </row>
    <row r="288" spans="1:14" customFormat="1" x14ac:dyDescent="0.25">
      <c r="A288" s="79" t="s">
        <v>71</v>
      </c>
      <c r="B288" s="106" t="s">
        <v>468</v>
      </c>
      <c r="C288" s="80" t="s">
        <v>148</v>
      </c>
      <c r="D288" s="80" t="s">
        <v>162</v>
      </c>
      <c r="E288" s="80" t="s">
        <v>150</v>
      </c>
      <c r="F288" s="62">
        <v>275.38</v>
      </c>
      <c r="G288" s="62">
        <v>324.18</v>
      </c>
      <c r="H288" s="62">
        <v>711.54</v>
      </c>
      <c r="I288" s="62">
        <v>678.12</v>
      </c>
      <c r="J288" s="62">
        <v>684.42</v>
      </c>
      <c r="K288" s="62">
        <v>627.15</v>
      </c>
      <c r="L288" s="228">
        <v>3300.79</v>
      </c>
      <c r="M288" s="228">
        <v>2074.08</v>
      </c>
      <c r="N288" s="228">
        <v>1226.71</v>
      </c>
    </row>
    <row r="289" spans="1:14" customFormat="1" x14ac:dyDescent="0.25">
      <c r="A289" s="79" t="s">
        <v>71</v>
      </c>
      <c r="B289" s="106" t="s">
        <v>469</v>
      </c>
      <c r="C289" s="80" t="s">
        <v>148</v>
      </c>
      <c r="D289" s="80" t="s">
        <v>162</v>
      </c>
      <c r="E289" s="80" t="s">
        <v>151</v>
      </c>
      <c r="F289" s="62">
        <v>268.06</v>
      </c>
      <c r="G289" s="62">
        <v>312.99</v>
      </c>
      <c r="H289" s="62">
        <v>596.16</v>
      </c>
      <c r="I289" s="62">
        <v>594.16999999999996</v>
      </c>
      <c r="J289" s="62">
        <v>655.74</v>
      </c>
      <c r="K289" s="62">
        <v>621.55999999999995</v>
      </c>
      <c r="L289" s="228">
        <v>3048.68</v>
      </c>
      <c r="M289" s="228">
        <v>1846.07</v>
      </c>
      <c r="N289" s="228">
        <v>1202.6099999999999</v>
      </c>
    </row>
    <row r="290" spans="1:14" customFormat="1" x14ac:dyDescent="0.25">
      <c r="A290" s="79" t="s">
        <v>71</v>
      </c>
      <c r="B290" s="106" t="s">
        <v>470</v>
      </c>
      <c r="C290" s="80" t="s">
        <v>148</v>
      </c>
      <c r="D290" s="80" t="s">
        <v>162</v>
      </c>
      <c r="E290" s="80" t="s">
        <v>152</v>
      </c>
      <c r="F290" s="62">
        <v>267.22000000000003</v>
      </c>
      <c r="G290" s="62">
        <v>308.70999999999998</v>
      </c>
      <c r="H290" s="62">
        <v>819.53</v>
      </c>
      <c r="I290" s="62">
        <v>879.45</v>
      </c>
      <c r="J290" s="62">
        <v>782.57</v>
      </c>
      <c r="K290" s="62">
        <v>622.55999999999995</v>
      </c>
      <c r="L290" s="228">
        <v>3680.04</v>
      </c>
      <c r="M290" s="228">
        <v>2481.5500000000002</v>
      </c>
      <c r="N290" s="228">
        <v>1198.49</v>
      </c>
    </row>
    <row r="291" spans="1:14" customFormat="1" x14ac:dyDescent="0.25">
      <c r="A291" s="79" t="s">
        <v>71</v>
      </c>
      <c r="B291" s="106" t="s">
        <v>471</v>
      </c>
      <c r="C291" s="80" t="s">
        <v>148</v>
      </c>
      <c r="D291" s="80" t="s">
        <v>162</v>
      </c>
      <c r="E291" s="80" t="s">
        <v>153</v>
      </c>
      <c r="F291" s="62">
        <v>277.39999999999998</v>
      </c>
      <c r="G291" s="62">
        <v>314.2</v>
      </c>
      <c r="H291" s="62">
        <v>832.35</v>
      </c>
      <c r="I291" s="62">
        <v>843.91</v>
      </c>
      <c r="J291" s="62">
        <v>767.68</v>
      </c>
      <c r="K291" s="62">
        <v>636.58000000000004</v>
      </c>
      <c r="L291" s="228">
        <v>3672.12</v>
      </c>
      <c r="M291" s="228">
        <v>2443.94</v>
      </c>
      <c r="N291" s="228">
        <v>1228.18</v>
      </c>
    </row>
    <row r="292" spans="1:14" customFormat="1" x14ac:dyDescent="0.25">
      <c r="A292" s="79" t="s">
        <v>71</v>
      </c>
      <c r="B292" s="106" t="s">
        <v>472</v>
      </c>
      <c r="C292" s="80" t="s">
        <v>148</v>
      </c>
      <c r="D292" s="80" t="s">
        <v>162</v>
      </c>
      <c r="E292" s="80" t="s">
        <v>154</v>
      </c>
      <c r="F292" s="62">
        <v>284.12</v>
      </c>
      <c r="G292" s="62">
        <v>326.62</v>
      </c>
      <c r="H292" s="62">
        <v>878.05</v>
      </c>
      <c r="I292" s="62">
        <v>861.6</v>
      </c>
      <c r="J292" s="62">
        <v>774.6</v>
      </c>
      <c r="K292" s="62">
        <v>639.32000000000005</v>
      </c>
      <c r="L292" s="228">
        <v>3764.31</v>
      </c>
      <c r="M292" s="228">
        <v>0</v>
      </c>
      <c r="N292" s="228">
        <v>3764.31</v>
      </c>
    </row>
    <row r="293" spans="1:14" customFormat="1" x14ac:dyDescent="0.25">
      <c r="A293" s="79" t="s">
        <v>71</v>
      </c>
      <c r="B293" s="106" t="s">
        <v>473</v>
      </c>
      <c r="C293" s="80" t="s">
        <v>148</v>
      </c>
      <c r="D293" s="80" t="s">
        <v>162</v>
      </c>
      <c r="E293" s="80" t="s">
        <v>155</v>
      </c>
      <c r="F293" s="62">
        <v>268.49</v>
      </c>
      <c r="G293" s="62">
        <v>312.98</v>
      </c>
      <c r="H293" s="62">
        <v>852.28</v>
      </c>
      <c r="I293" s="62">
        <v>829.77</v>
      </c>
      <c r="J293" s="62">
        <v>752.36</v>
      </c>
      <c r="K293" s="62">
        <v>627.46</v>
      </c>
      <c r="L293" s="228">
        <v>3643.34</v>
      </c>
      <c r="M293" s="228">
        <v>0</v>
      </c>
      <c r="N293" s="228">
        <v>3643.34</v>
      </c>
    </row>
    <row r="294" spans="1:14" customFormat="1" x14ac:dyDescent="0.25">
      <c r="A294" s="79" t="s">
        <v>71</v>
      </c>
      <c r="B294" s="106" t="s">
        <v>474</v>
      </c>
      <c r="C294" s="80" t="s">
        <v>148</v>
      </c>
      <c r="D294" s="80" t="s">
        <v>162</v>
      </c>
      <c r="E294" s="80" t="s">
        <v>149</v>
      </c>
      <c r="F294" s="62">
        <v>266.48</v>
      </c>
      <c r="G294" s="62">
        <v>310.66000000000003</v>
      </c>
      <c r="H294" s="62">
        <v>773.7</v>
      </c>
      <c r="I294" s="62">
        <v>768.93</v>
      </c>
      <c r="J294" s="62">
        <v>724.3</v>
      </c>
      <c r="K294" s="62">
        <v>604.08000000000004</v>
      </c>
      <c r="L294" s="228">
        <v>3448.15</v>
      </c>
      <c r="M294" s="228">
        <v>2266.9299999999998</v>
      </c>
      <c r="N294" s="228">
        <v>1181.22</v>
      </c>
    </row>
    <row r="295" spans="1:14" customFormat="1" x14ac:dyDescent="0.25">
      <c r="A295" s="79" t="s">
        <v>71</v>
      </c>
      <c r="B295" s="106" t="s">
        <v>475</v>
      </c>
      <c r="C295" s="80" t="s">
        <v>148</v>
      </c>
      <c r="D295" s="80" t="s">
        <v>162</v>
      </c>
      <c r="E295" s="80" t="s">
        <v>150</v>
      </c>
      <c r="F295" s="62">
        <v>275.45</v>
      </c>
      <c r="G295" s="62">
        <v>314.81</v>
      </c>
      <c r="H295" s="62">
        <v>739.28</v>
      </c>
      <c r="I295" s="62">
        <v>715.1</v>
      </c>
      <c r="J295" s="62">
        <v>675.37</v>
      </c>
      <c r="K295" s="62">
        <v>622.52</v>
      </c>
      <c r="L295" s="228">
        <v>3342.53</v>
      </c>
      <c r="M295" s="228">
        <v>2129.75</v>
      </c>
      <c r="N295" s="228">
        <v>1212.78</v>
      </c>
    </row>
    <row r="296" spans="1:14" customFormat="1" x14ac:dyDescent="0.25">
      <c r="A296" s="79" t="s">
        <v>71</v>
      </c>
      <c r="B296" s="106" t="s">
        <v>476</v>
      </c>
      <c r="C296" s="80" t="s">
        <v>148</v>
      </c>
      <c r="D296" s="80" t="s">
        <v>162</v>
      </c>
      <c r="E296" s="80" t="s">
        <v>151</v>
      </c>
      <c r="F296" s="62">
        <v>280.33</v>
      </c>
      <c r="G296" s="62">
        <v>326.95999999999998</v>
      </c>
      <c r="H296" s="62">
        <v>600.02</v>
      </c>
      <c r="I296" s="62">
        <v>592.72</v>
      </c>
      <c r="J296" s="62">
        <v>623.6</v>
      </c>
      <c r="K296" s="62">
        <v>599.86</v>
      </c>
      <c r="L296" s="228">
        <v>3023.49</v>
      </c>
      <c r="M296" s="228">
        <v>1816.34</v>
      </c>
      <c r="N296" s="228">
        <v>1207.1500000000001</v>
      </c>
    </row>
    <row r="297" spans="1:14" customFormat="1" x14ac:dyDescent="0.25">
      <c r="A297" s="79" t="s">
        <v>71</v>
      </c>
      <c r="B297" s="106" t="s">
        <v>477</v>
      </c>
      <c r="C297" s="80" t="s">
        <v>148</v>
      </c>
      <c r="D297" s="80" t="s">
        <v>162</v>
      </c>
      <c r="E297" s="80" t="s">
        <v>152</v>
      </c>
      <c r="F297" s="62">
        <v>274.08999999999997</v>
      </c>
      <c r="G297" s="62">
        <v>309.08</v>
      </c>
      <c r="H297" s="62">
        <v>825.44</v>
      </c>
      <c r="I297" s="62">
        <v>868.66</v>
      </c>
      <c r="J297" s="62">
        <v>832.91</v>
      </c>
      <c r="K297" s="62">
        <v>711.79</v>
      </c>
      <c r="L297" s="228">
        <v>3821.97</v>
      </c>
      <c r="M297" s="228">
        <v>2527.0100000000002</v>
      </c>
      <c r="N297" s="228">
        <v>1294.96</v>
      </c>
    </row>
    <row r="298" spans="1:14" customFormat="1" x14ac:dyDescent="0.25">
      <c r="A298" s="79" t="s">
        <v>71</v>
      </c>
      <c r="B298" s="106" t="s">
        <v>478</v>
      </c>
      <c r="C298" s="80" t="s">
        <v>148</v>
      </c>
      <c r="D298" s="80" t="s">
        <v>162</v>
      </c>
      <c r="E298" s="80" t="s">
        <v>153</v>
      </c>
      <c r="F298" s="62">
        <v>284.06</v>
      </c>
      <c r="G298" s="62">
        <v>328.02</v>
      </c>
      <c r="H298" s="62">
        <v>826.47</v>
      </c>
      <c r="I298" s="62">
        <v>795.49</v>
      </c>
      <c r="J298" s="62">
        <v>744.32</v>
      </c>
      <c r="K298" s="62">
        <v>631.08000000000004</v>
      </c>
      <c r="L298" s="228">
        <v>3609.44</v>
      </c>
      <c r="M298" s="228">
        <v>2366.2800000000002</v>
      </c>
      <c r="N298" s="228">
        <v>1243.1600000000001</v>
      </c>
    </row>
    <row r="299" spans="1:14" customFormat="1" x14ac:dyDescent="0.25">
      <c r="A299" s="79" t="s">
        <v>71</v>
      </c>
      <c r="B299" s="106" t="s">
        <v>479</v>
      </c>
      <c r="C299" s="80" t="s">
        <v>148</v>
      </c>
      <c r="D299" s="80" t="s">
        <v>162</v>
      </c>
      <c r="E299" s="80" t="s">
        <v>154</v>
      </c>
      <c r="F299" s="62">
        <v>283.82</v>
      </c>
      <c r="G299" s="62">
        <v>321.38</v>
      </c>
      <c r="H299" s="62">
        <v>800.46</v>
      </c>
      <c r="I299" s="62">
        <v>813.83</v>
      </c>
      <c r="J299" s="62">
        <v>741.43</v>
      </c>
      <c r="K299" s="62">
        <v>643.98</v>
      </c>
      <c r="L299" s="228">
        <v>3604.9</v>
      </c>
      <c r="M299" s="228">
        <v>0</v>
      </c>
      <c r="N299" s="228">
        <v>3604.9</v>
      </c>
    </row>
    <row r="300" spans="1:14" customFormat="1" x14ac:dyDescent="0.25">
      <c r="A300" s="79" t="s">
        <v>71</v>
      </c>
      <c r="B300" s="106" t="s">
        <v>480</v>
      </c>
      <c r="C300" s="80" t="s">
        <v>148</v>
      </c>
      <c r="D300" s="80" t="s">
        <v>162</v>
      </c>
      <c r="E300" s="80" t="s">
        <v>155</v>
      </c>
      <c r="F300" s="62">
        <v>288.25</v>
      </c>
      <c r="G300" s="62">
        <v>328.24</v>
      </c>
      <c r="H300" s="62">
        <v>848.51</v>
      </c>
      <c r="I300" s="62">
        <v>867.77</v>
      </c>
      <c r="J300" s="62">
        <v>793.29</v>
      </c>
      <c r="K300" s="62">
        <v>667.54</v>
      </c>
      <c r="L300" s="228">
        <v>3793.6</v>
      </c>
      <c r="M300" s="228">
        <v>0</v>
      </c>
      <c r="N300" s="228">
        <v>3793.6</v>
      </c>
    </row>
    <row r="301" spans="1:14" customFormat="1" x14ac:dyDescent="0.25">
      <c r="A301" s="79" t="s">
        <v>71</v>
      </c>
      <c r="B301" s="106" t="s">
        <v>481</v>
      </c>
      <c r="C301" s="80" t="s">
        <v>148</v>
      </c>
      <c r="D301" s="80" t="s">
        <v>162</v>
      </c>
      <c r="E301" s="80" t="s">
        <v>149</v>
      </c>
      <c r="F301" s="62">
        <v>290.41000000000003</v>
      </c>
      <c r="G301" s="62">
        <v>334.04</v>
      </c>
      <c r="H301" s="62">
        <v>870.71</v>
      </c>
      <c r="I301" s="62">
        <v>883.9</v>
      </c>
      <c r="J301" s="62">
        <v>772.35</v>
      </c>
      <c r="K301" s="62">
        <v>655.38</v>
      </c>
      <c r="L301" s="228">
        <v>3806.79</v>
      </c>
      <c r="M301" s="228">
        <v>2526.96</v>
      </c>
      <c r="N301" s="228">
        <v>1279.83</v>
      </c>
    </row>
    <row r="302" spans="1:14" customFormat="1" x14ac:dyDescent="0.25">
      <c r="A302" s="79" t="s">
        <v>71</v>
      </c>
      <c r="B302" s="106" t="s">
        <v>482</v>
      </c>
      <c r="C302" s="80" t="s">
        <v>148</v>
      </c>
      <c r="D302" s="80" t="s">
        <v>162</v>
      </c>
      <c r="E302" s="80" t="s">
        <v>150</v>
      </c>
      <c r="F302" s="62">
        <v>285.44</v>
      </c>
      <c r="G302" s="62">
        <v>324.56</v>
      </c>
      <c r="H302" s="62">
        <v>733.08</v>
      </c>
      <c r="I302" s="62">
        <v>720.88</v>
      </c>
      <c r="J302" s="62">
        <v>692.81</v>
      </c>
      <c r="K302" s="62">
        <v>641.29</v>
      </c>
      <c r="L302" s="228">
        <v>3398.06</v>
      </c>
      <c r="M302" s="228">
        <v>2146.77</v>
      </c>
      <c r="N302" s="228">
        <v>1251.29</v>
      </c>
    </row>
    <row r="303" spans="1:14" customFormat="1" x14ac:dyDescent="0.25">
      <c r="A303" s="79" t="s">
        <v>71</v>
      </c>
      <c r="B303" s="106" t="s">
        <v>483</v>
      </c>
      <c r="C303" s="80" t="s">
        <v>148</v>
      </c>
      <c r="D303" s="80" t="s">
        <v>162</v>
      </c>
      <c r="E303" s="80" t="s">
        <v>151</v>
      </c>
      <c r="F303" s="62">
        <v>305.13</v>
      </c>
      <c r="G303" s="62">
        <v>351.39</v>
      </c>
      <c r="H303" s="62">
        <v>650.89</v>
      </c>
      <c r="I303" s="62">
        <v>656.53</v>
      </c>
      <c r="J303" s="62">
        <v>673.94</v>
      </c>
      <c r="K303" s="62">
        <v>655.55</v>
      </c>
      <c r="L303" s="228">
        <v>3293.43</v>
      </c>
      <c r="M303" s="228">
        <v>1981.36</v>
      </c>
      <c r="N303" s="228">
        <v>1312.07</v>
      </c>
    </row>
    <row r="304" spans="1:14" customFormat="1" x14ac:dyDescent="0.25">
      <c r="A304" s="79" t="s">
        <v>71</v>
      </c>
      <c r="B304" s="106" t="s">
        <v>484</v>
      </c>
      <c r="C304" s="80" t="s">
        <v>148</v>
      </c>
      <c r="D304" s="80" t="s">
        <v>162</v>
      </c>
      <c r="E304" s="80" t="s">
        <v>152</v>
      </c>
      <c r="F304" s="62">
        <v>290.81</v>
      </c>
      <c r="G304" s="62">
        <v>334.48</v>
      </c>
      <c r="H304" s="62">
        <v>815.27</v>
      </c>
      <c r="I304" s="62">
        <v>838.3</v>
      </c>
      <c r="J304" s="62">
        <v>766.75</v>
      </c>
      <c r="K304" s="62">
        <v>661.36</v>
      </c>
      <c r="L304" s="228">
        <v>3706.97</v>
      </c>
      <c r="M304" s="228">
        <v>2420.3200000000002</v>
      </c>
      <c r="N304" s="228">
        <v>1286.6500000000001</v>
      </c>
    </row>
    <row r="305" spans="1:14" customFormat="1" x14ac:dyDescent="0.25">
      <c r="A305" s="79" t="s">
        <v>71</v>
      </c>
      <c r="B305" s="106" t="s">
        <v>485</v>
      </c>
      <c r="C305" s="80" t="s">
        <v>148</v>
      </c>
      <c r="D305" s="80" t="s">
        <v>162</v>
      </c>
      <c r="E305" s="80" t="s">
        <v>153</v>
      </c>
      <c r="F305" s="62">
        <v>278.82</v>
      </c>
      <c r="G305" s="62">
        <v>324.10000000000002</v>
      </c>
      <c r="H305" s="62">
        <v>832.87</v>
      </c>
      <c r="I305" s="62">
        <v>840.87</v>
      </c>
      <c r="J305" s="62">
        <v>800.07</v>
      </c>
      <c r="K305" s="62">
        <v>663.17</v>
      </c>
      <c r="L305" s="228">
        <v>3739.9</v>
      </c>
      <c r="M305" s="228">
        <v>2473.81</v>
      </c>
      <c r="N305" s="228">
        <v>1266.0899999999999</v>
      </c>
    </row>
    <row r="306" spans="1:14" customFormat="1" x14ac:dyDescent="0.25">
      <c r="A306" s="79" t="s">
        <v>71</v>
      </c>
      <c r="B306" s="106" t="s">
        <v>118</v>
      </c>
      <c r="C306" s="80" t="s">
        <v>148</v>
      </c>
      <c r="D306" s="80" t="s">
        <v>163</v>
      </c>
      <c r="E306" s="80" t="s">
        <v>154</v>
      </c>
      <c r="F306" s="62">
        <v>276.2</v>
      </c>
      <c r="G306" s="62">
        <v>327.36</v>
      </c>
      <c r="H306" s="62">
        <v>830.23</v>
      </c>
      <c r="I306" s="62">
        <v>829.98</v>
      </c>
      <c r="J306" s="62">
        <v>777.13</v>
      </c>
      <c r="K306" s="62">
        <v>655.58</v>
      </c>
      <c r="L306" s="228">
        <v>3696.48</v>
      </c>
      <c r="M306" s="228">
        <v>0</v>
      </c>
      <c r="N306" s="228">
        <v>3696.48</v>
      </c>
    </row>
    <row r="307" spans="1:14" customFormat="1" x14ac:dyDescent="0.25">
      <c r="A307" s="79" t="s">
        <v>71</v>
      </c>
      <c r="B307" s="106" t="s">
        <v>486</v>
      </c>
      <c r="C307" s="80" t="s">
        <v>148</v>
      </c>
      <c r="D307" s="80" t="s">
        <v>163</v>
      </c>
      <c r="E307" s="80" t="s">
        <v>155</v>
      </c>
      <c r="F307" s="62">
        <v>274.22000000000003</v>
      </c>
      <c r="G307" s="62">
        <v>318.35000000000002</v>
      </c>
      <c r="H307" s="62">
        <v>838.74</v>
      </c>
      <c r="I307" s="62">
        <v>843.43</v>
      </c>
      <c r="J307" s="62">
        <v>754.14</v>
      </c>
      <c r="K307" s="62">
        <v>636.76</v>
      </c>
      <c r="L307" s="228">
        <v>3665.64</v>
      </c>
      <c r="M307" s="228">
        <v>0</v>
      </c>
      <c r="N307" s="228">
        <v>3665.64</v>
      </c>
    </row>
    <row r="308" spans="1:14" customFormat="1" x14ac:dyDescent="0.25">
      <c r="A308" s="79" t="s">
        <v>71</v>
      </c>
      <c r="B308" s="106" t="s">
        <v>487</v>
      </c>
      <c r="C308" s="80" t="s">
        <v>148</v>
      </c>
      <c r="D308" s="80" t="s">
        <v>163</v>
      </c>
      <c r="E308" s="80" t="s">
        <v>149</v>
      </c>
      <c r="F308" s="62">
        <v>276.11</v>
      </c>
      <c r="G308" s="62">
        <v>323.05</v>
      </c>
      <c r="H308" s="62">
        <v>804.23</v>
      </c>
      <c r="I308" s="62">
        <v>804.93</v>
      </c>
      <c r="J308" s="62">
        <v>728.61</v>
      </c>
      <c r="K308" s="62">
        <v>602.70000000000005</v>
      </c>
      <c r="L308" s="228">
        <v>3539.63</v>
      </c>
      <c r="M308" s="228">
        <v>2337.77</v>
      </c>
      <c r="N308" s="228">
        <v>1201.8599999999999</v>
      </c>
    </row>
    <row r="309" spans="1:14" customFormat="1" x14ac:dyDescent="0.25">
      <c r="A309" s="79" t="s">
        <v>71</v>
      </c>
      <c r="B309" s="106" t="s">
        <v>488</v>
      </c>
      <c r="C309" s="80" t="s">
        <v>148</v>
      </c>
      <c r="D309" s="80" t="s">
        <v>163</v>
      </c>
      <c r="E309" s="80" t="s">
        <v>150</v>
      </c>
      <c r="F309" s="62">
        <v>280.64999999999998</v>
      </c>
      <c r="G309" s="62">
        <v>321.45999999999998</v>
      </c>
      <c r="H309" s="62">
        <v>719.18</v>
      </c>
      <c r="I309" s="62">
        <v>679.79</v>
      </c>
      <c r="J309" s="62">
        <v>664.4</v>
      </c>
      <c r="K309" s="62">
        <v>598.61</v>
      </c>
      <c r="L309" s="228">
        <v>3264.09</v>
      </c>
      <c r="M309" s="228">
        <v>2063.37</v>
      </c>
      <c r="N309" s="228">
        <v>1200.72</v>
      </c>
    </row>
    <row r="310" spans="1:14" customFormat="1" x14ac:dyDescent="0.25">
      <c r="A310" s="79" t="s">
        <v>71</v>
      </c>
      <c r="B310" s="106" t="s">
        <v>489</v>
      </c>
      <c r="C310" s="80" t="s">
        <v>148</v>
      </c>
      <c r="D310" s="80" t="s">
        <v>163</v>
      </c>
      <c r="E310" s="80" t="s">
        <v>151</v>
      </c>
      <c r="F310" s="62">
        <v>279.63</v>
      </c>
      <c r="G310" s="62">
        <v>321.82</v>
      </c>
      <c r="H310" s="62">
        <v>596.15</v>
      </c>
      <c r="I310" s="62">
        <v>592.29</v>
      </c>
      <c r="J310" s="62">
        <v>608.55999999999995</v>
      </c>
      <c r="K310" s="62">
        <v>595.51</v>
      </c>
      <c r="L310" s="228">
        <v>2993.96</v>
      </c>
      <c r="M310" s="228">
        <v>1797</v>
      </c>
      <c r="N310" s="228">
        <v>1196.96</v>
      </c>
    </row>
    <row r="311" spans="1:14" customFormat="1" x14ac:dyDescent="0.25">
      <c r="A311" s="79" t="s">
        <v>71</v>
      </c>
      <c r="B311" s="106" t="s">
        <v>490</v>
      </c>
      <c r="C311" s="80" t="s">
        <v>148</v>
      </c>
      <c r="D311" s="80" t="s">
        <v>163</v>
      </c>
      <c r="E311" s="80" t="s">
        <v>152</v>
      </c>
      <c r="F311" s="62">
        <v>276.77</v>
      </c>
      <c r="G311" s="62">
        <v>318.29000000000002</v>
      </c>
      <c r="H311" s="62">
        <v>824.1</v>
      </c>
      <c r="I311" s="62">
        <v>848.11</v>
      </c>
      <c r="J311" s="62">
        <v>750.18</v>
      </c>
      <c r="K311" s="62">
        <v>632.25</v>
      </c>
      <c r="L311" s="228">
        <v>3649.7</v>
      </c>
      <c r="M311" s="228">
        <v>2422.39</v>
      </c>
      <c r="N311" s="228">
        <v>1227.31</v>
      </c>
    </row>
    <row r="312" spans="1:14" customFormat="1" x14ac:dyDescent="0.25">
      <c r="A312" s="79" t="s">
        <v>71</v>
      </c>
      <c r="B312" s="106" t="s">
        <v>491</v>
      </c>
      <c r="C312" s="80" t="s">
        <v>148</v>
      </c>
      <c r="D312" s="80" t="s">
        <v>163</v>
      </c>
      <c r="E312" s="80" t="s">
        <v>153</v>
      </c>
      <c r="F312" s="62">
        <v>275.64</v>
      </c>
      <c r="G312" s="62">
        <v>320.95999999999998</v>
      </c>
      <c r="H312" s="62">
        <v>791.52</v>
      </c>
      <c r="I312" s="62">
        <v>803.15</v>
      </c>
      <c r="J312" s="62">
        <v>739.13</v>
      </c>
      <c r="K312" s="62">
        <v>647.04999999999995</v>
      </c>
      <c r="L312" s="228">
        <v>3577.45</v>
      </c>
      <c r="M312" s="228">
        <v>2333.8000000000002</v>
      </c>
      <c r="N312" s="228">
        <v>1243.6500000000001</v>
      </c>
    </row>
    <row r="313" spans="1:14" customFormat="1" x14ac:dyDescent="0.25">
      <c r="A313" s="79" t="s">
        <v>71</v>
      </c>
      <c r="B313" s="106" t="s">
        <v>492</v>
      </c>
      <c r="C313" s="80" t="s">
        <v>148</v>
      </c>
      <c r="D313" s="80" t="s">
        <v>163</v>
      </c>
      <c r="E313" s="80" t="s">
        <v>154</v>
      </c>
      <c r="F313" s="62">
        <v>274.94</v>
      </c>
      <c r="G313" s="62">
        <v>321.27</v>
      </c>
      <c r="H313" s="62">
        <v>771.03</v>
      </c>
      <c r="I313" s="62">
        <v>775.95</v>
      </c>
      <c r="J313" s="62">
        <v>720.85</v>
      </c>
      <c r="K313" s="62">
        <v>624.1</v>
      </c>
      <c r="L313" s="228">
        <v>3488.14</v>
      </c>
      <c r="M313" s="228">
        <v>0</v>
      </c>
      <c r="N313" s="228">
        <v>3488.14</v>
      </c>
    </row>
    <row r="314" spans="1:14" customFormat="1" x14ac:dyDescent="0.25">
      <c r="A314" s="79" t="s">
        <v>71</v>
      </c>
      <c r="B314" s="106" t="s">
        <v>493</v>
      </c>
      <c r="C314" s="80" t="s">
        <v>148</v>
      </c>
      <c r="D314" s="80" t="s">
        <v>163</v>
      </c>
      <c r="E314" s="80" t="s">
        <v>155</v>
      </c>
      <c r="F314" s="62">
        <v>279.39</v>
      </c>
      <c r="G314" s="62">
        <v>324.24</v>
      </c>
      <c r="H314" s="62">
        <v>763.23</v>
      </c>
      <c r="I314" s="62">
        <v>782.68</v>
      </c>
      <c r="J314" s="62">
        <v>736.34</v>
      </c>
      <c r="K314" s="62">
        <v>643.76</v>
      </c>
      <c r="L314" s="228">
        <v>3529.64</v>
      </c>
      <c r="M314" s="228">
        <v>0</v>
      </c>
      <c r="N314" s="228">
        <v>3529.64</v>
      </c>
    </row>
    <row r="315" spans="1:14" customFormat="1" x14ac:dyDescent="0.25">
      <c r="A315" s="79" t="s">
        <v>71</v>
      </c>
      <c r="B315" s="106" t="s">
        <v>494</v>
      </c>
      <c r="C315" s="80" t="s">
        <v>148</v>
      </c>
      <c r="D315" s="80" t="s">
        <v>163</v>
      </c>
      <c r="E315" s="80" t="s">
        <v>149</v>
      </c>
      <c r="F315" s="62">
        <v>289.95999999999998</v>
      </c>
      <c r="G315" s="62">
        <v>331.25</v>
      </c>
      <c r="H315" s="62">
        <v>800.16</v>
      </c>
      <c r="I315" s="62">
        <v>792.88</v>
      </c>
      <c r="J315" s="62">
        <v>746.76</v>
      </c>
      <c r="K315" s="62">
        <v>665.05</v>
      </c>
      <c r="L315" s="228">
        <v>3626.06</v>
      </c>
      <c r="M315" s="228">
        <v>2339.8000000000002</v>
      </c>
      <c r="N315" s="228">
        <v>1286.26</v>
      </c>
    </row>
    <row r="316" spans="1:14" customFormat="1" x14ac:dyDescent="0.25">
      <c r="A316" s="79" t="s">
        <v>71</v>
      </c>
      <c r="B316" s="106" t="s">
        <v>495</v>
      </c>
      <c r="C316" s="80" t="s">
        <v>148</v>
      </c>
      <c r="D316" s="80" t="s">
        <v>163</v>
      </c>
      <c r="E316" s="80" t="s">
        <v>150</v>
      </c>
      <c r="F316" s="62">
        <v>294.10000000000002</v>
      </c>
      <c r="G316" s="62">
        <v>345.21</v>
      </c>
      <c r="H316" s="62">
        <v>702.74</v>
      </c>
      <c r="I316" s="62">
        <v>673.72</v>
      </c>
      <c r="J316" s="62">
        <v>645.61</v>
      </c>
      <c r="K316" s="62">
        <v>605.95000000000005</v>
      </c>
      <c r="L316" s="228">
        <v>3267.33</v>
      </c>
      <c r="M316" s="228">
        <v>2022.07</v>
      </c>
      <c r="N316" s="228">
        <v>1245.26</v>
      </c>
    </row>
    <row r="317" spans="1:14" customFormat="1" x14ac:dyDescent="0.25">
      <c r="A317" s="79" t="s">
        <v>71</v>
      </c>
      <c r="B317" s="106" t="s">
        <v>496</v>
      </c>
      <c r="C317" s="80" t="s">
        <v>148</v>
      </c>
      <c r="D317" s="80" t="s">
        <v>163</v>
      </c>
      <c r="E317" s="80" t="s">
        <v>151</v>
      </c>
      <c r="F317" s="62">
        <v>285.08999999999997</v>
      </c>
      <c r="G317" s="62">
        <v>328.15</v>
      </c>
      <c r="H317" s="62">
        <v>606.39</v>
      </c>
      <c r="I317" s="62">
        <v>582.49</v>
      </c>
      <c r="J317" s="62">
        <v>598.98</v>
      </c>
      <c r="K317" s="62">
        <v>590.52</v>
      </c>
      <c r="L317" s="228">
        <v>2991.62</v>
      </c>
      <c r="M317" s="228">
        <v>1787.86</v>
      </c>
      <c r="N317" s="228">
        <v>1203.76</v>
      </c>
    </row>
    <row r="318" spans="1:14" customFormat="1" x14ac:dyDescent="0.25">
      <c r="A318" s="79" t="s">
        <v>71</v>
      </c>
      <c r="B318" s="106" t="s">
        <v>497</v>
      </c>
      <c r="C318" s="80" t="s">
        <v>148</v>
      </c>
      <c r="D318" s="80" t="s">
        <v>163</v>
      </c>
      <c r="E318" s="80" t="s">
        <v>152</v>
      </c>
      <c r="F318" s="62">
        <v>279.51</v>
      </c>
      <c r="G318" s="62">
        <v>321.95999999999998</v>
      </c>
      <c r="H318" s="62">
        <v>773.06</v>
      </c>
      <c r="I318" s="62">
        <v>795.03</v>
      </c>
      <c r="J318" s="62">
        <v>726.34</v>
      </c>
      <c r="K318" s="62">
        <v>635.55999999999995</v>
      </c>
      <c r="L318" s="228">
        <v>3531.46</v>
      </c>
      <c r="M318" s="228">
        <v>2294.4299999999998</v>
      </c>
      <c r="N318" s="228">
        <v>1237.03</v>
      </c>
    </row>
    <row r="319" spans="1:14" customFormat="1" x14ac:dyDescent="0.25">
      <c r="A319" s="79" t="s">
        <v>71</v>
      </c>
      <c r="B319" s="106" t="s">
        <v>498</v>
      </c>
      <c r="C319" s="80" t="s">
        <v>148</v>
      </c>
      <c r="D319" s="80" t="s">
        <v>163</v>
      </c>
      <c r="E319" s="80" t="s">
        <v>153</v>
      </c>
      <c r="F319" s="62">
        <v>275.54000000000002</v>
      </c>
      <c r="G319" s="62">
        <v>317.94</v>
      </c>
      <c r="H319" s="62">
        <v>769.76</v>
      </c>
      <c r="I319" s="62">
        <v>804.09</v>
      </c>
      <c r="J319" s="62">
        <v>732.14</v>
      </c>
      <c r="K319" s="62">
        <v>644.27</v>
      </c>
      <c r="L319" s="228">
        <v>3543.74</v>
      </c>
      <c r="M319" s="228">
        <v>2305.9899999999998</v>
      </c>
      <c r="N319" s="228">
        <v>1237.75</v>
      </c>
    </row>
    <row r="320" spans="1:14" customFormat="1" x14ac:dyDescent="0.25">
      <c r="A320" s="79" t="s">
        <v>71</v>
      </c>
      <c r="B320" s="106" t="s">
        <v>499</v>
      </c>
      <c r="C320" s="80" t="s">
        <v>148</v>
      </c>
      <c r="D320" s="80" t="s">
        <v>163</v>
      </c>
      <c r="E320" s="80" t="s">
        <v>154</v>
      </c>
      <c r="F320" s="62">
        <v>278.98</v>
      </c>
      <c r="G320" s="62">
        <v>320.98</v>
      </c>
      <c r="H320" s="62">
        <v>779.88</v>
      </c>
      <c r="I320" s="62">
        <v>796.83</v>
      </c>
      <c r="J320" s="62">
        <v>722.32</v>
      </c>
      <c r="K320" s="62">
        <v>616.20000000000005</v>
      </c>
      <c r="L320" s="228">
        <v>3515.19</v>
      </c>
      <c r="M320" s="228">
        <v>0</v>
      </c>
      <c r="N320" s="228">
        <v>3515.19</v>
      </c>
    </row>
    <row r="321" spans="1:14" customFormat="1" x14ac:dyDescent="0.25">
      <c r="A321" s="79" t="s">
        <v>71</v>
      </c>
      <c r="B321" s="106" t="s">
        <v>500</v>
      </c>
      <c r="C321" s="80" t="s">
        <v>148</v>
      </c>
      <c r="D321" s="80" t="s">
        <v>163</v>
      </c>
      <c r="E321" s="80" t="s">
        <v>155</v>
      </c>
      <c r="F321" s="62">
        <v>270.52</v>
      </c>
      <c r="G321" s="62">
        <v>315.16000000000003</v>
      </c>
      <c r="H321" s="62">
        <v>790.38</v>
      </c>
      <c r="I321" s="62">
        <v>770.13</v>
      </c>
      <c r="J321" s="62">
        <v>699.34</v>
      </c>
      <c r="K321" s="62">
        <v>631.39</v>
      </c>
      <c r="L321" s="228">
        <v>3476.92</v>
      </c>
      <c r="M321" s="228">
        <v>0</v>
      </c>
      <c r="N321" s="228">
        <v>3476.92</v>
      </c>
    </row>
    <row r="322" spans="1:14" customFormat="1" x14ac:dyDescent="0.25">
      <c r="A322" s="79" t="s">
        <v>71</v>
      </c>
      <c r="B322" s="106" t="s">
        <v>501</v>
      </c>
      <c r="C322" s="80" t="s">
        <v>148</v>
      </c>
      <c r="D322" s="80" t="s">
        <v>163</v>
      </c>
      <c r="E322" s="80" t="s">
        <v>149</v>
      </c>
      <c r="F322" s="62">
        <v>265.33999999999997</v>
      </c>
      <c r="G322" s="62">
        <v>310.10000000000002</v>
      </c>
      <c r="H322" s="62">
        <v>751.56</v>
      </c>
      <c r="I322" s="62">
        <v>739.46</v>
      </c>
      <c r="J322" s="62">
        <v>676.62</v>
      </c>
      <c r="K322" s="62">
        <v>603.52</v>
      </c>
      <c r="L322" s="228">
        <v>3346.6</v>
      </c>
      <c r="M322" s="228">
        <v>2167.64</v>
      </c>
      <c r="N322" s="228">
        <v>1178.96</v>
      </c>
    </row>
    <row r="323" spans="1:14" customFormat="1" x14ac:dyDescent="0.25">
      <c r="A323" s="79" t="s">
        <v>71</v>
      </c>
      <c r="B323" s="106" t="s">
        <v>502</v>
      </c>
      <c r="C323" s="80" t="s">
        <v>148</v>
      </c>
      <c r="D323" s="80" t="s">
        <v>163</v>
      </c>
      <c r="E323" s="80" t="s">
        <v>150</v>
      </c>
      <c r="F323" s="62">
        <v>270.38</v>
      </c>
      <c r="G323" s="62">
        <v>309.88</v>
      </c>
      <c r="H323" s="62">
        <v>669.91</v>
      </c>
      <c r="I323" s="62">
        <v>656.11</v>
      </c>
      <c r="J323" s="62">
        <v>631.29</v>
      </c>
      <c r="K323" s="62">
        <v>594.38</v>
      </c>
      <c r="L323" s="228">
        <v>3131.95</v>
      </c>
      <c r="M323" s="228">
        <v>1957.31</v>
      </c>
      <c r="N323" s="228">
        <v>1174.6400000000001</v>
      </c>
    </row>
    <row r="324" spans="1:14" customFormat="1" x14ac:dyDescent="0.25">
      <c r="A324" s="79" t="s">
        <v>71</v>
      </c>
      <c r="B324" s="106" t="s">
        <v>503</v>
      </c>
      <c r="C324" s="80" t="s">
        <v>148</v>
      </c>
      <c r="D324" s="80" t="s">
        <v>163</v>
      </c>
      <c r="E324" s="80" t="s">
        <v>151</v>
      </c>
      <c r="F324" s="62">
        <v>274.25</v>
      </c>
      <c r="G324" s="62">
        <v>321.41000000000003</v>
      </c>
      <c r="H324" s="62">
        <v>586.80999999999995</v>
      </c>
      <c r="I324" s="62">
        <v>602.29</v>
      </c>
      <c r="J324" s="62">
        <v>589.04999999999995</v>
      </c>
      <c r="K324" s="62">
        <v>581.04</v>
      </c>
      <c r="L324" s="228">
        <v>2954.85</v>
      </c>
      <c r="M324" s="228">
        <v>1778.15</v>
      </c>
      <c r="N324" s="228">
        <v>1176.7</v>
      </c>
    </row>
    <row r="325" spans="1:14" customFormat="1" x14ac:dyDescent="0.25">
      <c r="A325" s="79" t="s">
        <v>71</v>
      </c>
      <c r="B325" s="106" t="s">
        <v>504</v>
      </c>
      <c r="C325" s="80" t="s">
        <v>148</v>
      </c>
      <c r="D325" s="80" t="s">
        <v>163</v>
      </c>
      <c r="E325" s="80" t="s">
        <v>152</v>
      </c>
      <c r="F325" s="62">
        <v>264.73</v>
      </c>
      <c r="G325" s="62">
        <v>305.04000000000002</v>
      </c>
      <c r="H325" s="62">
        <v>728.86</v>
      </c>
      <c r="I325" s="62">
        <v>748.83</v>
      </c>
      <c r="J325" s="62">
        <v>669.47</v>
      </c>
      <c r="K325" s="62">
        <v>598.19000000000005</v>
      </c>
      <c r="L325" s="228">
        <v>3315.12</v>
      </c>
      <c r="M325" s="228">
        <v>2147.16</v>
      </c>
      <c r="N325" s="228">
        <v>1167.96</v>
      </c>
    </row>
    <row r="326" spans="1:14" customFormat="1" x14ac:dyDescent="0.25">
      <c r="A326" s="79" t="s">
        <v>71</v>
      </c>
      <c r="B326" s="106" t="s">
        <v>505</v>
      </c>
      <c r="C326" s="80" t="s">
        <v>148</v>
      </c>
      <c r="D326" s="80" t="s">
        <v>163</v>
      </c>
      <c r="E326" s="80" t="s">
        <v>153</v>
      </c>
      <c r="F326" s="62">
        <v>275.25</v>
      </c>
      <c r="G326" s="62">
        <v>317.11</v>
      </c>
      <c r="H326" s="62">
        <v>759.46</v>
      </c>
      <c r="I326" s="62">
        <v>806.86</v>
      </c>
      <c r="J326" s="62">
        <v>730.88</v>
      </c>
      <c r="K326" s="62">
        <v>636.11</v>
      </c>
      <c r="L326" s="228">
        <v>3525.67</v>
      </c>
      <c r="M326" s="228">
        <v>2297.1999999999998</v>
      </c>
      <c r="N326" s="228">
        <v>1228.47</v>
      </c>
    </row>
    <row r="327" spans="1:14" customFormat="1" x14ac:dyDescent="0.25">
      <c r="A327" s="79" t="s">
        <v>71</v>
      </c>
      <c r="B327" s="106" t="s">
        <v>506</v>
      </c>
      <c r="C327" s="80" t="s">
        <v>148</v>
      </c>
      <c r="D327" s="80" t="s">
        <v>163</v>
      </c>
      <c r="E327" s="80" t="s">
        <v>154</v>
      </c>
      <c r="F327" s="62">
        <v>273.97000000000003</v>
      </c>
      <c r="G327" s="62">
        <v>323.70999999999998</v>
      </c>
      <c r="H327" s="62">
        <v>779.85</v>
      </c>
      <c r="I327" s="62">
        <v>780.53</v>
      </c>
      <c r="J327" s="62">
        <v>699.38</v>
      </c>
      <c r="K327" s="62">
        <v>610.84</v>
      </c>
      <c r="L327" s="228">
        <v>3468.28</v>
      </c>
      <c r="M327" s="228">
        <v>0</v>
      </c>
      <c r="N327" s="228">
        <v>3468.28</v>
      </c>
    </row>
    <row r="328" spans="1:14" customFormat="1" x14ac:dyDescent="0.25">
      <c r="A328" s="79" t="s">
        <v>71</v>
      </c>
      <c r="B328" s="106" t="s">
        <v>507</v>
      </c>
      <c r="C328" s="80" t="s">
        <v>148</v>
      </c>
      <c r="D328" s="80" t="s">
        <v>163</v>
      </c>
      <c r="E328" s="80" t="s">
        <v>155</v>
      </c>
      <c r="F328" s="62">
        <v>275.58</v>
      </c>
      <c r="G328" s="62">
        <v>319.57</v>
      </c>
      <c r="H328" s="62">
        <v>753.85</v>
      </c>
      <c r="I328" s="62">
        <v>781.98</v>
      </c>
      <c r="J328" s="62">
        <v>746.34</v>
      </c>
      <c r="K328" s="62">
        <v>633.33000000000004</v>
      </c>
      <c r="L328" s="228">
        <v>3510.65</v>
      </c>
      <c r="M328" s="228">
        <v>0</v>
      </c>
      <c r="N328" s="228">
        <v>3510.65</v>
      </c>
    </row>
    <row r="329" spans="1:14" customFormat="1" x14ac:dyDescent="0.25">
      <c r="A329" s="79" t="s">
        <v>71</v>
      </c>
      <c r="B329" s="106" t="s">
        <v>508</v>
      </c>
      <c r="C329" s="80" t="s">
        <v>148</v>
      </c>
      <c r="D329" s="80" t="s">
        <v>163</v>
      </c>
      <c r="E329" s="80" t="s">
        <v>149</v>
      </c>
      <c r="F329" s="62">
        <v>282.14</v>
      </c>
      <c r="G329" s="62">
        <v>326.02999999999997</v>
      </c>
      <c r="H329" s="62">
        <v>774.8</v>
      </c>
      <c r="I329" s="62">
        <v>774.04</v>
      </c>
      <c r="J329" s="62">
        <v>671.74</v>
      </c>
      <c r="K329" s="62">
        <v>618.29</v>
      </c>
      <c r="L329" s="228">
        <v>3447.04</v>
      </c>
      <c r="M329" s="228">
        <v>2220.58</v>
      </c>
      <c r="N329" s="228">
        <v>1226.46</v>
      </c>
    </row>
    <row r="330" spans="1:14" customFormat="1" x14ac:dyDescent="0.25">
      <c r="A330" s="79" t="s">
        <v>71</v>
      </c>
      <c r="B330" s="106" t="s">
        <v>509</v>
      </c>
      <c r="C330" s="80" t="s">
        <v>148</v>
      </c>
      <c r="D330" s="80" t="s">
        <v>163</v>
      </c>
      <c r="E330" s="80" t="s">
        <v>150</v>
      </c>
      <c r="F330" s="62">
        <v>287.38</v>
      </c>
      <c r="G330" s="62">
        <v>327.18</v>
      </c>
      <c r="H330" s="62">
        <v>695.81</v>
      </c>
      <c r="I330" s="62">
        <v>663.48</v>
      </c>
      <c r="J330" s="62">
        <v>637.51</v>
      </c>
      <c r="K330" s="62">
        <v>627.16</v>
      </c>
      <c r="L330" s="228">
        <v>3238.52</v>
      </c>
      <c r="M330" s="228">
        <v>1996.8</v>
      </c>
      <c r="N330" s="228">
        <v>1241.72</v>
      </c>
    </row>
    <row r="331" spans="1:14" customFormat="1" x14ac:dyDescent="0.25">
      <c r="A331" s="79" t="s">
        <v>71</v>
      </c>
      <c r="B331" s="106" t="s">
        <v>510</v>
      </c>
      <c r="C331" s="80" t="s">
        <v>148</v>
      </c>
      <c r="D331" s="80" t="s">
        <v>163</v>
      </c>
      <c r="E331" s="80" t="s">
        <v>151</v>
      </c>
      <c r="F331" s="62">
        <v>298.83999999999997</v>
      </c>
      <c r="G331" s="62">
        <v>348.87</v>
      </c>
      <c r="H331" s="62">
        <v>610.51</v>
      </c>
      <c r="I331" s="62">
        <v>599.6</v>
      </c>
      <c r="J331" s="62">
        <v>605.42999999999995</v>
      </c>
      <c r="K331" s="62">
        <v>595.17999999999995</v>
      </c>
      <c r="L331" s="228">
        <v>3058.43</v>
      </c>
      <c r="M331" s="228">
        <v>1815.54</v>
      </c>
      <c r="N331" s="228">
        <v>1242.8900000000001</v>
      </c>
    </row>
    <row r="332" spans="1:14" customFormat="1" x14ac:dyDescent="0.25">
      <c r="A332" s="79" t="s">
        <v>71</v>
      </c>
      <c r="B332" s="106" t="s">
        <v>511</v>
      </c>
      <c r="C332" s="80" t="s">
        <v>148</v>
      </c>
      <c r="D332" s="80" t="s">
        <v>163</v>
      </c>
      <c r="E332" s="80" t="s">
        <v>152</v>
      </c>
      <c r="F332" s="62">
        <v>273.8</v>
      </c>
      <c r="G332" s="62">
        <v>314.83999999999997</v>
      </c>
      <c r="H332" s="62">
        <v>747.66</v>
      </c>
      <c r="I332" s="62">
        <v>769.3</v>
      </c>
      <c r="J332" s="62">
        <v>704.91</v>
      </c>
      <c r="K332" s="62">
        <v>620.76</v>
      </c>
      <c r="L332" s="228">
        <v>3431.27</v>
      </c>
      <c r="M332" s="228">
        <v>2221.87</v>
      </c>
      <c r="N332" s="228">
        <v>1209.4000000000001</v>
      </c>
    </row>
    <row r="333" spans="1:14" customFormat="1" x14ac:dyDescent="0.25">
      <c r="A333" s="79" t="s">
        <v>71</v>
      </c>
      <c r="B333" s="106" t="s">
        <v>512</v>
      </c>
      <c r="C333" s="80" t="s">
        <v>148</v>
      </c>
      <c r="D333" s="80" t="s">
        <v>163</v>
      </c>
      <c r="E333" s="80" t="s">
        <v>153</v>
      </c>
      <c r="F333" s="62">
        <v>274.79000000000002</v>
      </c>
      <c r="G333" s="62">
        <v>319.23</v>
      </c>
      <c r="H333" s="62">
        <v>790.97</v>
      </c>
      <c r="I333" s="62">
        <v>818.44</v>
      </c>
      <c r="J333" s="62">
        <v>726.73</v>
      </c>
      <c r="K333" s="62">
        <v>635.75</v>
      </c>
      <c r="L333" s="228">
        <v>3565.91</v>
      </c>
      <c r="M333" s="228">
        <v>2336.14</v>
      </c>
      <c r="N333" s="228">
        <v>1229.77</v>
      </c>
    </row>
    <row r="334" spans="1:14" customFormat="1" x14ac:dyDescent="0.25">
      <c r="A334" s="79" t="s">
        <v>71</v>
      </c>
      <c r="B334" s="106" t="s">
        <v>513</v>
      </c>
      <c r="C334" s="80" t="s">
        <v>148</v>
      </c>
      <c r="D334" s="80" t="s">
        <v>163</v>
      </c>
      <c r="E334" s="80" t="s">
        <v>154</v>
      </c>
      <c r="F334" s="62">
        <v>278.58999999999997</v>
      </c>
      <c r="G334" s="62">
        <v>325.33</v>
      </c>
      <c r="H334" s="62">
        <v>793.33</v>
      </c>
      <c r="I334" s="62">
        <v>795.92</v>
      </c>
      <c r="J334" s="62">
        <v>698.54</v>
      </c>
      <c r="K334" s="62">
        <v>625.78</v>
      </c>
      <c r="L334" s="228">
        <v>3517.49</v>
      </c>
      <c r="M334" s="228">
        <v>0</v>
      </c>
      <c r="N334" s="228">
        <v>3517.49</v>
      </c>
    </row>
    <row r="335" spans="1:14" customFormat="1" x14ac:dyDescent="0.25">
      <c r="A335" s="79" t="s">
        <v>71</v>
      </c>
      <c r="B335" s="106" t="s">
        <v>514</v>
      </c>
      <c r="C335" s="80" t="s">
        <v>148</v>
      </c>
      <c r="D335" s="80" t="s">
        <v>163</v>
      </c>
      <c r="E335" s="80" t="s">
        <v>155</v>
      </c>
      <c r="F335" s="62">
        <v>277.02</v>
      </c>
      <c r="G335" s="62">
        <v>322.61</v>
      </c>
      <c r="H335" s="62">
        <v>819.67</v>
      </c>
      <c r="I335" s="62">
        <v>826.28</v>
      </c>
      <c r="J335" s="62">
        <v>723.37</v>
      </c>
      <c r="K335" s="62">
        <v>622.9</v>
      </c>
      <c r="L335" s="228">
        <v>3591.85</v>
      </c>
      <c r="M335" s="228">
        <v>0</v>
      </c>
      <c r="N335" s="228">
        <v>3591.85</v>
      </c>
    </row>
    <row r="336" spans="1:14" customFormat="1" x14ac:dyDescent="0.25">
      <c r="A336" s="79" t="s">
        <v>71</v>
      </c>
      <c r="B336" s="106" t="s">
        <v>119</v>
      </c>
      <c r="C336" s="80" t="s">
        <v>148</v>
      </c>
      <c r="D336" s="80" t="s">
        <v>164</v>
      </c>
      <c r="E336" s="80" t="s">
        <v>149</v>
      </c>
      <c r="F336" s="62">
        <v>280.89</v>
      </c>
      <c r="G336" s="62">
        <v>329.85</v>
      </c>
      <c r="H336" s="62">
        <v>788.53</v>
      </c>
      <c r="I336" s="62">
        <v>816.16</v>
      </c>
      <c r="J336" s="62">
        <v>716.46</v>
      </c>
      <c r="K336" s="62">
        <v>630.11</v>
      </c>
      <c r="L336" s="228">
        <v>3562</v>
      </c>
      <c r="M336" s="228">
        <v>2321.15</v>
      </c>
      <c r="N336" s="228">
        <v>1240.8499999999999</v>
      </c>
    </row>
    <row r="337" spans="1:14" customFormat="1" x14ac:dyDescent="0.25">
      <c r="A337" s="79" t="s">
        <v>71</v>
      </c>
      <c r="B337" s="106" t="s">
        <v>515</v>
      </c>
      <c r="C337" s="80" t="s">
        <v>148</v>
      </c>
      <c r="D337" s="80" t="s">
        <v>164</v>
      </c>
      <c r="E337" s="80" t="s">
        <v>150</v>
      </c>
      <c r="F337" s="62">
        <v>276.81</v>
      </c>
      <c r="G337" s="62">
        <v>318.63</v>
      </c>
      <c r="H337" s="62">
        <v>703.99</v>
      </c>
      <c r="I337" s="62">
        <v>685.52</v>
      </c>
      <c r="J337" s="62">
        <v>649.24</v>
      </c>
      <c r="K337" s="62">
        <v>608.57000000000005</v>
      </c>
      <c r="L337" s="228">
        <v>3242.76</v>
      </c>
      <c r="M337" s="228">
        <v>2038.75</v>
      </c>
      <c r="N337" s="228">
        <v>1204.01</v>
      </c>
    </row>
    <row r="338" spans="1:14" customFormat="1" x14ac:dyDescent="0.25">
      <c r="A338" s="79" t="s">
        <v>71</v>
      </c>
      <c r="B338" s="106" t="s">
        <v>516</v>
      </c>
      <c r="C338" s="80" t="s">
        <v>148</v>
      </c>
      <c r="D338" s="80" t="s">
        <v>164</v>
      </c>
      <c r="E338" s="80" t="s">
        <v>151</v>
      </c>
      <c r="F338" s="62">
        <v>277.13</v>
      </c>
      <c r="G338" s="62">
        <v>314.95</v>
      </c>
      <c r="H338" s="62">
        <v>609.22</v>
      </c>
      <c r="I338" s="62">
        <v>613.4</v>
      </c>
      <c r="J338" s="62">
        <v>632.12</v>
      </c>
      <c r="K338" s="62">
        <v>621.99</v>
      </c>
      <c r="L338" s="228">
        <v>3068.81</v>
      </c>
      <c r="M338" s="228">
        <v>1854.74</v>
      </c>
      <c r="N338" s="228">
        <v>1214.07</v>
      </c>
    </row>
    <row r="339" spans="1:14" customFormat="1" x14ac:dyDescent="0.25">
      <c r="A339" s="79" t="s">
        <v>71</v>
      </c>
      <c r="B339" s="106" t="s">
        <v>517</v>
      </c>
      <c r="C339" s="80" t="s">
        <v>148</v>
      </c>
      <c r="D339" s="80" t="s">
        <v>164</v>
      </c>
      <c r="E339" s="80" t="s">
        <v>152</v>
      </c>
      <c r="F339" s="62">
        <v>514.13</v>
      </c>
      <c r="G339" s="62">
        <v>587.61</v>
      </c>
      <c r="H339" s="62">
        <v>1331.56</v>
      </c>
      <c r="I339" s="62">
        <v>1478.95</v>
      </c>
      <c r="J339" s="62">
        <v>1248.5</v>
      </c>
      <c r="K339" s="62">
        <v>939.63</v>
      </c>
      <c r="L339" s="228">
        <v>6100.38</v>
      </c>
      <c r="M339" s="228">
        <v>4059.01</v>
      </c>
      <c r="N339" s="228">
        <v>2041.37</v>
      </c>
    </row>
    <row r="340" spans="1:14" customFormat="1" x14ac:dyDescent="0.25">
      <c r="A340" s="79" t="s">
        <v>71</v>
      </c>
      <c r="B340" s="106" t="s">
        <v>518</v>
      </c>
      <c r="C340" s="80" t="s">
        <v>148</v>
      </c>
      <c r="D340" s="80" t="s">
        <v>164</v>
      </c>
      <c r="E340" s="80" t="s">
        <v>153</v>
      </c>
      <c r="F340" s="62">
        <v>240.5</v>
      </c>
      <c r="G340" s="62">
        <v>263.8</v>
      </c>
      <c r="H340" s="62">
        <v>533.6</v>
      </c>
      <c r="I340" s="62">
        <v>690.3</v>
      </c>
      <c r="J340" s="62">
        <v>538.4</v>
      </c>
      <c r="K340" s="62">
        <v>320.3</v>
      </c>
      <c r="L340" s="228">
        <v>2586.9</v>
      </c>
      <c r="M340" s="228">
        <v>1762.3</v>
      </c>
      <c r="N340" s="228">
        <v>824.6</v>
      </c>
    </row>
    <row r="341" spans="1:14" customFormat="1" x14ac:dyDescent="0.25">
      <c r="A341" s="79" t="s">
        <v>71</v>
      </c>
      <c r="B341" s="106" t="s">
        <v>519</v>
      </c>
      <c r="C341" s="80" t="s">
        <v>148</v>
      </c>
      <c r="D341" s="80" t="s">
        <v>164</v>
      </c>
      <c r="E341" s="80" t="s">
        <v>154</v>
      </c>
      <c r="F341" s="62">
        <v>258.60000000000002</v>
      </c>
      <c r="G341" s="62">
        <v>284.2</v>
      </c>
      <c r="H341" s="62">
        <v>559.5</v>
      </c>
      <c r="I341" s="62">
        <v>662.2</v>
      </c>
      <c r="J341" s="62">
        <v>539.6</v>
      </c>
      <c r="K341" s="62">
        <v>309.10000000000002</v>
      </c>
      <c r="L341" s="228">
        <v>2613.1999999999998</v>
      </c>
      <c r="M341" s="228">
        <v>0</v>
      </c>
      <c r="N341" s="228">
        <v>2613.1999999999998</v>
      </c>
    </row>
    <row r="342" spans="1:14" customFormat="1" x14ac:dyDescent="0.25">
      <c r="A342" s="79" t="s">
        <v>71</v>
      </c>
      <c r="B342" s="106" t="s">
        <v>520</v>
      </c>
      <c r="C342" s="80" t="s">
        <v>148</v>
      </c>
      <c r="D342" s="80" t="s">
        <v>164</v>
      </c>
      <c r="E342" s="80" t="s">
        <v>155</v>
      </c>
      <c r="F342" s="62">
        <v>251</v>
      </c>
      <c r="G342" s="62">
        <v>284.7</v>
      </c>
      <c r="H342" s="62">
        <v>557.4</v>
      </c>
      <c r="I342" s="62">
        <v>605.6</v>
      </c>
      <c r="J342" s="62">
        <v>495</v>
      </c>
      <c r="K342" s="62">
        <v>281.7</v>
      </c>
      <c r="L342" s="228">
        <v>2475.4</v>
      </c>
      <c r="M342" s="228">
        <v>0</v>
      </c>
      <c r="N342" s="228">
        <v>2475.4</v>
      </c>
    </row>
    <row r="343" spans="1:14" customFormat="1" x14ac:dyDescent="0.25">
      <c r="A343" s="79" t="s">
        <v>71</v>
      </c>
      <c r="B343" s="106" t="s">
        <v>521</v>
      </c>
      <c r="C343" s="80" t="s">
        <v>148</v>
      </c>
      <c r="D343" s="80" t="s">
        <v>164</v>
      </c>
      <c r="E343" s="80" t="s">
        <v>149</v>
      </c>
      <c r="F343" s="62">
        <v>236</v>
      </c>
      <c r="G343" s="62">
        <v>252.4</v>
      </c>
      <c r="H343" s="62">
        <v>472.5</v>
      </c>
      <c r="I343" s="62">
        <v>551.9</v>
      </c>
      <c r="J343" s="62">
        <v>443.3</v>
      </c>
      <c r="K343" s="62">
        <v>260.5</v>
      </c>
      <c r="L343" s="228">
        <v>2216.6</v>
      </c>
      <c r="M343" s="228">
        <v>1467.7</v>
      </c>
      <c r="N343" s="228">
        <v>748.9</v>
      </c>
    </row>
    <row r="344" spans="1:14" customFormat="1" x14ac:dyDescent="0.25">
      <c r="A344" s="79" t="s">
        <v>71</v>
      </c>
      <c r="B344" s="106" t="s">
        <v>522</v>
      </c>
      <c r="C344" s="80" t="s">
        <v>148</v>
      </c>
      <c r="D344" s="80" t="s">
        <v>164</v>
      </c>
      <c r="E344" s="80" t="s">
        <v>150</v>
      </c>
      <c r="F344" s="62">
        <v>206.5</v>
      </c>
      <c r="G344" s="62">
        <v>204.1</v>
      </c>
      <c r="H344" s="62">
        <v>229.3</v>
      </c>
      <c r="I344" s="62">
        <v>245.2</v>
      </c>
      <c r="J344" s="62">
        <v>235.3</v>
      </c>
      <c r="K344" s="62">
        <v>216.7</v>
      </c>
      <c r="L344" s="228">
        <v>1337.1</v>
      </c>
      <c r="M344" s="228">
        <v>709.8</v>
      </c>
      <c r="N344" s="228">
        <v>627.29999999999995</v>
      </c>
    </row>
    <row r="345" spans="1:14" customFormat="1" x14ac:dyDescent="0.25">
      <c r="A345" s="79" t="s">
        <v>71</v>
      </c>
      <c r="B345" s="106" t="s">
        <v>523</v>
      </c>
      <c r="C345" s="80" t="s">
        <v>148</v>
      </c>
      <c r="D345" s="80" t="s">
        <v>164</v>
      </c>
      <c r="E345" s="80" t="s">
        <v>151</v>
      </c>
      <c r="F345" s="62">
        <v>210.9</v>
      </c>
      <c r="G345" s="62">
        <v>205.2</v>
      </c>
      <c r="H345" s="62">
        <v>207.5</v>
      </c>
      <c r="I345" s="62">
        <v>216.8</v>
      </c>
      <c r="J345" s="62">
        <v>240.3</v>
      </c>
      <c r="K345" s="62">
        <v>227</v>
      </c>
      <c r="L345" s="228">
        <v>1307.7</v>
      </c>
      <c r="M345" s="228">
        <v>664.6</v>
      </c>
      <c r="N345" s="228">
        <v>643.1</v>
      </c>
    </row>
    <row r="346" spans="1:14" customFormat="1" x14ac:dyDescent="0.25">
      <c r="A346" s="79" t="s">
        <v>71</v>
      </c>
      <c r="B346" s="106" t="s">
        <v>524</v>
      </c>
      <c r="C346" s="80" t="s">
        <v>148</v>
      </c>
      <c r="D346" s="80" t="s">
        <v>164</v>
      </c>
      <c r="E346" s="80" t="s">
        <v>152</v>
      </c>
      <c r="F346" s="62">
        <v>217.3</v>
      </c>
      <c r="G346" s="62">
        <v>240.2</v>
      </c>
      <c r="H346" s="62">
        <v>534.1</v>
      </c>
      <c r="I346" s="62">
        <v>628.20000000000005</v>
      </c>
      <c r="J346" s="62">
        <v>507</v>
      </c>
      <c r="K346" s="62">
        <v>283.3</v>
      </c>
      <c r="L346" s="228">
        <v>2410.1</v>
      </c>
      <c r="M346" s="228">
        <v>1669.3</v>
      </c>
      <c r="N346" s="228">
        <v>740.8</v>
      </c>
    </row>
    <row r="347" spans="1:14" customFormat="1" x14ac:dyDescent="0.25">
      <c r="A347" s="79" t="s">
        <v>71</v>
      </c>
      <c r="B347" s="106" t="s">
        <v>525</v>
      </c>
      <c r="C347" s="80" t="s">
        <v>148</v>
      </c>
      <c r="D347" s="80" t="s">
        <v>164</v>
      </c>
      <c r="E347" s="80" t="s">
        <v>153</v>
      </c>
      <c r="F347" s="62">
        <v>220.5</v>
      </c>
      <c r="G347" s="62">
        <v>243.3</v>
      </c>
      <c r="H347" s="62">
        <v>529.70000000000005</v>
      </c>
      <c r="I347" s="62">
        <v>604.5</v>
      </c>
      <c r="J347" s="62">
        <v>489.6</v>
      </c>
      <c r="K347" s="62">
        <v>266.39999999999998</v>
      </c>
      <c r="L347" s="228">
        <v>2354</v>
      </c>
      <c r="M347" s="228">
        <v>1623.8</v>
      </c>
      <c r="N347" s="228">
        <v>730.2</v>
      </c>
    </row>
    <row r="348" spans="1:14" customFormat="1" x14ac:dyDescent="0.25">
      <c r="A348" s="79" t="s">
        <v>71</v>
      </c>
      <c r="B348" s="106" t="s">
        <v>526</v>
      </c>
      <c r="C348" s="80" t="s">
        <v>148</v>
      </c>
      <c r="D348" s="80" t="s">
        <v>164</v>
      </c>
      <c r="E348" s="80" t="s">
        <v>154</v>
      </c>
      <c r="F348" s="62">
        <v>217.7</v>
      </c>
      <c r="G348" s="62">
        <v>235.7</v>
      </c>
      <c r="H348" s="62">
        <v>498.8</v>
      </c>
      <c r="I348" s="62">
        <v>605.9</v>
      </c>
      <c r="J348" s="62">
        <v>455.1</v>
      </c>
      <c r="K348" s="62">
        <v>280.7</v>
      </c>
      <c r="L348" s="228">
        <v>2293.9</v>
      </c>
      <c r="M348" s="228">
        <v>0</v>
      </c>
      <c r="N348" s="228">
        <v>2293.9</v>
      </c>
    </row>
    <row r="349" spans="1:14" customFormat="1" x14ac:dyDescent="0.25">
      <c r="A349" s="79" t="s">
        <v>71</v>
      </c>
      <c r="B349" s="106" t="s">
        <v>527</v>
      </c>
      <c r="C349" s="80" t="s">
        <v>148</v>
      </c>
      <c r="D349" s="80" t="s">
        <v>164</v>
      </c>
      <c r="E349" s="80" t="s">
        <v>155</v>
      </c>
      <c r="F349" s="62">
        <v>217</v>
      </c>
      <c r="G349" s="62">
        <v>245.8</v>
      </c>
      <c r="H349" s="62">
        <v>487.5</v>
      </c>
      <c r="I349" s="62">
        <v>566.1</v>
      </c>
      <c r="J349" s="62">
        <v>443.6</v>
      </c>
      <c r="K349" s="62">
        <v>251.7</v>
      </c>
      <c r="L349" s="228">
        <v>2211.6999999999998</v>
      </c>
      <c r="M349" s="228">
        <v>0</v>
      </c>
      <c r="N349" s="228">
        <v>2211.6999999999998</v>
      </c>
    </row>
    <row r="350" spans="1:14" customFormat="1" x14ac:dyDescent="0.25">
      <c r="A350" s="79" t="s">
        <v>71</v>
      </c>
      <c r="B350" s="106" t="s">
        <v>528</v>
      </c>
      <c r="C350" s="80" t="s">
        <v>148</v>
      </c>
      <c r="D350" s="80" t="s">
        <v>164</v>
      </c>
      <c r="E350" s="80" t="s">
        <v>149</v>
      </c>
      <c r="F350" s="62">
        <v>210.2</v>
      </c>
      <c r="G350" s="62">
        <v>230.1</v>
      </c>
      <c r="H350" s="62">
        <v>477</v>
      </c>
      <c r="I350" s="62">
        <v>569.79999999999995</v>
      </c>
      <c r="J350" s="62">
        <v>449.1</v>
      </c>
      <c r="K350" s="62">
        <v>262.89999999999998</v>
      </c>
      <c r="L350" s="228">
        <v>2199.1</v>
      </c>
      <c r="M350" s="228">
        <v>1495.9</v>
      </c>
      <c r="N350" s="228">
        <v>703.2</v>
      </c>
    </row>
    <row r="351" spans="1:14" customFormat="1" x14ac:dyDescent="0.25">
      <c r="A351" s="79" t="s">
        <v>71</v>
      </c>
      <c r="B351" s="106" t="s">
        <v>529</v>
      </c>
      <c r="C351" s="80" t="s">
        <v>148</v>
      </c>
      <c r="D351" s="80" t="s">
        <v>164</v>
      </c>
      <c r="E351" s="80" t="s">
        <v>150</v>
      </c>
      <c r="F351" s="62">
        <v>215.3</v>
      </c>
      <c r="G351" s="62">
        <v>210.3</v>
      </c>
      <c r="H351" s="62">
        <v>227</v>
      </c>
      <c r="I351" s="62">
        <v>237.2</v>
      </c>
      <c r="J351" s="62">
        <v>240.8</v>
      </c>
      <c r="K351" s="62">
        <v>231.2</v>
      </c>
      <c r="L351" s="228">
        <v>1361.8</v>
      </c>
      <c r="M351" s="228">
        <v>705</v>
      </c>
      <c r="N351" s="228">
        <v>656.8</v>
      </c>
    </row>
    <row r="352" spans="1:14" customFormat="1" x14ac:dyDescent="0.25">
      <c r="A352" s="79" t="s">
        <v>71</v>
      </c>
      <c r="B352" s="106" t="s">
        <v>530</v>
      </c>
      <c r="C352" s="80" t="s">
        <v>148</v>
      </c>
      <c r="D352" s="80" t="s">
        <v>164</v>
      </c>
      <c r="E352" s="80" t="s">
        <v>151</v>
      </c>
      <c r="F352" s="62">
        <v>208.9</v>
      </c>
      <c r="G352" s="62">
        <v>210.5</v>
      </c>
      <c r="H352" s="62">
        <v>219.6</v>
      </c>
      <c r="I352" s="62">
        <v>249.3</v>
      </c>
      <c r="J352" s="62">
        <v>233</v>
      </c>
      <c r="K352" s="62">
        <v>221.3</v>
      </c>
      <c r="L352" s="228">
        <v>1342.6</v>
      </c>
      <c r="M352" s="228">
        <v>701.9</v>
      </c>
      <c r="N352" s="228">
        <v>640.70000000000005</v>
      </c>
    </row>
    <row r="353" spans="1:14" customFormat="1" x14ac:dyDescent="0.25">
      <c r="A353" s="79" t="s">
        <v>71</v>
      </c>
      <c r="B353" s="106" t="s">
        <v>531</v>
      </c>
      <c r="C353" s="80" t="s">
        <v>148</v>
      </c>
      <c r="D353" s="80" t="s">
        <v>164</v>
      </c>
      <c r="E353" s="80" t="s">
        <v>152</v>
      </c>
      <c r="F353" s="62">
        <v>211.7</v>
      </c>
      <c r="G353" s="62">
        <v>241.9</v>
      </c>
      <c r="H353" s="62">
        <v>477.7</v>
      </c>
      <c r="I353" s="62">
        <v>539.29999999999995</v>
      </c>
      <c r="J353" s="62">
        <v>433.1</v>
      </c>
      <c r="K353" s="62">
        <v>258.10000000000002</v>
      </c>
      <c r="L353" s="228">
        <v>2161.8000000000002</v>
      </c>
      <c r="M353" s="228">
        <v>1450.1</v>
      </c>
      <c r="N353" s="228">
        <v>711.7</v>
      </c>
    </row>
    <row r="354" spans="1:14" customFormat="1" x14ac:dyDescent="0.25">
      <c r="A354" s="79" t="s">
        <v>71</v>
      </c>
      <c r="B354" s="106" t="s">
        <v>532</v>
      </c>
      <c r="C354" s="80" t="s">
        <v>148</v>
      </c>
      <c r="D354" s="80" t="s">
        <v>164</v>
      </c>
      <c r="E354" s="80" t="s">
        <v>153</v>
      </c>
      <c r="F354" s="62">
        <v>209.5</v>
      </c>
      <c r="G354" s="62">
        <v>226</v>
      </c>
      <c r="H354" s="62">
        <v>465.2</v>
      </c>
      <c r="I354" s="62">
        <v>538.1</v>
      </c>
      <c r="J354" s="62">
        <v>443</v>
      </c>
      <c r="K354" s="62">
        <v>260.89999999999998</v>
      </c>
      <c r="L354" s="228">
        <v>2142.6999999999998</v>
      </c>
      <c r="M354" s="228">
        <v>1446.3</v>
      </c>
      <c r="N354" s="228">
        <v>696.4</v>
      </c>
    </row>
    <row r="355" spans="1:14" customFormat="1" x14ac:dyDescent="0.25">
      <c r="A355" s="79" t="s">
        <v>71</v>
      </c>
      <c r="B355" s="106" t="s">
        <v>533</v>
      </c>
      <c r="C355" s="80" t="s">
        <v>148</v>
      </c>
      <c r="D355" s="80" t="s">
        <v>164</v>
      </c>
      <c r="E355" s="80" t="s">
        <v>154</v>
      </c>
      <c r="F355" s="62">
        <v>218.3</v>
      </c>
      <c r="G355" s="62">
        <v>245.2</v>
      </c>
      <c r="H355" s="62">
        <v>484.2</v>
      </c>
      <c r="I355" s="62">
        <v>550.4</v>
      </c>
      <c r="J355" s="62">
        <v>429.6</v>
      </c>
      <c r="K355" s="62">
        <v>245.2</v>
      </c>
      <c r="L355" s="228">
        <v>2172.9</v>
      </c>
      <c r="M355" s="228">
        <v>0</v>
      </c>
      <c r="N355" s="228">
        <v>2172.9</v>
      </c>
    </row>
    <row r="356" spans="1:14" customFormat="1" x14ac:dyDescent="0.25">
      <c r="A356" s="79" t="s">
        <v>71</v>
      </c>
      <c r="B356" s="106" t="s">
        <v>534</v>
      </c>
      <c r="C356" s="80" t="s">
        <v>148</v>
      </c>
      <c r="D356" s="80" t="s">
        <v>164</v>
      </c>
      <c r="E356" s="80" t="s">
        <v>155</v>
      </c>
      <c r="F356" s="62">
        <v>216.7</v>
      </c>
      <c r="G356" s="62">
        <v>237.8</v>
      </c>
      <c r="H356" s="62">
        <v>445.7</v>
      </c>
      <c r="I356" s="62">
        <v>521.5</v>
      </c>
      <c r="J356" s="62">
        <v>415.4</v>
      </c>
      <c r="K356" s="62">
        <v>252.8</v>
      </c>
      <c r="L356" s="228">
        <v>2089.9</v>
      </c>
      <c r="M356" s="228">
        <v>0</v>
      </c>
      <c r="N356" s="228">
        <v>2089.9</v>
      </c>
    </row>
    <row r="357" spans="1:14" customFormat="1" x14ac:dyDescent="0.25">
      <c r="A357" s="79" t="s">
        <v>71</v>
      </c>
      <c r="B357" s="106" t="s">
        <v>535</v>
      </c>
      <c r="C357" s="80" t="s">
        <v>148</v>
      </c>
      <c r="D357" s="80" t="s">
        <v>164</v>
      </c>
      <c r="E357" s="80" t="s">
        <v>149</v>
      </c>
      <c r="F357" s="62">
        <v>191.1</v>
      </c>
      <c r="G357" s="62">
        <v>217.2</v>
      </c>
      <c r="H357" s="62">
        <v>393.8</v>
      </c>
      <c r="I357" s="62">
        <v>467.9</v>
      </c>
      <c r="J357" s="62">
        <v>367.2</v>
      </c>
      <c r="K357" s="62">
        <v>224.8</v>
      </c>
      <c r="L357" s="228">
        <v>1862</v>
      </c>
      <c r="M357" s="228">
        <v>1228.9000000000001</v>
      </c>
      <c r="N357" s="228">
        <v>633.1</v>
      </c>
    </row>
    <row r="358" spans="1:14" customFormat="1" x14ac:dyDescent="0.25">
      <c r="A358" s="79" t="s">
        <v>71</v>
      </c>
      <c r="B358" s="106" t="s">
        <v>536</v>
      </c>
      <c r="C358" s="80" t="s">
        <v>148</v>
      </c>
      <c r="D358" s="80" t="s">
        <v>164</v>
      </c>
      <c r="E358" s="80" t="s">
        <v>150</v>
      </c>
      <c r="F358" s="62">
        <v>172.5</v>
      </c>
      <c r="G358" s="62">
        <v>173.3</v>
      </c>
      <c r="H358" s="62">
        <v>188.1</v>
      </c>
      <c r="I358" s="62">
        <v>202.1</v>
      </c>
      <c r="J358" s="62">
        <v>200.2</v>
      </c>
      <c r="K358" s="62">
        <v>189</v>
      </c>
      <c r="L358" s="228">
        <v>1125.2</v>
      </c>
      <c r="M358" s="228">
        <v>590.4</v>
      </c>
      <c r="N358" s="228">
        <v>534.79999999999995</v>
      </c>
    </row>
    <row r="359" spans="1:14" customFormat="1" x14ac:dyDescent="0.25">
      <c r="A359" s="79" t="s">
        <v>71</v>
      </c>
      <c r="B359" s="106" t="s">
        <v>537</v>
      </c>
      <c r="C359" s="80" t="s">
        <v>148</v>
      </c>
      <c r="D359" s="80" t="s">
        <v>164</v>
      </c>
      <c r="E359" s="80" t="s">
        <v>151</v>
      </c>
      <c r="F359" s="62">
        <v>134.30000000000001</v>
      </c>
      <c r="G359" s="62">
        <v>176.4</v>
      </c>
      <c r="H359" s="62">
        <v>183.6</v>
      </c>
      <c r="I359" s="62">
        <v>191.7</v>
      </c>
      <c r="J359" s="62">
        <v>191</v>
      </c>
      <c r="K359" s="62">
        <v>187</v>
      </c>
      <c r="L359" s="228">
        <v>1064</v>
      </c>
      <c r="M359" s="228">
        <v>566.29999999999995</v>
      </c>
      <c r="N359" s="228">
        <v>497.7</v>
      </c>
    </row>
    <row r="360" spans="1:14" customFormat="1" x14ac:dyDescent="0.25">
      <c r="A360" s="79" t="s">
        <v>71</v>
      </c>
      <c r="B360" s="106" t="s">
        <v>538</v>
      </c>
      <c r="C360" s="80" t="s">
        <v>148</v>
      </c>
      <c r="D360" s="80" t="s">
        <v>164</v>
      </c>
      <c r="E360" s="80" t="s">
        <v>152</v>
      </c>
      <c r="F360" s="62">
        <v>189.6</v>
      </c>
      <c r="G360" s="62">
        <v>191.1</v>
      </c>
      <c r="H360" s="62">
        <v>472.5</v>
      </c>
      <c r="I360" s="62">
        <v>537.5</v>
      </c>
      <c r="J360" s="62">
        <v>425.7</v>
      </c>
      <c r="K360" s="62">
        <v>252.6</v>
      </c>
      <c r="L360" s="228">
        <v>2069</v>
      </c>
      <c r="M360" s="228">
        <v>1435.7</v>
      </c>
      <c r="N360" s="228">
        <v>633.29999999999995</v>
      </c>
    </row>
    <row r="361" spans="1:14" customFormat="1" x14ac:dyDescent="0.25">
      <c r="A361" s="79" t="s">
        <v>71</v>
      </c>
      <c r="B361" s="106" t="s">
        <v>539</v>
      </c>
      <c r="C361" s="80" t="s">
        <v>148</v>
      </c>
      <c r="D361" s="80" t="s">
        <v>164</v>
      </c>
      <c r="E361" s="80" t="s">
        <v>153</v>
      </c>
      <c r="F361" s="62">
        <v>188</v>
      </c>
      <c r="G361" s="62">
        <v>238.1</v>
      </c>
      <c r="H361" s="62">
        <v>569.70000000000005</v>
      </c>
      <c r="I361" s="62">
        <v>614.29999999999995</v>
      </c>
      <c r="J361" s="62">
        <v>429.3</v>
      </c>
      <c r="K361" s="62">
        <v>258.3</v>
      </c>
      <c r="L361" s="228">
        <v>2297.6999999999998</v>
      </c>
      <c r="M361" s="228">
        <v>1613.3</v>
      </c>
      <c r="N361" s="228">
        <v>684.4</v>
      </c>
    </row>
    <row r="362" spans="1:14" customFormat="1" x14ac:dyDescent="0.25">
      <c r="A362" s="79" t="s">
        <v>71</v>
      </c>
      <c r="B362" s="106" t="s">
        <v>540</v>
      </c>
      <c r="C362" s="80" t="s">
        <v>148</v>
      </c>
      <c r="D362" s="80" t="s">
        <v>164</v>
      </c>
      <c r="E362" s="80" t="s">
        <v>154</v>
      </c>
      <c r="F362" s="62">
        <v>197.9</v>
      </c>
      <c r="G362" s="62">
        <v>248.2</v>
      </c>
      <c r="H362" s="62">
        <v>561.79999999999995</v>
      </c>
      <c r="I362" s="62">
        <v>608.9</v>
      </c>
      <c r="J362" s="62">
        <v>435.3</v>
      </c>
      <c r="K362" s="62">
        <v>270.3</v>
      </c>
      <c r="L362" s="228">
        <v>2322.4</v>
      </c>
      <c r="M362" s="228">
        <v>0</v>
      </c>
      <c r="N362" s="228">
        <v>2322.4</v>
      </c>
    </row>
    <row r="363" spans="1:14" customFormat="1" x14ac:dyDescent="0.25">
      <c r="A363" s="79" t="s">
        <v>71</v>
      </c>
      <c r="B363" s="106" t="s">
        <v>541</v>
      </c>
      <c r="C363" s="80" t="s">
        <v>148</v>
      </c>
      <c r="D363" s="80" t="s">
        <v>164</v>
      </c>
      <c r="E363" s="80" t="s">
        <v>155</v>
      </c>
      <c r="F363" s="62">
        <v>218.4</v>
      </c>
      <c r="G363" s="62">
        <v>271.5</v>
      </c>
      <c r="H363" s="62">
        <v>594.20000000000005</v>
      </c>
      <c r="I363" s="62">
        <v>617.6</v>
      </c>
      <c r="J363" s="62">
        <v>429.2</v>
      </c>
      <c r="K363" s="62">
        <v>265</v>
      </c>
      <c r="L363" s="228">
        <v>2395.9</v>
      </c>
      <c r="M363" s="228">
        <v>0</v>
      </c>
      <c r="N363" s="228">
        <v>2395.9</v>
      </c>
    </row>
    <row r="364" spans="1:14" customFormat="1" x14ac:dyDescent="0.25">
      <c r="A364" s="79" t="s">
        <v>71</v>
      </c>
      <c r="B364" s="106" t="s">
        <v>542</v>
      </c>
      <c r="C364" s="80" t="s">
        <v>148</v>
      </c>
      <c r="D364" s="80" t="s">
        <v>164</v>
      </c>
      <c r="E364" s="80" t="s">
        <v>149</v>
      </c>
      <c r="F364" s="62">
        <v>215.7</v>
      </c>
      <c r="G364" s="62">
        <v>264.7</v>
      </c>
      <c r="H364" s="62">
        <v>515.4</v>
      </c>
      <c r="I364" s="62">
        <v>503.2</v>
      </c>
      <c r="J364" s="62">
        <v>365.1</v>
      </c>
      <c r="K364" s="62">
        <v>254.2</v>
      </c>
      <c r="L364" s="228">
        <v>2118.3000000000002</v>
      </c>
      <c r="M364" s="228">
        <v>1383.7</v>
      </c>
      <c r="N364" s="228">
        <v>734.6</v>
      </c>
    </row>
    <row r="365" spans="1:14" customFormat="1" x14ac:dyDescent="0.25">
      <c r="A365" s="79" t="s">
        <v>71</v>
      </c>
      <c r="B365" s="106" t="s">
        <v>543</v>
      </c>
      <c r="C365" s="80" t="s">
        <v>148</v>
      </c>
      <c r="D365" s="80" t="s">
        <v>164</v>
      </c>
      <c r="E365" s="80" t="s">
        <v>150</v>
      </c>
      <c r="F365" s="62">
        <v>213.1</v>
      </c>
      <c r="G365" s="62">
        <v>215.7</v>
      </c>
      <c r="H365" s="62">
        <v>242.8</v>
      </c>
      <c r="I365" s="62">
        <v>241.9</v>
      </c>
      <c r="J365" s="62">
        <v>235.3</v>
      </c>
      <c r="K365" s="62">
        <v>218.9</v>
      </c>
      <c r="L365" s="228">
        <v>1367.7</v>
      </c>
      <c r="M365" s="228">
        <v>720</v>
      </c>
      <c r="N365" s="228">
        <v>647.70000000000005</v>
      </c>
    </row>
    <row r="366" spans="1:14" customFormat="1" x14ac:dyDescent="0.25">
      <c r="A366" s="79" t="s">
        <v>71</v>
      </c>
      <c r="B366" s="106" t="s">
        <v>544</v>
      </c>
      <c r="C366" s="80" t="s">
        <v>148</v>
      </c>
      <c r="D366" s="80" t="s">
        <v>164</v>
      </c>
      <c r="E366" s="80" t="s">
        <v>151</v>
      </c>
      <c r="F366" s="62">
        <v>208.9</v>
      </c>
      <c r="G366" s="62">
        <v>210.8</v>
      </c>
      <c r="H366" s="62">
        <v>218.6</v>
      </c>
      <c r="I366" s="62">
        <v>237.3</v>
      </c>
      <c r="J366" s="62">
        <v>223.5</v>
      </c>
      <c r="K366" s="62">
        <v>212.1</v>
      </c>
      <c r="L366" s="228">
        <v>1311.2</v>
      </c>
      <c r="M366" s="228">
        <v>679.4</v>
      </c>
      <c r="N366" s="228">
        <v>631.79999999999995</v>
      </c>
    </row>
    <row r="367" spans="1:14" customFormat="1" x14ac:dyDescent="0.25">
      <c r="A367" s="79" t="s">
        <v>71</v>
      </c>
      <c r="B367" s="106" t="s">
        <v>120</v>
      </c>
      <c r="C367" s="80" t="s">
        <v>148</v>
      </c>
      <c r="D367" s="80" t="s">
        <v>165</v>
      </c>
      <c r="E367" s="80" t="s">
        <v>152</v>
      </c>
      <c r="F367" s="62">
        <v>211.1</v>
      </c>
      <c r="G367" s="62">
        <v>267.7</v>
      </c>
      <c r="H367" s="62">
        <v>564.6</v>
      </c>
      <c r="I367" s="62">
        <v>544.5</v>
      </c>
      <c r="J367" s="62">
        <v>382.8</v>
      </c>
      <c r="K367" s="62">
        <v>260.60000000000002</v>
      </c>
      <c r="L367" s="228">
        <v>2231.3000000000002</v>
      </c>
      <c r="M367" s="228">
        <v>1491.9</v>
      </c>
      <c r="N367" s="228">
        <v>739.4</v>
      </c>
    </row>
    <row r="368" spans="1:14" customFormat="1" x14ac:dyDescent="0.25">
      <c r="A368" s="79" t="s">
        <v>71</v>
      </c>
      <c r="B368" s="106" t="s">
        <v>545</v>
      </c>
      <c r="C368" s="80" t="s">
        <v>148</v>
      </c>
      <c r="D368" s="80" t="s">
        <v>165</v>
      </c>
      <c r="E368" s="80" t="s">
        <v>153</v>
      </c>
      <c r="F368" s="62">
        <v>203.6</v>
      </c>
      <c r="G368" s="62">
        <v>261.89999999999998</v>
      </c>
      <c r="H368" s="62">
        <v>573.79999999999995</v>
      </c>
      <c r="I368" s="62">
        <v>619</v>
      </c>
      <c r="J368" s="62">
        <v>443.6</v>
      </c>
      <c r="K368" s="62">
        <v>247.4</v>
      </c>
      <c r="L368" s="228">
        <v>2349.3000000000002</v>
      </c>
      <c r="M368" s="228">
        <v>1636.4</v>
      </c>
      <c r="N368" s="228">
        <v>712.9</v>
      </c>
    </row>
    <row r="369" spans="1:14" customFormat="1" x14ac:dyDescent="0.25">
      <c r="A369" s="79" t="s">
        <v>71</v>
      </c>
      <c r="B369" s="106" t="s">
        <v>546</v>
      </c>
      <c r="C369" s="80" t="s">
        <v>148</v>
      </c>
      <c r="D369" s="80" t="s">
        <v>165</v>
      </c>
      <c r="E369" s="80" t="s">
        <v>154</v>
      </c>
      <c r="F369" s="62">
        <v>197.9</v>
      </c>
      <c r="G369" s="62">
        <v>249</v>
      </c>
      <c r="H369" s="62">
        <v>536.4</v>
      </c>
      <c r="I369" s="62">
        <v>521.20000000000005</v>
      </c>
      <c r="J369" s="62">
        <v>366.5</v>
      </c>
      <c r="K369" s="62">
        <v>231.9</v>
      </c>
      <c r="L369" s="228">
        <v>2102.9</v>
      </c>
      <c r="M369" s="228">
        <v>0</v>
      </c>
      <c r="N369" s="228">
        <v>2102.9</v>
      </c>
    </row>
    <row r="370" spans="1:14" customFormat="1" x14ac:dyDescent="0.25">
      <c r="A370" s="79" t="s">
        <v>71</v>
      </c>
      <c r="B370" s="106" t="s">
        <v>547</v>
      </c>
      <c r="C370" s="80" t="s">
        <v>148</v>
      </c>
      <c r="D370" s="80" t="s">
        <v>165</v>
      </c>
      <c r="E370" s="80" t="s">
        <v>155</v>
      </c>
      <c r="F370" s="62">
        <v>201.2</v>
      </c>
      <c r="G370" s="62">
        <v>255</v>
      </c>
      <c r="H370" s="62">
        <v>565.6</v>
      </c>
      <c r="I370" s="62">
        <v>576.79999999999995</v>
      </c>
      <c r="J370" s="62">
        <v>380</v>
      </c>
      <c r="K370" s="62">
        <v>244.4</v>
      </c>
      <c r="L370" s="228">
        <v>2223</v>
      </c>
      <c r="M370" s="228">
        <v>0</v>
      </c>
      <c r="N370" s="228">
        <v>2223</v>
      </c>
    </row>
    <row r="371" spans="1:14" customFormat="1" x14ac:dyDescent="0.25">
      <c r="A371" s="79" t="s">
        <v>71</v>
      </c>
      <c r="B371" s="106" t="s">
        <v>548</v>
      </c>
      <c r="C371" s="80" t="s">
        <v>148</v>
      </c>
      <c r="D371" s="80" t="s">
        <v>165</v>
      </c>
      <c r="E371" s="80" t="s">
        <v>149</v>
      </c>
      <c r="F371" s="62">
        <v>200</v>
      </c>
      <c r="G371" s="62">
        <v>250.2</v>
      </c>
      <c r="H371" s="62">
        <v>512.20000000000005</v>
      </c>
      <c r="I371" s="62">
        <v>510.3</v>
      </c>
      <c r="J371" s="62">
        <v>360.1</v>
      </c>
      <c r="K371" s="62">
        <v>246.2</v>
      </c>
      <c r="L371" s="228">
        <v>2079</v>
      </c>
      <c r="M371" s="228">
        <v>1382.6</v>
      </c>
      <c r="N371" s="228">
        <v>696.4</v>
      </c>
    </row>
    <row r="372" spans="1:14" customFormat="1" x14ac:dyDescent="0.25">
      <c r="A372" s="79" t="s">
        <v>71</v>
      </c>
      <c r="B372" s="106" t="s">
        <v>549</v>
      </c>
      <c r="C372" s="80" t="s">
        <v>148</v>
      </c>
      <c r="D372" s="80" t="s">
        <v>165</v>
      </c>
      <c r="E372" s="80" t="s">
        <v>150</v>
      </c>
      <c r="F372" s="62">
        <v>198.4</v>
      </c>
      <c r="G372" s="62">
        <v>209.6</v>
      </c>
      <c r="H372" s="62">
        <v>249.6</v>
      </c>
      <c r="I372" s="62">
        <v>238</v>
      </c>
      <c r="J372" s="62">
        <v>223.6</v>
      </c>
      <c r="K372" s="62">
        <v>206.6</v>
      </c>
      <c r="L372" s="228">
        <v>1325.8</v>
      </c>
      <c r="M372" s="228">
        <v>711.2</v>
      </c>
      <c r="N372" s="228">
        <v>614.6</v>
      </c>
    </row>
    <row r="373" spans="1:14" customFormat="1" x14ac:dyDescent="0.25">
      <c r="A373" s="79" t="s">
        <v>71</v>
      </c>
      <c r="B373" s="106" t="s">
        <v>550</v>
      </c>
      <c r="C373" s="80" t="s">
        <v>148</v>
      </c>
      <c r="D373" s="80" t="s">
        <v>165</v>
      </c>
      <c r="E373" s="80" t="s">
        <v>151</v>
      </c>
      <c r="F373" s="62">
        <v>196.3</v>
      </c>
      <c r="G373" s="62">
        <v>196.1</v>
      </c>
      <c r="H373" s="62">
        <v>224.3</v>
      </c>
      <c r="I373" s="62">
        <v>222.4</v>
      </c>
      <c r="J373" s="62">
        <v>211.9</v>
      </c>
      <c r="K373" s="62">
        <v>200.9</v>
      </c>
      <c r="L373" s="228">
        <v>1251.9000000000001</v>
      </c>
      <c r="M373" s="228">
        <v>658.6</v>
      </c>
      <c r="N373" s="228">
        <v>593.29999999999995</v>
      </c>
    </row>
    <row r="374" spans="1:14" customFormat="1" x14ac:dyDescent="0.25">
      <c r="A374" s="79" t="s">
        <v>71</v>
      </c>
      <c r="B374" s="106" t="s">
        <v>551</v>
      </c>
      <c r="C374" s="80" t="s">
        <v>148</v>
      </c>
      <c r="D374" s="80" t="s">
        <v>165</v>
      </c>
      <c r="E374" s="80" t="s">
        <v>152</v>
      </c>
      <c r="F374" s="62">
        <v>203.1</v>
      </c>
      <c r="G374" s="62">
        <v>252.8</v>
      </c>
      <c r="H374" s="62">
        <v>556.9</v>
      </c>
      <c r="I374" s="62">
        <v>515.6</v>
      </c>
      <c r="J374" s="62">
        <v>371.7</v>
      </c>
      <c r="K374" s="62">
        <v>249.8</v>
      </c>
      <c r="L374" s="228">
        <v>2149.9</v>
      </c>
      <c r="M374" s="228">
        <v>1444.2</v>
      </c>
      <c r="N374" s="228">
        <v>705.7</v>
      </c>
    </row>
    <row r="375" spans="1:14" customFormat="1" x14ac:dyDescent="0.25">
      <c r="A375" s="79" t="s">
        <v>71</v>
      </c>
      <c r="B375" s="106" t="s">
        <v>552</v>
      </c>
      <c r="C375" s="80" t="s">
        <v>148</v>
      </c>
      <c r="D375" s="80" t="s">
        <v>165</v>
      </c>
      <c r="E375" s="80" t="s">
        <v>153</v>
      </c>
      <c r="F375" s="62">
        <v>208.5</v>
      </c>
      <c r="G375" s="62">
        <v>267</v>
      </c>
      <c r="H375" s="62">
        <v>522.20000000000005</v>
      </c>
      <c r="I375" s="62">
        <v>484</v>
      </c>
      <c r="J375" s="62">
        <v>358.3</v>
      </c>
      <c r="K375" s="62">
        <v>227.7</v>
      </c>
      <c r="L375" s="228">
        <v>2067.6999999999998</v>
      </c>
      <c r="M375" s="228">
        <v>1364.5</v>
      </c>
      <c r="N375" s="228">
        <v>703.2</v>
      </c>
    </row>
    <row r="376" spans="1:14" customFormat="1" x14ac:dyDescent="0.25">
      <c r="A376" s="79" t="s">
        <v>71</v>
      </c>
      <c r="B376" s="106" t="s">
        <v>553</v>
      </c>
      <c r="C376" s="80" t="s">
        <v>148</v>
      </c>
      <c r="D376" s="80" t="s">
        <v>165</v>
      </c>
      <c r="E376" s="80" t="s">
        <v>154</v>
      </c>
      <c r="F376" s="62">
        <v>188.5</v>
      </c>
      <c r="G376" s="62">
        <v>236</v>
      </c>
      <c r="H376" s="62">
        <v>458.2</v>
      </c>
      <c r="I376" s="62">
        <v>462.7</v>
      </c>
      <c r="J376" s="62">
        <v>322.89999999999998</v>
      </c>
      <c r="K376" s="62">
        <v>221.6</v>
      </c>
      <c r="L376" s="228">
        <v>1889.9</v>
      </c>
      <c r="M376" s="228">
        <v>0</v>
      </c>
      <c r="N376" s="228">
        <v>1889.9</v>
      </c>
    </row>
    <row r="377" spans="1:14" customFormat="1" x14ac:dyDescent="0.25">
      <c r="A377" s="79" t="s">
        <v>71</v>
      </c>
      <c r="B377" s="106" t="s">
        <v>554</v>
      </c>
      <c r="C377" s="80" t="s">
        <v>148</v>
      </c>
      <c r="D377" s="80" t="s">
        <v>165</v>
      </c>
      <c r="E377" s="80" t="s">
        <v>155</v>
      </c>
      <c r="F377" s="62">
        <v>189.6</v>
      </c>
      <c r="G377" s="62">
        <v>230.5</v>
      </c>
      <c r="H377" s="62">
        <v>401.3</v>
      </c>
      <c r="I377" s="62">
        <v>401.6</v>
      </c>
      <c r="J377" s="62">
        <v>304.10000000000002</v>
      </c>
      <c r="K377" s="62">
        <v>205.2</v>
      </c>
      <c r="L377" s="228">
        <v>1732.3</v>
      </c>
      <c r="M377" s="228">
        <v>0</v>
      </c>
      <c r="N377" s="228">
        <v>1732.3</v>
      </c>
    </row>
    <row r="378" spans="1:14" customFormat="1" x14ac:dyDescent="0.25">
      <c r="A378" s="79" t="s">
        <v>71</v>
      </c>
      <c r="B378" s="106" t="s">
        <v>555</v>
      </c>
      <c r="C378" s="80" t="s">
        <v>148</v>
      </c>
      <c r="D378" s="80" t="s">
        <v>165</v>
      </c>
      <c r="E378" s="80" t="s">
        <v>149</v>
      </c>
      <c r="F378" s="62">
        <v>168.5</v>
      </c>
      <c r="G378" s="62">
        <v>181.3</v>
      </c>
      <c r="H378" s="62">
        <v>224.1</v>
      </c>
      <c r="I378" s="62">
        <v>239.1</v>
      </c>
      <c r="J378" s="62">
        <v>215.9</v>
      </c>
      <c r="K378" s="62">
        <v>176.5</v>
      </c>
      <c r="L378" s="228">
        <v>1205.4000000000001</v>
      </c>
      <c r="M378" s="228">
        <v>679.1</v>
      </c>
      <c r="N378" s="228">
        <v>526.29999999999995</v>
      </c>
    </row>
    <row r="379" spans="1:14" customFormat="1" x14ac:dyDescent="0.25">
      <c r="A379" s="79" t="s">
        <v>71</v>
      </c>
      <c r="B379" s="106" t="s">
        <v>556</v>
      </c>
      <c r="C379" s="80" t="s">
        <v>148</v>
      </c>
      <c r="D379" s="80" t="s">
        <v>165</v>
      </c>
      <c r="E379" s="80" t="s">
        <v>150</v>
      </c>
      <c r="F379" s="62">
        <v>168</v>
      </c>
      <c r="G379" s="62">
        <v>167.8</v>
      </c>
      <c r="H379" s="62">
        <v>180.8</v>
      </c>
      <c r="I379" s="62">
        <v>193.8</v>
      </c>
      <c r="J379" s="62">
        <v>188.6</v>
      </c>
      <c r="K379" s="62">
        <v>175.5</v>
      </c>
      <c r="L379" s="228">
        <v>1074.5</v>
      </c>
      <c r="M379" s="228">
        <v>563.20000000000005</v>
      </c>
      <c r="N379" s="228">
        <v>511.3</v>
      </c>
    </row>
    <row r="380" spans="1:14" customFormat="1" x14ac:dyDescent="0.25">
      <c r="A380" s="79" t="s">
        <v>71</v>
      </c>
      <c r="B380" s="106" t="s">
        <v>557</v>
      </c>
      <c r="C380" s="80" t="s">
        <v>148</v>
      </c>
      <c r="D380" s="80" t="s">
        <v>165</v>
      </c>
      <c r="E380" s="80" t="s">
        <v>151</v>
      </c>
      <c r="F380" s="62">
        <v>171.2</v>
      </c>
      <c r="G380" s="62">
        <v>170.7</v>
      </c>
      <c r="H380" s="62">
        <v>177.4</v>
      </c>
      <c r="I380" s="62">
        <v>193.7</v>
      </c>
      <c r="J380" s="62">
        <v>182.6</v>
      </c>
      <c r="K380" s="62">
        <v>173.7</v>
      </c>
      <c r="L380" s="228">
        <v>1069.3</v>
      </c>
      <c r="M380" s="228">
        <v>553.70000000000005</v>
      </c>
      <c r="N380" s="228">
        <v>515.6</v>
      </c>
    </row>
    <row r="381" spans="1:14" customFormat="1" x14ac:dyDescent="0.25">
      <c r="A381" s="79" t="s">
        <v>71</v>
      </c>
      <c r="B381" s="106" t="s">
        <v>558</v>
      </c>
      <c r="C381" s="80" t="s">
        <v>148</v>
      </c>
      <c r="D381" s="80" t="s">
        <v>165</v>
      </c>
      <c r="E381" s="80" t="s">
        <v>152</v>
      </c>
      <c r="F381" s="62">
        <v>170.4</v>
      </c>
      <c r="G381" s="62">
        <v>183.3</v>
      </c>
      <c r="H381" s="62">
        <v>212</v>
      </c>
      <c r="I381" s="62">
        <v>230.9</v>
      </c>
      <c r="J381" s="62">
        <v>214.2</v>
      </c>
      <c r="K381" s="62">
        <v>183.6</v>
      </c>
      <c r="L381" s="228">
        <v>1194.4000000000001</v>
      </c>
      <c r="M381" s="228">
        <v>657.1</v>
      </c>
      <c r="N381" s="228">
        <v>537.29999999999995</v>
      </c>
    </row>
    <row r="382" spans="1:14" customFormat="1" x14ac:dyDescent="0.25">
      <c r="A382" s="79" t="s">
        <v>71</v>
      </c>
      <c r="B382" s="106" t="s">
        <v>559</v>
      </c>
      <c r="C382" s="80" t="s">
        <v>148</v>
      </c>
      <c r="D382" s="80" t="s">
        <v>165</v>
      </c>
      <c r="E382" s="80" t="s">
        <v>153</v>
      </c>
      <c r="F382" s="62">
        <v>172.2</v>
      </c>
      <c r="G382" s="62">
        <v>218.3</v>
      </c>
      <c r="H382" s="62">
        <v>416.9</v>
      </c>
      <c r="I382" s="62">
        <v>434.2</v>
      </c>
      <c r="J382" s="62">
        <v>327.5</v>
      </c>
      <c r="K382" s="62">
        <v>215.3</v>
      </c>
      <c r="L382" s="228">
        <v>1784.4</v>
      </c>
      <c r="M382" s="228">
        <v>1178.5999999999999</v>
      </c>
      <c r="N382" s="228">
        <v>605.79999999999995</v>
      </c>
    </row>
    <row r="383" spans="1:14" customFormat="1" x14ac:dyDescent="0.25">
      <c r="A383" s="79" t="s">
        <v>71</v>
      </c>
      <c r="B383" s="106" t="s">
        <v>560</v>
      </c>
      <c r="C383" s="80" t="s">
        <v>148</v>
      </c>
      <c r="D383" s="80" t="s">
        <v>165</v>
      </c>
      <c r="E383" s="80" t="s">
        <v>154</v>
      </c>
      <c r="F383" s="62">
        <v>173</v>
      </c>
      <c r="G383" s="62">
        <v>222.7</v>
      </c>
      <c r="H383" s="62">
        <v>423.8</v>
      </c>
      <c r="I383" s="62">
        <v>458.5</v>
      </c>
      <c r="J383" s="62">
        <v>346.3</v>
      </c>
      <c r="K383" s="62">
        <v>220.7</v>
      </c>
      <c r="L383" s="228">
        <v>1845</v>
      </c>
      <c r="M383" s="228">
        <v>0</v>
      </c>
      <c r="N383" s="228">
        <v>1845</v>
      </c>
    </row>
    <row r="384" spans="1:14" customFormat="1" x14ac:dyDescent="0.25">
      <c r="A384" s="79" t="s">
        <v>71</v>
      </c>
      <c r="B384" s="106" t="s">
        <v>561</v>
      </c>
      <c r="C384" s="80" t="s">
        <v>148</v>
      </c>
      <c r="D384" s="80" t="s">
        <v>165</v>
      </c>
      <c r="E384" s="80" t="s">
        <v>155</v>
      </c>
      <c r="F384" s="62">
        <v>174.6</v>
      </c>
      <c r="G384" s="62">
        <v>223.9</v>
      </c>
      <c r="H384" s="62">
        <v>430.9</v>
      </c>
      <c r="I384" s="62">
        <v>454.4</v>
      </c>
      <c r="J384" s="62">
        <v>327.9</v>
      </c>
      <c r="K384" s="62">
        <v>223</v>
      </c>
      <c r="L384" s="228">
        <v>1834.7</v>
      </c>
      <c r="M384" s="228">
        <v>0</v>
      </c>
      <c r="N384" s="228">
        <v>1834.7</v>
      </c>
    </row>
    <row r="385" spans="1:14" customFormat="1" x14ac:dyDescent="0.25">
      <c r="A385" s="79" t="s">
        <v>71</v>
      </c>
      <c r="B385" s="106" t="s">
        <v>562</v>
      </c>
      <c r="C385" s="80" t="s">
        <v>148</v>
      </c>
      <c r="D385" s="80" t="s">
        <v>165</v>
      </c>
      <c r="E385" s="80" t="s">
        <v>149</v>
      </c>
      <c r="F385" s="62">
        <v>178.3</v>
      </c>
      <c r="G385" s="62">
        <v>223.9</v>
      </c>
      <c r="H385" s="62">
        <v>426</v>
      </c>
      <c r="I385" s="62">
        <v>466.9</v>
      </c>
      <c r="J385" s="62">
        <v>326.2</v>
      </c>
      <c r="K385" s="62">
        <v>226.1</v>
      </c>
      <c r="L385" s="228">
        <v>1847.4</v>
      </c>
      <c r="M385" s="228">
        <v>1219.0999999999999</v>
      </c>
      <c r="N385" s="228">
        <v>628.29999999999995</v>
      </c>
    </row>
    <row r="386" spans="1:14" customFormat="1" x14ac:dyDescent="0.25">
      <c r="A386" s="79" t="s">
        <v>71</v>
      </c>
      <c r="B386" s="106" t="s">
        <v>563</v>
      </c>
      <c r="C386" s="80" t="s">
        <v>148</v>
      </c>
      <c r="D386" s="80" t="s">
        <v>165</v>
      </c>
      <c r="E386" s="80" t="s">
        <v>150</v>
      </c>
      <c r="F386" s="62">
        <v>181.9</v>
      </c>
      <c r="G386" s="62">
        <v>183.8</v>
      </c>
      <c r="H386" s="62">
        <v>202.2</v>
      </c>
      <c r="I386" s="62">
        <v>219.2</v>
      </c>
      <c r="J386" s="62">
        <v>204.4</v>
      </c>
      <c r="K386" s="62">
        <v>195</v>
      </c>
      <c r="L386" s="228">
        <v>1186.5</v>
      </c>
      <c r="M386" s="228">
        <v>625.79999999999995</v>
      </c>
      <c r="N386" s="228">
        <v>560.70000000000005</v>
      </c>
    </row>
    <row r="387" spans="1:14" customFormat="1" x14ac:dyDescent="0.25">
      <c r="A387" s="79" t="s">
        <v>71</v>
      </c>
      <c r="B387" s="106" t="s">
        <v>564</v>
      </c>
      <c r="C387" s="80" t="s">
        <v>148</v>
      </c>
      <c r="D387" s="80" t="s">
        <v>165</v>
      </c>
      <c r="E387" s="80" t="s">
        <v>151</v>
      </c>
      <c r="F387" s="62">
        <v>189.6</v>
      </c>
      <c r="G387" s="62">
        <v>185.3</v>
      </c>
      <c r="H387" s="62">
        <v>200.6</v>
      </c>
      <c r="I387" s="62">
        <v>223</v>
      </c>
      <c r="J387" s="62">
        <v>208.6</v>
      </c>
      <c r="K387" s="62">
        <v>196</v>
      </c>
      <c r="L387" s="228">
        <v>1203.0999999999999</v>
      </c>
      <c r="M387" s="228">
        <v>632.20000000000005</v>
      </c>
      <c r="N387" s="228">
        <v>570.9</v>
      </c>
    </row>
    <row r="388" spans="1:14" customFormat="1" x14ac:dyDescent="0.25">
      <c r="A388" s="79" t="s">
        <v>71</v>
      </c>
      <c r="B388" s="106" t="s">
        <v>565</v>
      </c>
      <c r="C388" s="80" t="s">
        <v>148</v>
      </c>
      <c r="D388" s="80" t="s">
        <v>165</v>
      </c>
      <c r="E388" s="80" t="s">
        <v>152</v>
      </c>
      <c r="F388" s="62">
        <v>187.9</v>
      </c>
      <c r="G388" s="62">
        <v>249.3</v>
      </c>
      <c r="H388" s="62">
        <v>491.5</v>
      </c>
      <c r="I388" s="62">
        <v>507.2</v>
      </c>
      <c r="J388" s="62">
        <v>345.4</v>
      </c>
      <c r="K388" s="62">
        <v>227.3</v>
      </c>
      <c r="L388" s="228">
        <v>2008.6</v>
      </c>
      <c r="M388" s="228">
        <v>1344.1</v>
      </c>
      <c r="N388" s="228">
        <v>664.5</v>
      </c>
    </row>
    <row r="389" spans="1:14" customFormat="1" x14ac:dyDescent="0.25">
      <c r="A389" s="79" t="s">
        <v>71</v>
      </c>
      <c r="B389" s="106" t="s">
        <v>566</v>
      </c>
      <c r="C389" s="80" t="s">
        <v>148</v>
      </c>
      <c r="D389" s="80" t="s">
        <v>165</v>
      </c>
      <c r="E389" s="80" t="s">
        <v>153</v>
      </c>
      <c r="F389" s="62">
        <v>171.2</v>
      </c>
      <c r="G389" s="62">
        <v>170.7</v>
      </c>
      <c r="H389" s="62">
        <v>177.4</v>
      </c>
      <c r="I389" s="62">
        <v>193.7</v>
      </c>
      <c r="J389" s="62">
        <v>182.6</v>
      </c>
      <c r="K389" s="62">
        <v>173.7</v>
      </c>
      <c r="L389" s="228">
        <v>1069.3</v>
      </c>
      <c r="M389" s="228">
        <v>553.70000000000005</v>
      </c>
      <c r="N389" s="228">
        <v>515.6</v>
      </c>
    </row>
    <row r="390" spans="1:14" customFormat="1" x14ac:dyDescent="0.25">
      <c r="A390" s="79" t="s">
        <v>71</v>
      </c>
      <c r="B390" s="106" t="s">
        <v>567</v>
      </c>
      <c r="C390" s="80" t="s">
        <v>148</v>
      </c>
      <c r="D390" s="80" t="s">
        <v>165</v>
      </c>
      <c r="E390" s="80" t="s">
        <v>154</v>
      </c>
      <c r="F390" s="62">
        <v>170.4</v>
      </c>
      <c r="G390" s="62">
        <v>183.3</v>
      </c>
      <c r="H390" s="62">
        <v>212</v>
      </c>
      <c r="I390" s="62">
        <v>230.9</v>
      </c>
      <c r="J390" s="62">
        <v>214.2</v>
      </c>
      <c r="K390" s="62">
        <v>183.6</v>
      </c>
      <c r="L390" s="228">
        <v>1194.4000000000001</v>
      </c>
      <c r="M390" s="228">
        <v>0</v>
      </c>
      <c r="N390" s="228">
        <v>1194.4000000000001</v>
      </c>
    </row>
    <row r="391" spans="1:14" customFormat="1" x14ac:dyDescent="0.25">
      <c r="A391" s="79" t="s">
        <v>71</v>
      </c>
      <c r="B391" s="106" t="s">
        <v>568</v>
      </c>
      <c r="C391" s="80" t="s">
        <v>148</v>
      </c>
      <c r="D391" s="80" t="s">
        <v>165</v>
      </c>
      <c r="E391" s="80" t="s">
        <v>155</v>
      </c>
      <c r="F391" s="62">
        <v>172.2</v>
      </c>
      <c r="G391" s="62">
        <v>218.3</v>
      </c>
      <c r="H391" s="62">
        <v>416.9</v>
      </c>
      <c r="I391" s="62">
        <v>434.2</v>
      </c>
      <c r="J391" s="62">
        <v>327.5</v>
      </c>
      <c r="K391" s="62">
        <v>215.3</v>
      </c>
      <c r="L391" s="228">
        <v>1784.4</v>
      </c>
      <c r="M391" s="228">
        <v>0</v>
      </c>
      <c r="N391" s="228">
        <v>1784.4</v>
      </c>
    </row>
    <row r="392" spans="1:14" customFormat="1" x14ac:dyDescent="0.25">
      <c r="A392" s="79" t="s">
        <v>71</v>
      </c>
      <c r="B392" s="106" t="s">
        <v>569</v>
      </c>
      <c r="C392" s="80" t="s">
        <v>148</v>
      </c>
      <c r="D392" s="80" t="s">
        <v>165</v>
      </c>
      <c r="E392" s="80" t="s">
        <v>149</v>
      </c>
      <c r="F392" s="62">
        <v>171.2</v>
      </c>
      <c r="G392" s="62">
        <v>170.7</v>
      </c>
      <c r="H392" s="62">
        <v>177.4</v>
      </c>
      <c r="I392" s="62">
        <v>193.7</v>
      </c>
      <c r="J392" s="62">
        <v>182.6</v>
      </c>
      <c r="K392" s="62">
        <v>173.7</v>
      </c>
      <c r="L392" s="228">
        <v>1069.3</v>
      </c>
      <c r="M392" s="228">
        <v>553.70000000000005</v>
      </c>
      <c r="N392" s="228">
        <v>515.6</v>
      </c>
    </row>
    <row r="393" spans="1:14" customFormat="1" x14ac:dyDescent="0.25">
      <c r="A393" s="79" t="s">
        <v>71</v>
      </c>
      <c r="B393" s="106" t="s">
        <v>570</v>
      </c>
      <c r="C393" s="80" t="s">
        <v>148</v>
      </c>
      <c r="D393" s="80" t="s">
        <v>165</v>
      </c>
      <c r="E393" s="80" t="s">
        <v>150</v>
      </c>
      <c r="F393" s="62">
        <v>170.4</v>
      </c>
      <c r="G393" s="62">
        <v>183.3</v>
      </c>
      <c r="H393" s="62">
        <v>212</v>
      </c>
      <c r="I393" s="62">
        <v>230.9</v>
      </c>
      <c r="J393" s="62">
        <v>214.2</v>
      </c>
      <c r="K393" s="62">
        <v>183.6</v>
      </c>
      <c r="L393" s="228">
        <v>1194.4000000000001</v>
      </c>
      <c r="M393" s="228">
        <v>657.1</v>
      </c>
      <c r="N393" s="228">
        <v>537.29999999999995</v>
      </c>
    </row>
    <row r="394" spans="1:14" customFormat="1" x14ac:dyDescent="0.25">
      <c r="A394" s="79" t="s">
        <v>71</v>
      </c>
      <c r="B394" s="106" t="s">
        <v>571</v>
      </c>
      <c r="C394" s="80" t="s">
        <v>148</v>
      </c>
      <c r="D394" s="80" t="s">
        <v>165</v>
      </c>
      <c r="E394" s="80" t="s">
        <v>151</v>
      </c>
      <c r="F394" s="62">
        <v>172.2</v>
      </c>
      <c r="G394" s="62">
        <v>218.3</v>
      </c>
      <c r="H394" s="62">
        <v>416.9</v>
      </c>
      <c r="I394" s="62">
        <v>434.2</v>
      </c>
      <c r="J394" s="62">
        <v>327.5</v>
      </c>
      <c r="K394" s="62">
        <v>215.3</v>
      </c>
      <c r="L394" s="228">
        <v>1784.4</v>
      </c>
      <c r="M394" s="228">
        <v>1178.5999999999999</v>
      </c>
      <c r="N394" s="228">
        <v>605.79999999999995</v>
      </c>
    </row>
    <row r="395" spans="1:14" customFormat="1" x14ac:dyDescent="0.25">
      <c r="A395" s="79" t="s">
        <v>71</v>
      </c>
      <c r="B395" s="106" t="s">
        <v>572</v>
      </c>
      <c r="C395" s="80" t="s">
        <v>148</v>
      </c>
      <c r="D395" s="80" t="s">
        <v>165</v>
      </c>
      <c r="E395" s="80" t="s">
        <v>152</v>
      </c>
      <c r="F395" s="62">
        <v>173</v>
      </c>
      <c r="G395" s="62">
        <v>222.7</v>
      </c>
      <c r="H395" s="62">
        <v>423.8</v>
      </c>
      <c r="I395" s="62">
        <v>458.5</v>
      </c>
      <c r="J395" s="62">
        <v>346.3</v>
      </c>
      <c r="K395" s="62">
        <v>220.7</v>
      </c>
      <c r="L395" s="228">
        <v>1845</v>
      </c>
      <c r="M395" s="228">
        <v>1228.5999999999999</v>
      </c>
      <c r="N395" s="228">
        <v>616.4</v>
      </c>
    </row>
    <row r="396" spans="1:14" customFormat="1" x14ac:dyDescent="0.25">
      <c r="A396" s="79" t="s">
        <v>71</v>
      </c>
      <c r="B396" s="106" t="s">
        <v>573</v>
      </c>
      <c r="C396" s="80" t="s">
        <v>148</v>
      </c>
      <c r="D396" s="80" t="s">
        <v>165</v>
      </c>
      <c r="E396" s="80" t="s">
        <v>153</v>
      </c>
      <c r="F396" s="62">
        <v>174.6</v>
      </c>
      <c r="G396" s="62">
        <v>223.9</v>
      </c>
      <c r="H396" s="62">
        <v>430.9</v>
      </c>
      <c r="I396" s="62">
        <v>454.4</v>
      </c>
      <c r="J396" s="62">
        <v>327.9</v>
      </c>
      <c r="K396" s="62">
        <v>223</v>
      </c>
      <c r="L396" s="228">
        <v>1834.7</v>
      </c>
      <c r="M396" s="228">
        <v>1213.2</v>
      </c>
      <c r="N396" s="228">
        <v>621.5</v>
      </c>
    </row>
    <row r="397" spans="1:14" customFormat="1" x14ac:dyDescent="0.25">
      <c r="A397" s="79" t="s">
        <v>71</v>
      </c>
      <c r="B397" s="106" t="s">
        <v>574</v>
      </c>
      <c r="C397" s="80" t="s">
        <v>148</v>
      </c>
      <c r="D397" s="80" t="s">
        <v>165</v>
      </c>
      <c r="E397" s="80" t="s">
        <v>154</v>
      </c>
      <c r="F397" s="62">
        <v>178.3</v>
      </c>
      <c r="G397" s="62">
        <v>223.9</v>
      </c>
      <c r="H397" s="62">
        <v>426</v>
      </c>
      <c r="I397" s="62">
        <v>466.9</v>
      </c>
      <c r="J397" s="62">
        <v>326.2</v>
      </c>
      <c r="K397" s="62">
        <v>226.1</v>
      </c>
      <c r="L397" s="228">
        <v>1847.4</v>
      </c>
      <c r="M397" s="228">
        <v>0</v>
      </c>
      <c r="N397" s="228">
        <v>1847.4</v>
      </c>
    </row>
    <row r="398" spans="1:14" customFormat="1" x14ac:dyDescent="0.25">
      <c r="A398" s="79" t="s">
        <v>70</v>
      </c>
      <c r="B398" s="106" t="s">
        <v>109</v>
      </c>
      <c r="C398" s="80" t="s">
        <v>148</v>
      </c>
      <c r="D398" s="80" t="s">
        <v>166</v>
      </c>
      <c r="E398" s="80" t="s">
        <v>154</v>
      </c>
      <c r="F398" s="62">
        <v>251.4</v>
      </c>
      <c r="G398" s="62">
        <v>386.5</v>
      </c>
      <c r="H398" s="62">
        <v>704.2</v>
      </c>
      <c r="I398" s="62">
        <v>687.5</v>
      </c>
      <c r="J398" s="62">
        <v>596.9</v>
      </c>
      <c r="K398" s="62">
        <v>468.7</v>
      </c>
      <c r="L398" s="228">
        <v>3095.2</v>
      </c>
      <c r="M398" s="228">
        <v>0</v>
      </c>
      <c r="N398" s="228">
        <v>3095.2</v>
      </c>
    </row>
    <row r="399" spans="1:14" customFormat="1" x14ac:dyDescent="0.25">
      <c r="A399" s="79" t="s">
        <v>70</v>
      </c>
      <c r="B399" s="106" t="s">
        <v>222</v>
      </c>
      <c r="C399" s="80" t="s">
        <v>148</v>
      </c>
      <c r="D399" s="80" t="s">
        <v>166</v>
      </c>
      <c r="E399" s="80" t="s">
        <v>155</v>
      </c>
      <c r="F399" s="62">
        <v>236.6</v>
      </c>
      <c r="G399" s="62">
        <v>367.8</v>
      </c>
      <c r="H399" s="62">
        <v>694.3</v>
      </c>
      <c r="I399" s="62">
        <v>675.8</v>
      </c>
      <c r="J399" s="62">
        <v>602.4</v>
      </c>
      <c r="K399" s="62">
        <v>472.3</v>
      </c>
      <c r="L399" s="228">
        <v>3049.2</v>
      </c>
      <c r="M399" s="228">
        <v>0</v>
      </c>
      <c r="N399" s="228">
        <v>3049.2</v>
      </c>
    </row>
    <row r="400" spans="1:14" customFormat="1" x14ac:dyDescent="0.25">
      <c r="A400" s="79" t="s">
        <v>70</v>
      </c>
      <c r="B400" s="106" t="s">
        <v>223</v>
      </c>
      <c r="C400" s="80" t="s">
        <v>148</v>
      </c>
      <c r="D400" s="80" t="s">
        <v>166</v>
      </c>
      <c r="E400" s="80" t="s">
        <v>149</v>
      </c>
      <c r="F400" s="62">
        <v>243.1</v>
      </c>
      <c r="G400" s="62">
        <v>360.6</v>
      </c>
      <c r="H400" s="62">
        <v>640.4</v>
      </c>
      <c r="I400" s="62">
        <v>615.70000000000005</v>
      </c>
      <c r="J400" s="62">
        <v>588.29999999999995</v>
      </c>
      <c r="K400" s="62">
        <v>482.9</v>
      </c>
      <c r="L400" s="228">
        <v>2931</v>
      </c>
      <c r="M400" s="228">
        <v>1844.4</v>
      </c>
      <c r="N400" s="228">
        <v>1086.5999999999999</v>
      </c>
    </row>
    <row r="401" spans="1:14" customFormat="1" x14ac:dyDescent="0.25">
      <c r="A401" s="79" t="s">
        <v>70</v>
      </c>
      <c r="B401" s="106" t="s">
        <v>224</v>
      </c>
      <c r="C401" s="80" t="s">
        <v>148</v>
      </c>
      <c r="D401" s="80" t="s">
        <v>166</v>
      </c>
      <c r="E401" s="80" t="s">
        <v>150</v>
      </c>
      <c r="F401" s="62">
        <v>247.1</v>
      </c>
      <c r="G401" s="62">
        <v>360.5</v>
      </c>
      <c r="H401" s="62">
        <v>505</v>
      </c>
      <c r="I401" s="62">
        <v>540.79999999999995</v>
      </c>
      <c r="J401" s="62">
        <v>536.5</v>
      </c>
      <c r="K401" s="62">
        <v>463.1</v>
      </c>
      <c r="L401" s="228">
        <v>2653</v>
      </c>
      <c r="M401" s="228">
        <v>1582.3</v>
      </c>
      <c r="N401" s="228">
        <v>1070.7</v>
      </c>
    </row>
    <row r="402" spans="1:14" customFormat="1" x14ac:dyDescent="0.25">
      <c r="A402" s="79" t="s">
        <v>70</v>
      </c>
      <c r="B402" s="106" t="s">
        <v>225</v>
      </c>
      <c r="C402" s="80" t="s">
        <v>148</v>
      </c>
      <c r="D402" s="80" t="s">
        <v>166</v>
      </c>
      <c r="E402" s="80" t="s">
        <v>151</v>
      </c>
      <c r="F402" s="62">
        <v>239.6</v>
      </c>
      <c r="G402" s="62">
        <v>355.9</v>
      </c>
      <c r="H402" s="62">
        <v>703.8</v>
      </c>
      <c r="I402" s="62">
        <v>687.8</v>
      </c>
      <c r="J402" s="62">
        <v>612.79999999999995</v>
      </c>
      <c r="K402" s="62">
        <v>468.1</v>
      </c>
      <c r="L402" s="228">
        <v>3068</v>
      </c>
      <c r="M402" s="228">
        <v>2004.4</v>
      </c>
      <c r="N402" s="228">
        <v>1063.5999999999999</v>
      </c>
    </row>
    <row r="403" spans="1:14" customFormat="1" x14ac:dyDescent="0.25">
      <c r="A403" s="79" t="s">
        <v>70</v>
      </c>
      <c r="B403" s="106" t="s">
        <v>226</v>
      </c>
      <c r="C403" s="80" t="s">
        <v>148</v>
      </c>
      <c r="D403" s="80" t="s">
        <v>166</v>
      </c>
      <c r="E403" s="80" t="s">
        <v>152</v>
      </c>
      <c r="F403" s="62">
        <v>241.6</v>
      </c>
      <c r="G403" s="62">
        <v>371.6</v>
      </c>
      <c r="H403" s="62">
        <v>673.8</v>
      </c>
      <c r="I403" s="62">
        <v>672.1</v>
      </c>
      <c r="J403" s="62">
        <v>584</v>
      </c>
      <c r="K403" s="62">
        <v>476.9</v>
      </c>
      <c r="L403" s="228">
        <v>3020</v>
      </c>
      <c r="M403" s="228">
        <v>1929.9</v>
      </c>
      <c r="N403" s="228">
        <v>1090.0999999999999</v>
      </c>
    </row>
    <row r="404" spans="1:14" customFormat="1" x14ac:dyDescent="0.25">
      <c r="A404" s="79" t="s">
        <v>70</v>
      </c>
      <c r="B404" s="106" t="s">
        <v>227</v>
      </c>
      <c r="C404" s="80" t="s">
        <v>148</v>
      </c>
      <c r="D404" s="80" t="s">
        <v>166</v>
      </c>
      <c r="E404" s="80" t="s">
        <v>153</v>
      </c>
      <c r="F404" s="62">
        <v>249.8</v>
      </c>
      <c r="G404" s="62">
        <v>379</v>
      </c>
      <c r="H404" s="62">
        <v>701.8</v>
      </c>
      <c r="I404" s="62">
        <v>669.8</v>
      </c>
      <c r="J404" s="62">
        <v>581.70000000000005</v>
      </c>
      <c r="K404" s="62">
        <v>469.8</v>
      </c>
      <c r="L404" s="228">
        <v>3051.9</v>
      </c>
      <c r="M404" s="228">
        <v>1953.3</v>
      </c>
      <c r="N404" s="228">
        <v>1098.5999999999999</v>
      </c>
    </row>
    <row r="405" spans="1:14" customFormat="1" x14ac:dyDescent="0.25">
      <c r="A405" s="79" t="s">
        <v>70</v>
      </c>
      <c r="B405" s="106" t="s">
        <v>228</v>
      </c>
      <c r="C405" s="80" t="s">
        <v>148</v>
      </c>
      <c r="D405" s="80" t="s">
        <v>166</v>
      </c>
      <c r="E405" s="80" t="s">
        <v>154</v>
      </c>
      <c r="F405" s="62">
        <v>253.7</v>
      </c>
      <c r="G405" s="62">
        <v>369.5</v>
      </c>
      <c r="H405" s="62">
        <v>675.6</v>
      </c>
      <c r="I405" s="62">
        <v>673.7</v>
      </c>
      <c r="J405" s="62">
        <v>616.70000000000005</v>
      </c>
      <c r="K405" s="62">
        <v>477.4</v>
      </c>
      <c r="L405" s="228">
        <v>3066.6</v>
      </c>
      <c r="M405" s="228">
        <v>0</v>
      </c>
      <c r="N405" s="228">
        <v>3066.6</v>
      </c>
    </row>
    <row r="406" spans="1:14" customFormat="1" x14ac:dyDescent="0.25">
      <c r="A406" s="79" t="s">
        <v>70</v>
      </c>
      <c r="B406" s="106" t="s">
        <v>229</v>
      </c>
      <c r="C406" s="80" t="s">
        <v>148</v>
      </c>
      <c r="D406" s="80" t="s">
        <v>166</v>
      </c>
      <c r="E406" s="80" t="s">
        <v>155</v>
      </c>
      <c r="F406" s="62">
        <v>246.5</v>
      </c>
      <c r="G406" s="62">
        <v>353.6</v>
      </c>
      <c r="H406" s="62">
        <v>503.3</v>
      </c>
      <c r="I406" s="62">
        <v>560.70000000000005</v>
      </c>
      <c r="J406" s="62">
        <v>550</v>
      </c>
      <c r="K406" s="62">
        <v>474.1</v>
      </c>
      <c r="L406" s="228">
        <v>2688.2</v>
      </c>
      <c r="M406" s="228">
        <v>0</v>
      </c>
      <c r="N406" s="228">
        <v>2688.2</v>
      </c>
    </row>
    <row r="407" spans="1:14" customFormat="1" x14ac:dyDescent="0.25">
      <c r="A407" s="79" t="s">
        <v>70</v>
      </c>
      <c r="B407" s="106" t="s">
        <v>230</v>
      </c>
      <c r="C407" s="80" t="s">
        <v>148</v>
      </c>
      <c r="D407" s="80" t="s">
        <v>166</v>
      </c>
      <c r="E407" s="80" t="s">
        <v>149</v>
      </c>
      <c r="F407" s="62">
        <v>240.3</v>
      </c>
      <c r="G407" s="62">
        <v>355.8</v>
      </c>
      <c r="H407" s="62">
        <v>699</v>
      </c>
      <c r="I407" s="62">
        <v>665.3</v>
      </c>
      <c r="J407" s="62">
        <v>599.79999999999995</v>
      </c>
      <c r="K407" s="62">
        <v>462.2</v>
      </c>
      <c r="L407" s="228">
        <v>3022.4</v>
      </c>
      <c r="M407" s="228">
        <v>1964.1</v>
      </c>
      <c r="N407" s="228">
        <v>1058.3</v>
      </c>
    </row>
    <row r="408" spans="1:14" customFormat="1" x14ac:dyDescent="0.25">
      <c r="A408" s="79" t="s">
        <v>70</v>
      </c>
      <c r="B408" s="106" t="s">
        <v>231</v>
      </c>
      <c r="C408" s="80" t="s">
        <v>148</v>
      </c>
      <c r="D408" s="80" t="s">
        <v>166</v>
      </c>
      <c r="E408" s="80" t="s">
        <v>150</v>
      </c>
      <c r="F408" s="62">
        <v>242.8</v>
      </c>
      <c r="G408" s="62">
        <v>364.3</v>
      </c>
      <c r="H408" s="62">
        <v>734.9</v>
      </c>
      <c r="I408" s="62">
        <v>699.2</v>
      </c>
      <c r="J408" s="62">
        <v>598.29999999999995</v>
      </c>
      <c r="K408" s="62">
        <v>463.5</v>
      </c>
      <c r="L408" s="228">
        <v>3103</v>
      </c>
      <c r="M408" s="228">
        <v>2032.4</v>
      </c>
      <c r="N408" s="228">
        <v>1070.5999999999999</v>
      </c>
    </row>
    <row r="409" spans="1:14" customFormat="1" x14ac:dyDescent="0.25">
      <c r="A409" s="79" t="s">
        <v>70</v>
      </c>
      <c r="B409" s="106" t="s">
        <v>232</v>
      </c>
      <c r="C409" s="80" t="s">
        <v>148</v>
      </c>
      <c r="D409" s="80" t="s">
        <v>166</v>
      </c>
      <c r="E409" s="80" t="s">
        <v>151</v>
      </c>
      <c r="F409" s="62">
        <v>243.4</v>
      </c>
      <c r="G409" s="62">
        <v>356.1</v>
      </c>
      <c r="H409" s="62">
        <v>715.2</v>
      </c>
      <c r="I409" s="62">
        <v>684.3</v>
      </c>
      <c r="J409" s="62">
        <v>599.9</v>
      </c>
      <c r="K409" s="62">
        <v>512</v>
      </c>
      <c r="L409" s="228">
        <v>3110.9</v>
      </c>
      <c r="M409" s="228">
        <v>1999.4</v>
      </c>
      <c r="N409" s="228">
        <v>1111.5</v>
      </c>
    </row>
    <row r="410" spans="1:14" customFormat="1" x14ac:dyDescent="0.25">
      <c r="A410" s="79" t="s">
        <v>70</v>
      </c>
      <c r="B410" s="106" t="s">
        <v>233</v>
      </c>
      <c r="C410" s="80" t="s">
        <v>148</v>
      </c>
      <c r="D410" s="80" t="s">
        <v>166</v>
      </c>
      <c r="E410" s="80" t="s">
        <v>152</v>
      </c>
      <c r="F410" s="62">
        <v>251.4</v>
      </c>
      <c r="G410" s="62">
        <v>386.5</v>
      </c>
      <c r="H410" s="62">
        <v>704.2</v>
      </c>
      <c r="I410" s="62">
        <v>687.5</v>
      </c>
      <c r="J410" s="62">
        <v>596.9</v>
      </c>
      <c r="K410" s="62">
        <v>468.7</v>
      </c>
      <c r="L410" s="228">
        <v>3095.2</v>
      </c>
      <c r="M410" s="228">
        <v>1988.6</v>
      </c>
      <c r="N410" s="228">
        <v>1106.5999999999999</v>
      </c>
    </row>
    <row r="411" spans="1:14" customFormat="1" x14ac:dyDescent="0.25">
      <c r="A411" s="79" t="s">
        <v>70</v>
      </c>
      <c r="B411" s="106" t="s">
        <v>234</v>
      </c>
      <c r="C411" s="80" t="s">
        <v>148</v>
      </c>
      <c r="D411" s="80" t="s">
        <v>166</v>
      </c>
      <c r="E411" s="80" t="s">
        <v>153</v>
      </c>
      <c r="F411" s="62">
        <v>236.6</v>
      </c>
      <c r="G411" s="62">
        <v>367.8</v>
      </c>
      <c r="H411" s="62">
        <v>694.3</v>
      </c>
      <c r="I411" s="62">
        <v>675.8</v>
      </c>
      <c r="J411" s="62">
        <v>602.4</v>
      </c>
      <c r="K411" s="62">
        <v>472.3</v>
      </c>
      <c r="L411" s="228">
        <v>3049.2</v>
      </c>
      <c r="M411" s="228">
        <v>1972.5</v>
      </c>
      <c r="N411" s="228">
        <v>1076.7</v>
      </c>
    </row>
    <row r="412" spans="1:14" customFormat="1" x14ac:dyDescent="0.25">
      <c r="A412" s="79" t="s">
        <v>70</v>
      </c>
      <c r="B412" s="106" t="s">
        <v>235</v>
      </c>
      <c r="C412" s="80" t="s">
        <v>148</v>
      </c>
      <c r="D412" s="80" t="s">
        <v>166</v>
      </c>
      <c r="E412" s="80" t="s">
        <v>154</v>
      </c>
      <c r="F412" s="62">
        <v>243.1</v>
      </c>
      <c r="G412" s="62">
        <v>360.6</v>
      </c>
      <c r="H412" s="62">
        <v>640.4</v>
      </c>
      <c r="I412" s="62">
        <v>615.70000000000005</v>
      </c>
      <c r="J412" s="62">
        <v>588.29999999999995</v>
      </c>
      <c r="K412" s="62">
        <v>482.9</v>
      </c>
      <c r="L412" s="228">
        <v>2931</v>
      </c>
      <c r="M412" s="228">
        <v>0</v>
      </c>
      <c r="N412" s="228">
        <v>2931</v>
      </c>
    </row>
    <row r="413" spans="1:14" customFormat="1" x14ac:dyDescent="0.25">
      <c r="A413" s="79" t="s">
        <v>70</v>
      </c>
      <c r="B413" s="106" t="s">
        <v>236</v>
      </c>
      <c r="C413" s="80" t="s">
        <v>148</v>
      </c>
      <c r="D413" s="80" t="s">
        <v>166</v>
      </c>
      <c r="E413" s="80" t="s">
        <v>155</v>
      </c>
      <c r="F413" s="62">
        <v>247.1</v>
      </c>
      <c r="G413" s="62">
        <v>360.5</v>
      </c>
      <c r="H413" s="62">
        <v>505</v>
      </c>
      <c r="I413" s="62">
        <v>540.79999999999995</v>
      </c>
      <c r="J413" s="62">
        <v>536.5</v>
      </c>
      <c r="K413" s="62">
        <v>463.1</v>
      </c>
      <c r="L413" s="228">
        <v>2653</v>
      </c>
      <c r="M413" s="228">
        <v>0</v>
      </c>
      <c r="N413" s="228">
        <v>2653</v>
      </c>
    </row>
    <row r="414" spans="1:14" customFormat="1" x14ac:dyDescent="0.25">
      <c r="A414" s="79" t="s">
        <v>70</v>
      </c>
      <c r="B414" s="106" t="s">
        <v>237</v>
      </c>
      <c r="C414" s="80" t="s">
        <v>148</v>
      </c>
      <c r="D414" s="80" t="s">
        <v>166</v>
      </c>
      <c r="E414" s="80" t="s">
        <v>149</v>
      </c>
      <c r="F414" s="62">
        <v>239.6</v>
      </c>
      <c r="G414" s="62">
        <v>355.9</v>
      </c>
      <c r="H414" s="62">
        <v>703.8</v>
      </c>
      <c r="I414" s="62">
        <v>687.8</v>
      </c>
      <c r="J414" s="62">
        <v>612.79999999999995</v>
      </c>
      <c r="K414" s="62">
        <v>468.1</v>
      </c>
      <c r="L414" s="228">
        <v>3068</v>
      </c>
      <c r="M414" s="228">
        <v>2004.4</v>
      </c>
      <c r="N414" s="228">
        <v>1063.5999999999999</v>
      </c>
    </row>
    <row r="415" spans="1:14" customFormat="1" x14ac:dyDescent="0.25">
      <c r="A415" s="79" t="s">
        <v>70</v>
      </c>
      <c r="B415" s="106" t="s">
        <v>238</v>
      </c>
      <c r="C415" s="80" t="s">
        <v>148</v>
      </c>
      <c r="D415" s="80" t="s">
        <v>166</v>
      </c>
      <c r="E415" s="80" t="s">
        <v>150</v>
      </c>
      <c r="F415" s="62">
        <v>241.6</v>
      </c>
      <c r="G415" s="62">
        <v>371.6</v>
      </c>
      <c r="H415" s="62">
        <v>673.8</v>
      </c>
      <c r="I415" s="62">
        <v>672.1</v>
      </c>
      <c r="J415" s="62">
        <v>584</v>
      </c>
      <c r="K415" s="62">
        <v>476.9</v>
      </c>
      <c r="L415" s="228">
        <v>3020</v>
      </c>
      <c r="M415" s="228">
        <v>1929.9</v>
      </c>
      <c r="N415" s="228">
        <v>1090.0999999999999</v>
      </c>
    </row>
    <row r="416" spans="1:14" customFormat="1" x14ac:dyDescent="0.25">
      <c r="A416" s="79" t="s">
        <v>70</v>
      </c>
      <c r="B416" s="106" t="s">
        <v>239</v>
      </c>
      <c r="C416" s="80" t="s">
        <v>148</v>
      </c>
      <c r="D416" s="80" t="s">
        <v>166</v>
      </c>
      <c r="E416" s="80" t="s">
        <v>151</v>
      </c>
      <c r="F416" s="62">
        <v>249.8</v>
      </c>
      <c r="G416" s="62">
        <v>379</v>
      </c>
      <c r="H416" s="62">
        <v>701.8</v>
      </c>
      <c r="I416" s="62">
        <v>669.8</v>
      </c>
      <c r="J416" s="62">
        <v>581.70000000000005</v>
      </c>
      <c r="K416" s="62">
        <v>469.8</v>
      </c>
      <c r="L416" s="228">
        <v>3051.9</v>
      </c>
      <c r="M416" s="228">
        <v>1953.3</v>
      </c>
      <c r="N416" s="228">
        <v>1098.5999999999999</v>
      </c>
    </row>
    <row r="417" spans="1:14" customFormat="1" x14ac:dyDescent="0.25">
      <c r="A417" s="79" t="s">
        <v>70</v>
      </c>
      <c r="B417" s="106" t="s">
        <v>240</v>
      </c>
      <c r="C417" s="80" t="s">
        <v>148</v>
      </c>
      <c r="D417" s="80" t="s">
        <v>166</v>
      </c>
      <c r="E417" s="80" t="s">
        <v>152</v>
      </c>
      <c r="F417" s="62">
        <v>253.7</v>
      </c>
      <c r="G417" s="62">
        <v>369.5</v>
      </c>
      <c r="H417" s="62">
        <v>675.6</v>
      </c>
      <c r="I417" s="62">
        <v>673.7</v>
      </c>
      <c r="J417" s="62">
        <v>616.70000000000005</v>
      </c>
      <c r="K417" s="62">
        <v>477.4</v>
      </c>
      <c r="L417" s="228">
        <v>3066.6</v>
      </c>
      <c r="M417" s="228">
        <v>1966</v>
      </c>
      <c r="N417" s="228">
        <v>1100.5999999999999</v>
      </c>
    </row>
    <row r="418" spans="1:14" customFormat="1" x14ac:dyDescent="0.25">
      <c r="A418" s="79" t="s">
        <v>70</v>
      </c>
      <c r="B418" s="106" t="s">
        <v>241</v>
      </c>
      <c r="C418" s="80" t="s">
        <v>148</v>
      </c>
      <c r="D418" s="80" t="s">
        <v>166</v>
      </c>
      <c r="E418" s="80" t="s">
        <v>153</v>
      </c>
      <c r="F418" s="62">
        <v>258.2</v>
      </c>
      <c r="G418" s="62">
        <v>381.9</v>
      </c>
      <c r="H418" s="62">
        <v>716.6</v>
      </c>
      <c r="I418" s="62">
        <v>667.4</v>
      </c>
      <c r="J418" s="62">
        <v>575.29999999999995</v>
      </c>
      <c r="K418" s="62">
        <v>466.4</v>
      </c>
      <c r="L418" s="228">
        <v>3065.8</v>
      </c>
      <c r="M418" s="228">
        <v>1959.3</v>
      </c>
      <c r="N418" s="228">
        <v>1106.5</v>
      </c>
    </row>
    <row r="419" spans="1:14" customFormat="1" x14ac:dyDescent="0.25">
      <c r="A419" s="79" t="s">
        <v>70</v>
      </c>
      <c r="B419" s="106" t="s">
        <v>242</v>
      </c>
      <c r="C419" s="80" t="s">
        <v>148</v>
      </c>
      <c r="D419" s="80" t="s">
        <v>166</v>
      </c>
      <c r="E419" s="80" t="s">
        <v>154</v>
      </c>
      <c r="F419" s="62">
        <v>250.6</v>
      </c>
      <c r="G419" s="62">
        <v>373.7</v>
      </c>
      <c r="H419" s="62">
        <v>618.9</v>
      </c>
      <c r="I419" s="62">
        <v>596.29999999999995</v>
      </c>
      <c r="J419" s="62">
        <v>543.6</v>
      </c>
      <c r="K419" s="62">
        <v>459</v>
      </c>
      <c r="L419" s="228">
        <v>2842.1</v>
      </c>
      <c r="M419" s="228">
        <v>0</v>
      </c>
      <c r="N419" s="228">
        <v>2842.1</v>
      </c>
    </row>
    <row r="420" spans="1:14" customFormat="1" x14ac:dyDescent="0.25">
      <c r="A420" s="79" t="s">
        <v>70</v>
      </c>
      <c r="B420" s="106" t="s">
        <v>243</v>
      </c>
      <c r="C420" s="80" t="s">
        <v>148</v>
      </c>
      <c r="D420" s="80" t="s">
        <v>166</v>
      </c>
      <c r="E420" s="80" t="s">
        <v>155</v>
      </c>
      <c r="F420" s="62">
        <v>246.9</v>
      </c>
      <c r="G420" s="62">
        <v>361.1</v>
      </c>
      <c r="H420" s="62">
        <v>513.70000000000005</v>
      </c>
      <c r="I420" s="62">
        <v>558.29999999999995</v>
      </c>
      <c r="J420" s="62">
        <v>578.9</v>
      </c>
      <c r="K420" s="62">
        <v>481.4</v>
      </c>
      <c r="L420" s="228">
        <v>2740.3</v>
      </c>
      <c r="M420" s="228">
        <v>0</v>
      </c>
      <c r="N420" s="228">
        <v>2740.3</v>
      </c>
    </row>
    <row r="421" spans="1:14" customFormat="1" x14ac:dyDescent="0.25">
      <c r="A421" s="79" t="s">
        <v>70</v>
      </c>
      <c r="B421" s="106" t="s">
        <v>244</v>
      </c>
      <c r="C421" s="80" t="s">
        <v>148</v>
      </c>
      <c r="D421" s="80" t="s">
        <v>166</v>
      </c>
      <c r="E421" s="80" t="s">
        <v>149</v>
      </c>
      <c r="F421" s="62">
        <v>248.1</v>
      </c>
      <c r="G421" s="62">
        <v>370.9</v>
      </c>
      <c r="H421" s="62">
        <v>695.2</v>
      </c>
      <c r="I421" s="62">
        <v>706.1</v>
      </c>
      <c r="J421" s="62">
        <v>615.1</v>
      </c>
      <c r="K421" s="62">
        <v>492.2</v>
      </c>
      <c r="L421" s="228">
        <v>3127.6</v>
      </c>
      <c r="M421" s="228">
        <v>2016.4</v>
      </c>
      <c r="N421" s="228">
        <v>1111.2</v>
      </c>
    </row>
    <row r="422" spans="1:14" customFormat="1" x14ac:dyDescent="0.25">
      <c r="A422" s="79" t="s">
        <v>70</v>
      </c>
      <c r="B422" s="106" t="s">
        <v>245</v>
      </c>
      <c r="C422" s="80" t="s">
        <v>148</v>
      </c>
      <c r="D422" s="80" t="s">
        <v>166</v>
      </c>
      <c r="E422" s="80" t="s">
        <v>150</v>
      </c>
      <c r="F422" s="62">
        <v>256.60000000000002</v>
      </c>
      <c r="G422" s="62">
        <v>394.5</v>
      </c>
      <c r="H422" s="62">
        <v>731.3</v>
      </c>
      <c r="I422" s="62">
        <v>717.8</v>
      </c>
      <c r="J422" s="62">
        <v>631.5</v>
      </c>
      <c r="K422" s="62">
        <v>489.9</v>
      </c>
      <c r="L422" s="228">
        <v>3221.6</v>
      </c>
      <c r="M422" s="228">
        <v>2080.6</v>
      </c>
      <c r="N422" s="228">
        <v>1141</v>
      </c>
    </row>
    <row r="423" spans="1:14" customFormat="1" x14ac:dyDescent="0.25">
      <c r="A423" s="79" t="s">
        <v>70</v>
      </c>
      <c r="B423" s="106" t="s">
        <v>246</v>
      </c>
      <c r="C423" s="80" t="s">
        <v>148</v>
      </c>
      <c r="D423" s="80" t="s">
        <v>166</v>
      </c>
      <c r="E423" s="80" t="s">
        <v>151</v>
      </c>
      <c r="F423" s="62">
        <v>257.60000000000002</v>
      </c>
      <c r="G423" s="62">
        <v>398.2</v>
      </c>
      <c r="H423" s="62">
        <v>761.9</v>
      </c>
      <c r="I423" s="62">
        <v>683.9</v>
      </c>
      <c r="J423" s="62">
        <v>619.4</v>
      </c>
      <c r="K423" s="62">
        <v>468</v>
      </c>
      <c r="L423" s="228">
        <v>3189</v>
      </c>
      <c r="M423" s="228">
        <v>2065.1999999999998</v>
      </c>
      <c r="N423" s="228">
        <v>1123.8</v>
      </c>
    </row>
    <row r="424" spans="1:14" customFormat="1" x14ac:dyDescent="0.25">
      <c r="A424" s="79" t="s">
        <v>70</v>
      </c>
      <c r="B424" s="106" t="s">
        <v>247</v>
      </c>
      <c r="C424" s="80" t="s">
        <v>148</v>
      </c>
      <c r="D424" s="80" t="s">
        <v>166</v>
      </c>
      <c r="E424" s="80" t="s">
        <v>152</v>
      </c>
      <c r="F424" s="62">
        <v>248.1</v>
      </c>
      <c r="G424" s="62">
        <v>383.8</v>
      </c>
      <c r="H424" s="62">
        <v>733</v>
      </c>
      <c r="I424" s="62">
        <v>703.9</v>
      </c>
      <c r="J424" s="62">
        <v>616.6</v>
      </c>
      <c r="K424" s="62">
        <v>485.4</v>
      </c>
      <c r="L424" s="228">
        <v>3170.8</v>
      </c>
      <c r="M424" s="228">
        <v>2053.5</v>
      </c>
      <c r="N424" s="228">
        <v>1117.3</v>
      </c>
    </row>
    <row r="425" spans="1:14" customFormat="1" x14ac:dyDescent="0.25">
      <c r="A425" s="79" t="s">
        <v>70</v>
      </c>
      <c r="B425" s="106" t="s">
        <v>248</v>
      </c>
      <c r="C425" s="80" t="s">
        <v>148</v>
      </c>
      <c r="D425" s="80" t="s">
        <v>166</v>
      </c>
      <c r="E425" s="80" t="s">
        <v>153</v>
      </c>
      <c r="F425" s="62">
        <v>260.7</v>
      </c>
      <c r="G425" s="62">
        <v>391.7</v>
      </c>
      <c r="H425" s="62">
        <v>752.6</v>
      </c>
      <c r="I425" s="62">
        <v>814.4</v>
      </c>
      <c r="J425" s="62">
        <v>722.1</v>
      </c>
      <c r="K425" s="62">
        <v>546.20000000000005</v>
      </c>
      <c r="L425" s="228">
        <v>3487.7</v>
      </c>
      <c r="M425" s="228">
        <v>2289.1</v>
      </c>
      <c r="N425" s="228">
        <v>1198.5999999999999</v>
      </c>
    </row>
    <row r="426" spans="1:14" customFormat="1" x14ac:dyDescent="0.25">
      <c r="A426" s="79" t="s">
        <v>70</v>
      </c>
      <c r="B426" s="106" t="s">
        <v>249</v>
      </c>
      <c r="C426" s="80" t="s">
        <v>148</v>
      </c>
      <c r="D426" s="80" t="s">
        <v>166</v>
      </c>
      <c r="E426" s="80" t="s">
        <v>154</v>
      </c>
      <c r="F426" s="62">
        <v>266.10000000000002</v>
      </c>
      <c r="G426" s="62">
        <v>395</v>
      </c>
      <c r="H426" s="62">
        <v>645.79999999999995</v>
      </c>
      <c r="I426" s="62">
        <v>607.9</v>
      </c>
      <c r="J426" s="62">
        <v>578</v>
      </c>
      <c r="K426" s="62">
        <v>465.1</v>
      </c>
      <c r="L426" s="228">
        <v>2957.9</v>
      </c>
      <c r="M426" s="228">
        <v>0</v>
      </c>
      <c r="N426" s="228">
        <v>2957.9</v>
      </c>
    </row>
    <row r="427" spans="1:14" customFormat="1" x14ac:dyDescent="0.25">
      <c r="A427" s="79" t="s">
        <v>70</v>
      </c>
      <c r="B427" s="106" t="s">
        <v>250</v>
      </c>
      <c r="C427" s="80" t="s">
        <v>148</v>
      </c>
      <c r="D427" s="80" t="s">
        <v>166</v>
      </c>
      <c r="E427" s="80" t="s">
        <v>155</v>
      </c>
      <c r="F427" s="62">
        <v>247.1</v>
      </c>
      <c r="G427" s="62">
        <v>367.9</v>
      </c>
      <c r="H427" s="62">
        <v>526.5</v>
      </c>
      <c r="I427" s="62">
        <v>545.6</v>
      </c>
      <c r="J427" s="62">
        <v>557.20000000000005</v>
      </c>
      <c r="K427" s="62">
        <v>456.9</v>
      </c>
      <c r="L427" s="228">
        <v>2701.2</v>
      </c>
      <c r="M427" s="228">
        <v>0</v>
      </c>
      <c r="N427" s="228">
        <v>2701.2</v>
      </c>
    </row>
    <row r="428" spans="1:14" customFormat="1" x14ac:dyDescent="0.25">
      <c r="A428" s="79" t="s">
        <v>70</v>
      </c>
      <c r="B428" s="106" t="s">
        <v>110</v>
      </c>
      <c r="C428" s="80" t="s">
        <v>148</v>
      </c>
      <c r="D428" s="80" t="s">
        <v>173</v>
      </c>
      <c r="E428" s="80" t="s">
        <v>149</v>
      </c>
      <c r="F428" s="62">
        <v>242.1</v>
      </c>
      <c r="G428" s="62">
        <v>382.4</v>
      </c>
      <c r="H428" s="62">
        <v>735.9</v>
      </c>
      <c r="I428" s="62">
        <v>725.7</v>
      </c>
      <c r="J428" s="62">
        <v>645.9</v>
      </c>
      <c r="K428" s="62">
        <v>490.7</v>
      </c>
      <c r="L428" s="228">
        <v>3222.7</v>
      </c>
      <c r="M428" s="228">
        <v>2107.5</v>
      </c>
      <c r="N428" s="228">
        <v>1115.2</v>
      </c>
    </row>
    <row r="429" spans="1:14" customFormat="1" x14ac:dyDescent="0.25">
      <c r="A429" s="79" t="s">
        <v>70</v>
      </c>
      <c r="B429" s="106" t="s">
        <v>251</v>
      </c>
      <c r="C429" s="80" t="s">
        <v>148</v>
      </c>
      <c r="D429" s="80" t="s">
        <v>173</v>
      </c>
      <c r="E429" s="80" t="s">
        <v>150</v>
      </c>
      <c r="F429" s="62">
        <v>250</v>
      </c>
      <c r="G429" s="62">
        <v>383</v>
      </c>
      <c r="H429" s="62">
        <v>744.8</v>
      </c>
      <c r="I429" s="62">
        <v>720.8</v>
      </c>
      <c r="J429" s="62">
        <v>644.6</v>
      </c>
      <c r="K429" s="62">
        <v>489.6</v>
      </c>
      <c r="L429" s="228">
        <v>3232.8</v>
      </c>
      <c r="M429" s="228">
        <v>2110.1999999999998</v>
      </c>
      <c r="N429" s="228">
        <v>1122.5999999999999</v>
      </c>
    </row>
    <row r="430" spans="1:14" customFormat="1" x14ac:dyDescent="0.25">
      <c r="A430" s="79" t="s">
        <v>70</v>
      </c>
      <c r="B430" s="106" t="s">
        <v>252</v>
      </c>
      <c r="C430" s="80" t="s">
        <v>148</v>
      </c>
      <c r="D430" s="80" t="s">
        <v>173</v>
      </c>
      <c r="E430" s="80" t="s">
        <v>151</v>
      </c>
      <c r="F430" s="62">
        <v>246.9</v>
      </c>
      <c r="G430" s="62">
        <v>384.3</v>
      </c>
      <c r="H430" s="62">
        <v>719.6</v>
      </c>
      <c r="I430" s="62">
        <v>719</v>
      </c>
      <c r="J430" s="62">
        <v>638</v>
      </c>
      <c r="K430" s="62">
        <v>490.3</v>
      </c>
      <c r="L430" s="228">
        <v>3198.1</v>
      </c>
      <c r="M430" s="228">
        <v>2076.6</v>
      </c>
      <c r="N430" s="228">
        <v>1121.5</v>
      </c>
    </row>
    <row r="431" spans="1:14" customFormat="1" x14ac:dyDescent="0.25">
      <c r="A431" s="79" t="s">
        <v>70</v>
      </c>
      <c r="B431" s="106" t="s">
        <v>253</v>
      </c>
      <c r="C431" s="80" t="s">
        <v>148</v>
      </c>
      <c r="D431" s="80" t="s">
        <v>173</v>
      </c>
      <c r="E431" s="80" t="s">
        <v>152</v>
      </c>
      <c r="F431" s="62">
        <v>244.2</v>
      </c>
      <c r="G431" s="62">
        <v>380.1</v>
      </c>
      <c r="H431" s="62">
        <v>705.7</v>
      </c>
      <c r="I431" s="62">
        <v>682.8</v>
      </c>
      <c r="J431" s="62">
        <v>617.20000000000005</v>
      </c>
      <c r="K431" s="62">
        <v>473.9</v>
      </c>
      <c r="L431" s="228">
        <v>3103.9</v>
      </c>
      <c r="M431" s="228">
        <v>2005.7</v>
      </c>
      <c r="N431" s="228">
        <v>1098.2</v>
      </c>
    </row>
    <row r="432" spans="1:14" customFormat="1" x14ac:dyDescent="0.25">
      <c r="A432" s="79" t="s">
        <v>70</v>
      </c>
      <c r="B432" s="106" t="s">
        <v>254</v>
      </c>
      <c r="C432" s="80" t="s">
        <v>148</v>
      </c>
      <c r="D432" s="80" t="s">
        <v>173</v>
      </c>
      <c r="E432" s="80" t="s">
        <v>153</v>
      </c>
      <c r="F432" s="62">
        <v>246.9</v>
      </c>
      <c r="G432" s="62">
        <v>382.4</v>
      </c>
      <c r="H432" s="62">
        <v>708.7</v>
      </c>
      <c r="I432" s="62">
        <v>698.5</v>
      </c>
      <c r="J432" s="62">
        <v>632</v>
      </c>
      <c r="K432" s="62">
        <v>501.7</v>
      </c>
      <c r="L432" s="228">
        <v>3170.2</v>
      </c>
      <c r="M432" s="228">
        <v>2039.2</v>
      </c>
      <c r="N432" s="228">
        <v>1131</v>
      </c>
    </row>
    <row r="433" spans="1:14" customFormat="1" x14ac:dyDescent="0.25">
      <c r="A433" s="79" t="s">
        <v>70</v>
      </c>
      <c r="B433" s="106" t="s">
        <v>255</v>
      </c>
      <c r="C433" s="80" t="s">
        <v>148</v>
      </c>
      <c r="D433" s="80" t="s">
        <v>173</v>
      </c>
      <c r="E433" s="80" t="s">
        <v>154</v>
      </c>
      <c r="F433" s="62">
        <v>249.7</v>
      </c>
      <c r="G433" s="62">
        <v>382.7</v>
      </c>
      <c r="H433" s="62">
        <v>660</v>
      </c>
      <c r="I433" s="62">
        <v>615</v>
      </c>
      <c r="J433" s="62">
        <v>567</v>
      </c>
      <c r="K433" s="62">
        <v>462.6</v>
      </c>
      <c r="L433" s="228">
        <v>2937</v>
      </c>
      <c r="M433" s="228">
        <v>0</v>
      </c>
      <c r="N433" s="228">
        <v>2937</v>
      </c>
    </row>
    <row r="434" spans="1:14" customFormat="1" x14ac:dyDescent="0.25">
      <c r="A434" s="79" t="s">
        <v>70</v>
      </c>
      <c r="B434" s="106" t="s">
        <v>256</v>
      </c>
      <c r="C434" s="80" t="s">
        <v>148</v>
      </c>
      <c r="D434" s="80" t="s">
        <v>173</v>
      </c>
      <c r="E434" s="80" t="s">
        <v>155</v>
      </c>
      <c r="F434" s="62">
        <v>251</v>
      </c>
      <c r="G434" s="62">
        <v>376.2</v>
      </c>
      <c r="H434" s="62">
        <v>537.6</v>
      </c>
      <c r="I434" s="62">
        <v>544.20000000000005</v>
      </c>
      <c r="J434" s="62">
        <v>575.20000000000005</v>
      </c>
      <c r="K434" s="62">
        <v>488.1</v>
      </c>
      <c r="L434" s="228">
        <v>2772.3</v>
      </c>
      <c r="M434" s="228">
        <v>0</v>
      </c>
      <c r="N434" s="228">
        <v>2772.3</v>
      </c>
    </row>
    <row r="435" spans="1:14" customFormat="1" x14ac:dyDescent="0.25">
      <c r="A435" s="79" t="s">
        <v>70</v>
      </c>
      <c r="B435" s="106" t="s">
        <v>257</v>
      </c>
      <c r="C435" s="80" t="s">
        <v>148</v>
      </c>
      <c r="D435" s="80" t="s">
        <v>173</v>
      </c>
      <c r="E435" s="80" t="s">
        <v>149</v>
      </c>
      <c r="F435" s="62">
        <v>258.8</v>
      </c>
      <c r="G435" s="62">
        <v>389.4</v>
      </c>
      <c r="H435" s="62">
        <v>693</v>
      </c>
      <c r="I435" s="62">
        <v>691.8</v>
      </c>
      <c r="J435" s="62">
        <v>634.6</v>
      </c>
      <c r="K435" s="62">
        <v>485.5</v>
      </c>
      <c r="L435" s="228">
        <v>3153.1</v>
      </c>
      <c r="M435" s="228">
        <v>2019.4</v>
      </c>
      <c r="N435" s="228">
        <v>1133.7</v>
      </c>
    </row>
    <row r="436" spans="1:14" customFormat="1" x14ac:dyDescent="0.25">
      <c r="A436" s="79" t="s">
        <v>70</v>
      </c>
      <c r="B436" s="106" t="s">
        <v>258</v>
      </c>
      <c r="C436" s="80" t="s">
        <v>148</v>
      </c>
      <c r="D436" s="80" t="s">
        <v>173</v>
      </c>
      <c r="E436" s="80" t="s">
        <v>150</v>
      </c>
      <c r="F436" s="62">
        <v>253.8</v>
      </c>
      <c r="G436" s="62">
        <v>388.6</v>
      </c>
      <c r="H436" s="62">
        <v>697.1</v>
      </c>
      <c r="I436" s="62">
        <v>694</v>
      </c>
      <c r="J436" s="62">
        <v>631.4</v>
      </c>
      <c r="K436" s="62">
        <v>484.8</v>
      </c>
      <c r="L436" s="228">
        <v>3149.7</v>
      </c>
      <c r="M436" s="228">
        <v>2022.5</v>
      </c>
      <c r="N436" s="228">
        <v>1127.2</v>
      </c>
    </row>
    <row r="437" spans="1:14" customFormat="1" x14ac:dyDescent="0.25">
      <c r="A437" s="79" t="s">
        <v>70</v>
      </c>
      <c r="B437" s="106" t="s">
        <v>259</v>
      </c>
      <c r="C437" s="80" t="s">
        <v>148</v>
      </c>
      <c r="D437" s="80" t="s">
        <v>173</v>
      </c>
      <c r="E437" s="80" t="s">
        <v>151</v>
      </c>
      <c r="F437" s="62">
        <v>254.3</v>
      </c>
      <c r="G437" s="62">
        <v>396.3</v>
      </c>
      <c r="H437" s="62">
        <v>706</v>
      </c>
      <c r="I437" s="62">
        <v>688.9</v>
      </c>
      <c r="J437" s="62">
        <v>614.1</v>
      </c>
      <c r="K437" s="62">
        <v>473.2</v>
      </c>
      <c r="L437" s="228">
        <v>3132.8</v>
      </c>
      <c r="M437" s="228">
        <v>2009</v>
      </c>
      <c r="N437" s="228">
        <v>1123.8</v>
      </c>
    </row>
    <row r="438" spans="1:14" customFormat="1" x14ac:dyDescent="0.25">
      <c r="A438" s="79" t="s">
        <v>70</v>
      </c>
      <c r="B438" s="106" t="s">
        <v>260</v>
      </c>
      <c r="C438" s="80" t="s">
        <v>148</v>
      </c>
      <c r="D438" s="80" t="s">
        <v>173</v>
      </c>
      <c r="E438" s="80" t="s">
        <v>152</v>
      </c>
      <c r="F438" s="62">
        <v>246</v>
      </c>
      <c r="G438" s="62">
        <v>382.3</v>
      </c>
      <c r="H438" s="62">
        <v>682.9</v>
      </c>
      <c r="I438" s="62">
        <v>674</v>
      </c>
      <c r="J438" s="62">
        <v>663.1</v>
      </c>
      <c r="K438" s="62">
        <v>496.9</v>
      </c>
      <c r="L438" s="228">
        <v>3145.2</v>
      </c>
      <c r="M438" s="228">
        <v>2020</v>
      </c>
      <c r="N438" s="228">
        <v>1125.2</v>
      </c>
    </row>
    <row r="439" spans="1:14" customFormat="1" x14ac:dyDescent="0.25">
      <c r="A439" s="79" t="s">
        <v>70</v>
      </c>
      <c r="B439" s="106" t="s">
        <v>261</v>
      </c>
      <c r="C439" s="80" t="s">
        <v>148</v>
      </c>
      <c r="D439" s="80" t="s">
        <v>173</v>
      </c>
      <c r="E439" s="80" t="s">
        <v>153</v>
      </c>
      <c r="F439" s="62">
        <v>246.3</v>
      </c>
      <c r="G439" s="62">
        <v>391.9</v>
      </c>
      <c r="H439" s="62">
        <v>710.2</v>
      </c>
      <c r="I439" s="62">
        <v>695.4</v>
      </c>
      <c r="J439" s="62">
        <v>596.4</v>
      </c>
      <c r="K439" s="62">
        <v>461.6</v>
      </c>
      <c r="L439" s="228">
        <v>3101.8</v>
      </c>
      <c r="M439" s="228">
        <v>2002</v>
      </c>
      <c r="N439" s="228">
        <v>1099.8</v>
      </c>
    </row>
    <row r="440" spans="1:14" customFormat="1" x14ac:dyDescent="0.25">
      <c r="A440" s="79" t="s">
        <v>70</v>
      </c>
      <c r="B440" s="106" t="s">
        <v>262</v>
      </c>
      <c r="C440" s="80" t="s">
        <v>148</v>
      </c>
      <c r="D440" s="80" t="s">
        <v>173</v>
      </c>
      <c r="E440" s="80" t="s">
        <v>154</v>
      </c>
      <c r="F440" s="62">
        <v>250.8</v>
      </c>
      <c r="G440" s="62">
        <v>380.4</v>
      </c>
      <c r="H440" s="62">
        <v>644.79999999999995</v>
      </c>
      <c r="I440" s="62">
        <v>606.29999999999995</v>
      </c>
      <c r="J440" s="62">
        <v>627.5</v>
      </c>
      <c r="K440" s="62">
        <v>504.1</v>
      </c>
      <c r="L440" s="228">
        <v>3013.9</v>
      </c>
      <c r="M440" s="228">
        <v>0</v>
      </c>
      <c r="N440" s="228">
        <v>3013.9</v>
      </c>
    </row>
    <row r="441" spans="1:14" customFormat="1" x14ac:dyDescent="0.25">
      <c r="A441" s="79" t="s">
        <v>70</v>
      </c>
      <c r="B441" s="106" t="s">
        <v>263</v>
      </c>
      <c r="C441" s="80" t="s">
        <v>148</v>
      </c>
      <c r="D441" s="80" t="s">
        <v>173</v>
      </c>
      <c r="E441" s="80" t="s">
        <v>155</v>
      </c>
      <c r="F441" s="62">
        <v>270.3</v>
      </c>
      <c r="G441" s="62">
        <v>396.5</v>
      </c>
      <c r="H441" s="62">
        <v>553.29999999999995</v>
      </c>
      <c r="I441" s="62">
        <v>549.6</v>
      </c>
      <c r="J441" s="62">
        <v>561.6</v>
      </c>
      <c r="K441" s="62">
        <v>477.3</v>
      </c>
      <c r="L441" s="228">
        <v>2808.6</v>
      </c>
      <c r="M441" s="228">
        <v>0</v>
      </c>
      <c r="N441" s="228">
        <v>2808.6</v>
      </c>
    </row>
    <row r="442" spans="1:14" customFormat="1" x14ac:dyDescent="0.25">
      <c r="A442" s="79" t="s">
        <v>70</v>
      </c>
      <c r="B442" s="106" t="s">
        <v>264</v>
      </c>
      <c r="C442" s="80" t="s">
        <v>148</v>
      </c>
      <c r="D442" s="80" t="s">
        <v>173</v>
      </c>
      <c r="E442" s="80" t="s">
        <v>149</v>
      </c>
      <c r="F442" s="62">
        <v>261.89999999999998</v>
      </c>
      <c r="G442" s="62">
        <v>405.3</v>
      </c>
      <c r="H442" s="62">
        <v>734.6</v>
      </c>
      <c r="I442" s="62">
        <v>719.8</v>
      </c>
      <c r="J442" s="62">
        <v>620</v>
      </c>
      <c r="K442" s="62">
        <v>483.8</v>
      </c>
      <c r="L442" s="228">
        <v>3225.4</v>
      </c>
      <c r="M442" s="228">
        <v>2074.4</v>
      </c>
      <c r="N442" s="228">
        <v>1151</v>
      </c>
    </row>
    <row r="443" spans="1:14" customFormat="1" x14ac:dyDescent="0.25">
      <c r="A443" s="79" t="s">
        <v>70</v>
      </c>
      <c r="B443" s="106" t="s">
        <v>265</v>
      </c>
      <c r="C443" s="80" t="s">
        <v>148</v>
      </c>
      <c r="D443" s="80" t="s">
        <v>173</v>
      </c>
      <c r="E443" s="80" t="s">
        <v>150</v>
      </c>
      <c r="F443" s="62">
        <v>258</v>
      </c>
      <c r="G443" s="62">
        <v>397.5</v>
      </c>
      <c r="H443" s="62">
        <v>727.2</v>
      </c>
      <c r="I443" s="62">
        <v>689.8</v>
      </c>
      <c r="J443" s="62">
        <v>624.5</v>
      </c>
      <c r="K443" s="62">
        <v>474.7</v>
      </c>
      <c r="L443" s="228">
        <v>3171.7</v>
      </c>
      <c r="M443" s="228">
        <v>2041.5</v>
      </c>
      <c r="N443" s="228">
        <v>1130.2</v>
      </c>
    </row>
    <row r="444" spans="1:14" customFormat="1" x14ac:dyDescent="0.25">
      <c r="A444" s="79" t="s">
        <v>70</v>
      </c>
      <c r="B444" s="106" t="s">
        <v>266</v>
      </c>
      <c r="C444" s="80" t="s">
        <v>148</v>
      </c>
      <c r="D444" s="80" t="s">
        <v>173</v>
      </c>
      <c r="E444" s="80" t="s">
        <v>151</v>
      </c>
      <c r="F444" s="62">
        <v>251.4</v>
      </c>
      <c r="G444" s="62">
        <v>390.6</v>
      </c>
      <c r="H444" s="62">
        <v>714</v>
      </c>
      <c r="I444" s="62">
        <v>719.9</v>
      </c>
      <c r="J444" s="62">
        <v>627.9</v>
      </c>
      <c r="K444" s="62">
        <v>475.3</v>
      </c>
      <c r="L444" s="228">
        <v>3179.1</v>
      </c>
      <c r="M444" s="228">
        <v>2061.8000000000002</v>
      </c>
      <c r="N444" s="228">
        <v>1117.3</v>
      </c>
    </row>
    <row r="445" spans="1:14" customFormat="1" x14ac:dyDescent="0.25">
      <c r="A445" s="79" t="s">
        <v>70</v>
      </c>
      <c r="B445" s="106" t="s">
        <v>267</v>
      </c>
      <c r="C445" s="80" t="s">
        <v>148</v>
      </c>
      <c r="D445" s="80" t="s">
        <v>173</v>
      </c>
      <c r="E445" s="80" t="s">
        <v>152</v>
      </c>
      <c r="F445" s="62">
        <v>249.2</v>
      </c>
      <c r="G445" s="62">
        <v>392.3</v>
      </c>
      <c r="H445" s="62">
        <v>730.7</v>
      </c>
      <c r="I445" s="62">
        <v>706.8</v>
      </c>
      <c r="J445" s="62">
        <v>628</v>
      </c>
      <c r="K445" s="62">
        <v>468.8</v>
      </c>
      <c r="L445" s="228">
        <v>3175.8</v>
      </c>
      <c r="M445" s="228">
        <v>2065.5</v>
      </c>
      <c r="N445" s="228">
        <v>1110.3</v>
      </c>
    </row>
    <row r="446" spans="1:14" customFormat="1" x14ac:dyDescent="0.25">
      <c r="A446" s="79" t="s">
        <v>70</v>
      </c>
      <c r="B446" s="106" t="s">
        <v>268</v>
      </c>
      <c r="C446" s="80" t="s">
        <v>148</v>
      </c>
      <c r="D446" s="80" t="s">
        <v>173</v>
      </c>
      <c r="E446" s="80" t="s">
        <v>153</v>
      </c>
      <c r="F446" s="62">
        <v>247.5</v>
      </c>
      <c r="G446" s="62">
        <v>386.9</v>
      </c>
      <c r="H446" s="62">
        <v>730.7</v>
      </c>
      <c r="I446" s="62">
        <v>711.8</v>
      </c>
      <c r="J446" s="62">
        <v>618.20000000000005</v>
      </c>
      <c r="K446" s="62">
        <v>471</v>
      </c>
      <c r="L446" s="228">
        <v>3166.1</v>
      </c>
      <c r="M446" s="228">
        <v>2060.6999999999998</v>
      </c>
      <c r="N446" s="228">
        <v>1105.4000000000001</v>
      </c>
    </row>
    <row r="447" spans="1:14" customFormat="1" x14ac:dyDescent="0.25">
      <c r="A447" s="79" t="s">
        <v>70</v>
      </c>
      <c r="B447" s="106" t="s">
        <v>269</v>
      </c>
      <c r="C447" s="80" t="s">
        <v>148</v>
      </c>
      <c r="D447" s="80" t="s">
        <v>173</v>
      </c>
      <c r="E447" s="80" t="s">
        <v>154</v>
      </c>
      <c r="F447" s="62">
        <v>253.2</v>
      </c>
      <c r="G447" s="62">
        <v>373.3</v>
      </c>
      <c r="H447" s="62">
        <v>639.6</v>
      </c>
      <c r="I447" s="62">
        <v>604.5</v>
      </c>
      <c r="J447" s="62">
        <v>588.70000000000005</v>
      </c>
      <c r="K447" s="62">
        <v>467.8</v>
      </c>
      <c r="L447" s="228">
        <v>2927.1</v>
      </c>
      <c r="M447" s="228">
        <v>0</v>
      </c>
      <c r="N447" s="228">
        <v>2927.1</v>
      </c>
    </row>
    <row r="448" spans="1:14" customFormat="1" x14ac:dyDescent="0.25">
      <c r="A448" s="79" t="s">
        <v>70</v>
      </c>
      <c r="B448" s="106" t="s">
        <v>270</v>
      </c>
      <c r="C448" s="80" t="s">
        <v>148</v>
      </c>
      <c r="D448" s="80" t="s">
        <v>173</v>
      </c>
      <c r="E448" s="80" t="s">
        <v>155</v>
      </c>
      <c r="F448" s="62">
        <v>261.5</v>
      </c>
      <c r="G448" s="62">
        <v>382.8</v>
      </c>
      <c r="H448" s="62">
        <v>535.1</v>
      </c>
      <c r="I448" s="62">
        <v>542.79999999999995</v>
      </c>
      <c r="J448" s="62">
        <v>554.1</v>
      </c>
      <c r="K448" s="62">
        <v>463.2</v>
      </c>
      <c r="L448" s="228">
        <v>2739.5</v>
      </c>
      <c r="M448" s="228">
        <v>0</v>
      </c>
      <c r="N448" s="228">
        <v>2739.5</v>
      </c>
    </row>
    <row r="449" spans="1:14" customFormat="1" x14ac:dyDescent="0.25">
      <c r="A449" s="79" t="s">
        <v>70</v>
      </c>
      <c r="B449" s="106" t="s">
        <v>271</v>
      </c>
      <c r="C449" s="80" t="s">
        <v>148</v>
      </c>
      <c r="D449" s="80" t="s">
        <v>173</v>
      </c>
      <c r="E449" s="80" t="s">
        <v>149</v>
      </c>
      <c r="F449" s="62">
        <v>247.2</v>
      </c>
      <c r="G449" s="62">
        <v>371</v>
      </c>
      <c r="H449" s="62">
        <v>676.6</v>
      </c>
      <c r="I449" s="62">
        <v>694</v>
      </c>
      <c r="J449" s="62">
        <v>667.1</v>
      </c>
      <c r="K449" s="62">
        <v>499.5</v>
      </c>
      <c r="L449" s="228">
        <v>3155.4</v>
      </c>
      <c r="M449" s="228">
        <v>2037.7</v>
      </c>
      <c r="N449" s="228">
        <v>1117.7</v>
      </c>
    </row>
    <row r="450" spans="1:14" customFormat="1" x14ac:dyDescent="0.25">
      <c r="A450" s="79" t="s">
        <v>70</v>
      </c>
      <c r="B450" s="106" t="s">
        <v>272</v>
      </c>
      <c r="C450" s="80" t="s">
        <v>148</v>
      </c>
      <c r="D450" s="80" t="s">
        <v>173</v>
      </c>
      <c r="E450" s="80" t="s">
        <v>150</v>
      </c>
      <c r="F450" s="62">
        <v>257.10000000000002</v>
      </c>
      <c r="G450" s="62">
        <v>389</v>
      </c>
      <c r="H450" s="62">
        <v>698.1</v>
      </c>
      <c r="I450" s="62">
        <v>661.5</v>
      </c>
      <c r="J450" s="62">
        <v>643.20000000000005</v>
      </c>
      <c r="K450" s="62">
        <v>490.2</v>
      </c>
      <c r="L450" s="228">
        <v>3139.1</v>
      </c>
      <c r="M450" s="228">
        <v>2002.8</v>
      </c>
      <c r="N450" s="228">
        <v>1136.3</v>
      </c>
    </row>
    <row r="451" spans="1:14" customFormat="1" x14ac:dyDescent="0.25">
      <c r="A451" s="79" t="s">
        <v>70</v>
      </c>
      <c r="B451" s="106" t="s">
        <v>273</v>
      </c>
      <c r="C451" s="80" t="s">
        <v>148</v>
      </c>
      <c r="D451" s="80" t="s">
        <v>173</v>
      </c>
      <c r="E451" s="80" t="s">
        <v>151</v>
      </c>
      <c r="F451" s="62">
        <v>253.9</v>
      </c>
      <c r="G451" s="62">
        <v>390.3</v>
      </c>
      <c r="H451" s="62">
        <v>710.9</v>
      </c>
      <c r="I451" s="62">
        <v>665.7</v>
      </c>
      <c r="J451" s="62">
        <v>624.79999999999995</v>
      </c>
      <c r="K451" s="62">
        <v>472.7</v>
      </c>
      <c r="L451" s="228">
        <v>3118.3</v>
      </c>
      <c r="M451" s="228">
        <v>2001.4</v>
      </c>
      <c r="N451" s="228">
        <v>1116.9000000000001</v>
      </c>
    </row>
    <row r="452" spans="1:14" customFormat="1" x14ac:dyDescent="0.25">
      <c r="A452" s="79" t="s">
        <v>70</v>
      </c>
      <c r="B452" s="106" t="s">
        <v>274</v>
      </c>
      <c r="C452" s="80" t="s">
        <v>148</v>
      </c>
      <c r="D452" s="80" t="s">
        <v>173</v>
      </c>
      <c r="E452" s="80" t="s">
        <v>152</v>
      </c>
      <c r="F452" s="62">
        <v>251.4</v>
      </c>
      <c r="G452" s="62">
        <v>379.4</v>
      </c>
      <c r="H452" s="62">
        <v>682.5</v>
      </c>
      <c r="I452" s="62">
        <v>651.79999999999995</v>
      </c>
      <c r="J452" s="62">
        <v>634</v>
      </c>
      <c r="K452" s="62">
        <v>478.6</v>
      </c>
      <c r="L452" s="228">
        <v>3077.7</v>
      </c>
      <c r="M452" s="228">
        <v>1968.3</v>
      </c>
      <c r="N452" s="228">
        <v>1109.4000000000001</v>
      </c>
    </row>
    <row r="453" spans="1:14" customFormat="1" x14ac:dyDescent="0.25">
      <c r="A453" s="79" t="s">
        <v>70</v>
      </c>
      <c r="B453" s="106" t="s">
        <v>275</v>
      </c>
      <c r="C453" s="80" t="s">
        <v>148</v>
      </c>
      <c r="D453" s="80" t="s">
        <v>173</v>
      </c>
      <c r="E453" s="80" t="s">
        <v>153</v>
      </c>
      <c r="F453" s="62">
        <v>257.3</v>
      </c>
      <c r="G453" s="62">
        <v>375.9</v>
      </c>
      <c r="H453" s="62">
        <v>675.4</v>
      </c>
      <c r="I453" s="62">
        <v>667.5</v>
      </c>
      <c r="J453" s="62">
        <v>619.9</v>
      </c>
      <c r="K453" s="62">
        <v>493</v>
      </c>
      <c r="L453" s="228">
        <v>3089</v>
      </c>
      <c r="M453" s="228">
        <v>1962.8</v>
      </c>
      <c r="N453" s="228">
        <v>1126.2</v>
      </c>
    </row>
    <row r="454" spans="1:14" customFormat="1" x14ac:dyDescent="0.25">
      <c r="A454" s="79" t="s">
        <v>70</v>
      </c>
      <c r="B454" s="106" t="s">
        <v>276</v>
      </c>
      <c r="C454" s="80" t="s">
        <v>148</v>
      </c>
      <c r="D454" s="80" t="s">
        <v>173</v>
      </c>
      <c r="E454" s="80" t="s">
        <v>154</v>
      </c>
      <c r="F454" s="62">
        <v>261.5</v>
      </c>
      <c r="G454" s="62">
        <v>383.9</v>
      </c>
      <c r="H454" s="62">
        <v>656.3</v>
      </c>
      <c r="I454" s="62">
        <v>654</v>
      </c>
      <c r="J454" s="62">
        <v>593.20000000000005</v>
      </c>
      <c r="K454" s="62">
        <v>482.1</v>
      </c>
      <c r="L454" s="228">
        <v>3031</v>
      </c>
      <c r="M454" s="228">
        <v>0</v>
      </c>
      <c r="N454" s="228">
        <v>3031</v>
      </c>
    </row>
    <row r="455" spans="1:14" customFormat="1" x14ac:dyDescent="0.25">
      <c r="A455" s="79" t="s">
        <v>70</v>
      </c>
      <c r="B455" s="106" t="s">
        <v>277</v>
      </c>
      <c r="C455" s="80" t="s">
        <v>148</v>
      </c>
      <c r="D455" s="80" t="s">
        <v>173</v>
      </c>
      <c r="E455" s="80" t="s">
        <v>155</v>
      </c>
      <c r="F455" s="62">
        <v>267.77999999999997</v>
      </c>
      <c r="G455" s="62">
        <v>310.42</v>
      </c>
      <c r="H455" s="62">
        <v>535.33000000000004</v>
      </c>
      <c r="I455" s="62">
        <v>541.48</v>
      </c>
      <c r="J455" s="62">
        <v>566.76</v>
      </c>
      <c r="K455" s="62">
        <v>574.28</v>
      </c>
      <c r="L455" s="228">
        <v>2796.05</v>
      </c>
      <c r="M455" s="228">
        <v>0</v>
      </c>
      <c r="N455" s="228">
        <v>2796.05</v>
      </c>
    </row>
    <row r="456" spans="1:14" customFormat="1" x14ac:dyDescent="0.25">
      <c r="A456" s="79" t="s">
        <v>70</v>
      </c>
      <c r="B456" s="106" t="s">
        <v>278</v>
      </c>
      <c r="C456" s="80" t="s">
        <v>148</v>
      </c>
      <c r="D456" s="80" t="s">
        <v>173</v>
      </c>
      <c r="E456" s="80" t="s">
        <v>149</v>
      </c>
      <c r="F456" s="62">
        <v>261.05</v>
      </c>
      <c r="G456" s="62">
        <v>301.74</v>
      </c>
      <c r="H456" s="62">
        <v>660.83</v>
      </c>
      <c r="I456" s="62">
        <v>707.66</v>
      </c>
      <c r="J456" s="62">
        <v>676.45</v>
      </c>
      <c r="K456" s="62">
        <v>594.64</v>
      </c>
      <c r="L456" s="228">
        <v>3202.37</v>
      </c>
      <c r="M456" s="228">
        <v>2044.94</v>
      </c>
      <c r="N456" s="228">
        <v>1157.43</v>
      </c>
    </row>
    <row r="457" spans="1:14" customFormat="1" x14ac:dyDescent="0.25">
      <c r="A457" s="79" t="s">
        <v>70</v>
      </c>
      <c r="B457" s="106" t="s">
        <v>279</v>
      </c>
      <c r="C457" s="80" t="s">
        <v>148</v>
      </c>
      <c r="D457" s="80" t="s">
        <v>173</v>
      </c>
      <c r="E457" s="80" t="s">
        <v>150</v>
      </c>
      <c r="F457" s="62">
        <v>256.60000000000002</v>
      </c>
      <c r="G457" s="62">
        <v>293.33999999999997</v>
      </c>
      <c r="H457" s="62">
        <v>675.82</v>
      </c>
      <c r="I457" s="62">
        <v>752.43</v>
      </c>
      <c r="J457" s="62">
        <v>726.59</v>
      </c>
      <c r="K457" s="62">
        <v>601.05999999999995</v>
      </c>
      <c r="L457" s="228">
        <v>3305.84</v>
      </c>
      <c r="M457" s="228">
        <v>2154.84</v>
      </c>
      <c r="N457" s="228">
        <v>1151</v>
      </c>
    </row>
    <row r="458" spans="1:14" customFormat="1" x14ac:dyDescent="0.25">
      <c r="A458" s="79" t="s">
        <v>70</v>
      </c>
      <c r="B458" s="106" t="s">
        <v>280</v>
      </c>
      <c r="C458" s="80" t="s">
        <v>148</v>
      </c>
      <c r="D458" s="80" t="s">
        <v>173</v>
      </c>
      <c r="E458" s="80" t="s">
        <v>151</v>
      </c>
      <c r="F458" s="62">
        <v>255.44</v>
      </c>
      <c r="G458" s="62">
        <v>298.7</v>
      </c>
      <c r="H458" s="62">
        <v>679.52</v>
      </c>
      <c r="I458" s="62">
        <v>705.33</v>
      </c>
      <c r="J458" s="62">
        <v>667.39</v>
      </c>
      <c r="K458" s="62">
        <v>580.55999999999995</v>
      </c>
      <c r="L458" s="228">
        <v>3186.94</v>
      </c>
      <c r="M458" s="228">
        <v>2052.2399999999998</v>
      </c>
      <c r="N458" s="228">
        <v>1134.7</v>
      </c>
    </row>
    <row r="459" spans="1:14" customFormat="1" x14ac:dyDescent="0.25">
      <c r="A459" s="79" t="s">
        <v>70</v>
      </c>
      <c r="B459" s="106" t="s">
        <v>111</v>
      </c>
      <c r="C459" s="80" t="s">
        <v>148</v>
      </c>
      <c r="D459" s="80" t="s">
        <v>167</v>
      </c>
      <c r="E459" s="80" t="s">
        <v>152</v>
      </c>
      <c r="F459" s="62">
        <v>250.88</v>
      </c>
      <c r="G459" s="62">
        <v>286.26</v>
      </c>
      <c r="H459" s="62">
        <v>698.37</v>
      </c>
      <c r="I459" s="62">
        <v>735.63</v>
      </c>
      <c r="J459" s="62">
        <v>707.11</v>
      </c>
      <c r="K459" s="62">
        <v>590.49</v>
      </c>
      <c r="L459" s="228">
        <v>3268.74</v>
      </c>
      <c r="M459" s="228">
        <v>2141.11</v>
      </c>
      <c r="N459" s="228">
        <v>1127.6300000000001</v>
      </c>
    </row>
    <row r="460" spans="1:14" customFormat="1" x14ac:dyDescent="0.25">
      <c r="A460" s="79" t="s">
        <v>70</v>
      </c>
      <c r="B460" s="106" t="s">
        <v>281</v>
      </c>
      <c r="C460" s="80" t="s">
        <v>148</v>
      </c>
      <c r="D460" s="80" t="s">
        <v>167</v>
      </c>
      <c r="E460" s="80" t="s">
        <v>153</v>
      </c>
      <c r="F460" s="62">
        <v>256.22000000000003</v>
      </c>
      <c r="G460" s="62">
        <v>294.7</v>
      </c>
      <c r="H460" s="62">
        <v>705.87</v>
      </c>
      <c r="I460" s="62">
        <v>737.7</v>
      </c>
      <c r="J460" s="62">
        <v>665.62</v>
      </c>
      <c r="K460" s="62">
        <v>565.80999999999995</v>
      </c>
      <c r="L460" s="228">
        <v>3225.92</v>
      </c>
      <c r="M460" s="228">
        <v>2109.19</v>
      </c>
      <c r="N460" s="228">
        <v>1116.73</v>
      </c>
    </row>
    <row r="461" spans="1:14" customFormat="1" x14ac:dyDescent="0.25">
      <c r="A461" s="79" t="s">
        <v>70</v>
      </c>
      <c r="B461" s="106" t="s">
        <v>282</v>
      </c>
      <c r="C461" s="80" t="s">
        <v>148</v>
      </c>
      <c r="D461" s="80" t="s">
        <v>167</v>
      </c>
      <c r="E461" s="80" t="s">
        <v>154</v>
      </c>
      <c r="F461" s="62">
        <v>256.54000000000002</v>
      </c>
      <c r="G461" s="62">
        <v>294.27999999999997</v>
      </c>
      <c r="H461" s="62">
        <v>644.79</v>
      </c>
      <c r="I461" s="62">
        <v>625.04999999999995</v>
      </c>
      <c r="J461" s="62">
        <v>624.29</v>
      </c>
      <c r="K461" s="62">
        <v>565.63</v>
      </c>
      <c r="L461" s="228">
        <v>3010.58</v>
      </c>
      <c r="M461" s="228">
        <v>0</v>
      </c>
      <c r="N461" s="228">
        <v>3010.58</v>
      </c>
    </row>
    <row r="462" spans="1:14" customFormat="1" x14ac:dyDescent="0.25">
      <c r="A462" s="79" t="s">
        <v>70</v>
      </c>
      <c r="B462" s="106" t="s">
        <v>283</v>
      </c>
      <c r="C462" s="80" t="s">
        <v>148</v>
      </c>
      <c r="D462" s="80" t="s">
        <v>167</v>
      </c>
      <c r="E462" s="80" t="s">
        <v>155</v>
      </c>
      <c r="F462" s="62">
        <v>249.44</v>
      </c>
      <c r="G462" s="62">
        <v>292.89</v>
      </c>
      <c r="H462" s="62">
        <v>533.24</v>
      </c>
      <c r="I462" s="62">
        <v>544.72</v>
      </c>
      <c r="J462" s="62">
        <v>569.57000000000005</v>
      </c>
      <c r="K462" s="62">
        <v>541.05999999999995</v>
      </c>
      <c r="L462" s="228">
        <v>2730.92</v>
      </c>
      <c r="M462" s="228">
        <v>0</v>
      </c>
      <c r="N462" s="228">
        <v>2730.92</v>
      </c>
    </row>
    <row r="463" spans="1:14" customFormat="1" x14ac:dyDescent="0.25">
      <c r="A463" s="79" t="s">
        <v>70</v>
      </c>
      <c r="B463" s="106" t="s">
        <v>284</v>
      </c>
      <c r="C463" s="80" t="s">
        <v>148</v>
      </c>
      <c r="D463" s="80" t="s">
        <v>167</v>
      </c>
      <c r="E463" s="80" t="s">
        <v>149</v>
      </c>
      <c r="F463" s="62">
        <v>253.75</v>
      </c>
      <c r="G463" s="62">
        <v>293.89999999999998</v>
      </c>
      <c r="H463" s="62">
        <v>681.94</v>
      </c>
      <c r="I463" s="62">
        <v>690.08</v>
      </c>
      <c r="J463" s="62">
        <v>658.78</v>
      </c>
      <c r="K463" s="62">
        <v>564.89</v>
      </c>
      <c r="L463" s="228">
        <v>3143.34</v>
      </c>
      <c r="M463" s="228">
        <v>2030.8</v>
      </c>
      <c r="N463" s="228">
        <v>1112.54</v>
      </c>
    </row>
    <row r="464" spans="1:14" customFormat="1" x14ac:dyDescent="0.25">
      <c r="A464" s="79" t="s">
        <v>70</v>
      </c>
      <c r="B464" s="106" t="s">
        <v>285</v>
      </c>
      <c r="C464" s="80" t="s">
        <v>148</v>
      </c>
      <c r="D464" s="80" t="s">
        <v>167</v>
      </c>
      <c r="E464" s="80" t="s">
        <v>150</v>
      </c>
      <c r="F464" s="62">
        <v>253.23</v>
      </c>
      <c r="G464" s="62">
        <v>289.70999999999998</v>
      </c>
      <c r="H464" s="62">
        <v>688.68</v>
      </c>
      <c r="I464" s="62">
        <v>713.42</v>
      </c>
      <c r="J464" s="62">
        <v>681.44</v>
      </c>
      <c r="K464" s="62">
        <v>547.88</v>
      </c>
      <c r="L464" s="228">
        <v>3174.36</v>
      </c>
      <c r="M464" s="228">
        <v>2083.54</v>
      </c>
      <c r="N464" s="228">
        <v>1090.82</v>
      </c>
    </row>
    <row r="465" spans="1:14" customFormat="1" x14ac:dyDescent="0.25">
      <c r="A465" s="79" t="s">
        <v>70</v>
      </c>
      <c r="B465" s="106" t="s">
        <v>286</v>
      </c>
      <c r="C465" s="80" t="s">
        <v>148</v>
      </c>
      <c r="D465" s="80" t="s">
        <v>167</v>
      </c>
      <c r="E465" s="80" t="s">
        <v>151</v>
      </c>
      <c r="F465" s="62">
        <v>254.05</v>
      </c>
      <c r="G465" s="62">
        <v>289.69</v>
      </c>
      <c r="H465" s="62">
        <v>713.17</v>
      </c>
      <c r="I465" s="62">
        <v>712.18</v>
      </c>
      <c r="J465" s="62">
        <v>681.53</v>
      </c>
      <c r="K465" s="62">
        <v>575.69000000000005</v>
      </c>
      <c r="L465" s="228">
        <v>3226.31</v>
      </c>
      <c r="M465" s="228">
        <v>2106.88</v>
      </c>
      <c r="N465" s="228">
        <v>1119.43</v>
      </c>
    </row>
    <row r="466" spans="1:14" customFormat="1" x14ac:dyDescent="0.25">
      <c r="A466" s="79" t="s">
        <v>70</v>
      </c>
      <c r="B466" s="106" t="s">
        <v>287</v>
      </c>
      <c r="C466" s="80" t="s">
        <v>148</v>
      </c>
      <c r="D466" s="80" t="s">
        <v>167</v>
      </c>
      <c r="E466" s="80" t="s">
        <v>152</v>
      </c>
      <c r="F466" s="62">
        <v>259.36</v>
      </c>
      <c r="G466" s="62">
        <v>296.52999999999997</v>
      </c>
      <c r="H466" s="62">
        <v>694.54</v>
      </c>
      <c r="I466" s="62">
        <v>713.42</v>
      </c>
      <c r="J466" s="62">
        <v>698.7</v>
      </c>
      <c r="K466" s="62">
        <v>596.41999999999996</v>
      </c>
      <c r="L466" s="228">
        <v>3258.97</v>
      </c>
      <c r="M466" s="228">
        <v>2106.66</v>
      </c>
      <c r="N466" s="228">
        <v>1152.31</v>
      </c>
    </row>
    <row r="467" spans="1:14" customFormat="1" x14ac:dyDescent="0.25">
      <c r="A467" s="79" t="s">
        <v>70</v>
      </c>
      <c r="B467" s="106" t="s">
        <v>288</v>
      </c>
      <c r="C467" s="80" t="s">
        <v>148</v>
      </c>
      <c r="D467" s="80" t="s">
        <v>167</v>
      </c>
      <c r="E467" s="80" t="s">
        <v>153</v>
      </c>
      <c r="F467" s="62">
        <v>265.06</v>
      </c>
      <c r="G467" s="62">
        <v>303.56</v>
      </c>
      <c r="H467" s="62">
        <v>696.34</v>
      </c>
      <c r="I467" s="62">
        <v>730.49</v>
      </c>
      <c r="J467" s="62">
        <v>686.02</v>
      </c>
      <c r="K467" s="62">
        <v>581.11</v>
      </c>
      <c r="L467" s="228">
        <v>3262.58</v>
      </c>
      <c r="M467" s="228">
        <v>2112.85</v>
      </c>
      <c r="N467" s="228">
        <v>1149.73</v>
      </c>
    </row>
    <row r="468" spans="1:14" customFormat="1" x14ac:dyDescent="0.25">
      <c r="A468" s="79" t="s">
        <v>70</v>
      </c>
      <c r="B468" s="106" t="s">
        <v>289</v>
      </c>
      <c r="C468" s="80" t="s">
        <v>148</v>
      </c>
      <c r="D468" s="80" t="s">
        <v>167</v>
      </c>
      <c r="E468" s="80" t="s">
        <v>154</v>
      </c>
      <c r="F468" s="62">
        <v>271.64999999999998</v>
      </c>
      <c r="G468" s="62">
        <v>305.10000000000002</v>
      </c>
      <c r="H468" s="62">
        <v>635.79</v>
      </c>
      <c r="I468" s="62">
        <v>594.66999999999996</v>
      </c>
      <c r="J468" s="62">
        <v>640.03</v>
      </c>
      <c r="K468" s="62">
        <v>589.85</v>
      </c>
      <c r="L468" s="228">
        <v>3037.09</v>
      </c>
      <c r="M468" s="228">
        <v>0</v>
      </c>
      <c r="N468" s="228">
        <v>3037.09</v>
      </c>
    </row>
    <row r="469" spans="1:14" customFormat="1" x14ac:dyDescent="0.25">
      <c r="A469" s="79" t="s">
        <v>70</v>
      </c>
      <c r="B469" s="106" t="s">
        <v>290</v>
      </c>
      <c r="C469" s="80" t="s">
        <v>148</v>
      </c>
      <c r="D469" s="80" t="s">
        <v>167</v>
      </c>
      <c r="E469" s="80" t="s">
        <v>155</v>
      </c>
      <c r="F469" s="62">
        <v>291.45</v>
      </c>
      <c r="G469" s="62">
        <v>328.07</v>
      </c>
      <c r="H469" s="62">
        <v>575.01</v>
      </c>
      <c r="I469" s="62">
        <v>577.70000000000005</v>
      </c>
      <c r="J469" s="62">
        <v>625.83000000000004</v>
      </c>
      <c r="K469" s="62">
        <v>605.74</v>
      </c>
      <c r="L469" s="228">
        <v>3003.8</v>
      </c>
      <c r="M469" s="228">
        <v>0</v>
      </c>
      <c r="N469" s="228">
        <v>3003.8</v>
      </c>
    </row>
    <row r="470" spans="1:14" customFormat="1" x14ac:dyDescent="0.25">
      <c r="A470" s="79" t="s">
        <v>70</v>
      </c>
      <c r="B470" s="106" t="s">
        <v>291</v>
      </c>
      <c r="C470" s="80" t="s">
        <v>148</v>
      </c>
      <c r="D470" s="80" t="s">
        <v>167</v>
      </c>
      <c r="E470" s="80" t="s">
        <v>149</v>
      </c>
      <c r="F470" s="62">
        <v>280.42</v>
      </c>
      <c r="G470" s="62">
        <v>323.58</v>
      </c>
      <c r="H470" s="62">
        <v>710.68</v>
      </c>
      <c r="I470" s="62">
        <v>721.29</v>
      </c>
      <c r="J470" s="62">
        <v>667.53</v>
      </c>
      <c r="K470" s="62">
        <v>587.05999999999995</v>
      </c>
      <c r="L470" s="228">
        <v>3290.56</v>
      </c>
      <c r="M470" s="228">
        <v>2099.5</v>
      </c>
      <c r="N470" s="228">
        <v>1191.06</v>
      </c>
    </row>
    <row r="471" spans="1:14" customFormat="1" x14ac:dyDescent="0.25">
      <c r="A471" s="79" t="s">
        <v>70</v>
      </c>
      <c r="B471" s="106" t="s">
        <v>292</v>
      </c>
      <c r="C471" s="80" t="s">
        <v>148</v>
      </c>
      <c r="D471" s="80" t="s">
        <v>167</v>
      </c>
      <c r="E471" s="80" t="s">
        <v>150</v>
      </c>
      <c r="F471" s="62">
        <v>258.5</v>
      </c>
      <c r="G471" s="62">
        <v>292.68</v>
      </c>
      <c r="H471" s="62">
        <v>691.8</v>
      </c>
      <c r="I471" s="62">
        <v>731.06</v>
      </c>
      <c r="J471" s="62">
        <v>676.18</v>
      </c>
      <c r="K471" s="62">
        <v>579.97</v>
      </c>
      <c r="L471" s="228">
        <v>3230.19</v>
      </c>
      <c r="M471" s="228">
        <v>2099.04</v>
      </c>
      <c r="N471" s="228">
        <v>1131.1500000000001</v>
      </c>
    </row>
    <row r="472" spans="1:14" customFormat="1" x14ac:dyDescent="0.25">
      <c r="A472" s="79" t="s">
        <v>70</v>
      </c>
      <c r="B472" s="106" t="s">
        <v>293</v>
      </c>
      <c r="C472" s="80" t="s">
        <v>148</v>
      </c>
      <c r="D472" s="80" t="s">
        <v>167</v>
      </c>
      <c r="E472" s="80" t="s">
        <v>151</v>
      </c>
      <c r="F472" s="62">
        <v>257.82</v>
      </c>
      <c r="G472" s="62">
        <v>294.57</v>
      </c>
      <c r="H472" s="62">
        <v>725.46</v>
      </c>
      <c r="I472" s="62">
        <v>696.1</v>
      </c>
      <c r="J472" s="62">
        <v>682.4</v>
      </c>
      <c r="K472" s="62">
        <v>579.77</v>
      </c>
      <c r="L472" s="228">
        <v>3236.12</v>
      </c>
      <c r="M472" s="228">
        <v>2103.96</v>
      </c>
      <c r="N472" s="228">
        <v>1132.1600000000001</v>
      </c>
    </row>
    <row r="473" spans="1:14" customFormat="1" x14ac:dyDescent="0.25">
      <c r="A473" s="79" t="s">
        <v>70</v>
      </c>
      <c r="B473" s="106" t="s">
        <v>294</v>
      </c>
      <c r="C473" s="80" t="s">
        <v>148</v>
      </c>
      <c r="D473" s="80" t="s">
        <v>167</v>
      </c>
      <c r="E473" s="80" t="s">
        <v>152</v>
      </c>
      <c r="F473" s="62">
        <v>256.45999999999998</v>
      </c>
      <c r="G473" s="62">
        <v>291.42</v>
      </c>
      <c r="H473" s="62">
        <v>712.76</v>
      </c>
      <c r="I473" s="62">
        <v>713.53</v>
      </c>
      <c r="J473" s="62">
        <v>671.01</v>
      </c>
      <c r="K473" s="62">
        <v>568.48</v>
      </c>
      <c r="L473" s="228">
        <v>3213.66</v>
      </c>
      <c r="M473" s="228">
        <v>2097.3000000000002</v>
      </c>
      <c r="N473" s="228">
        <v>1116.3599999999999</v>
      </c>
    </row>
    <row r="474" spans="1:14" customFormat="1" x14ac:dyDescent="0.25">
      <c r="A474" s="79" t="s">
        <v>70</v>
      </c>
      <c r="B474" s="106" t="s">
        <v>295</v>
      </c>
      <c r="C474" s="80" t="s">
        <v>148</v>
      </c>
      <c r="D474" s="80" t="s">
        <v>167</v>
      </c>
      <c r="E474" s="80" t="s">
        <v>153</v>
      </c>
      <c r="F474" s="62">
        <v>261.88</v>
      </c>
      <c r="G474" s="62">
        <v>299.26</v>
      </c>
      <c r="H474" s="62">
        <v>715.32</v>
      </c>
      <c r="I474" s="62">
        <v>723.05</v>
      </c>
      <c r="J474" s="62">
        <v>684.44</v>
      </c>
      <c r="K474" s="62">
        <v>580.25</v>
      </c>
      <c r="L474" s="228">
        <v>3264.2</v>
      </c>
      <c r="M474" s="228">
        <v>2122.81</v>
      </c>
      <c r="N474" s="228">
        <v>1141.3900000000001</v>
      </c>
    </row>
    <row r="475" spans="1:14" customFormat="1" x14ac:dyDescent="0.25">
      <c r="A475" s="79" t="s">
        <v>70</v>
      </c>
      <c r="B475" s="106" t="s">
        <v>296</v>
      </c>
      <c r="C475" s="80" t="s">
        <v>148</v>
      </c>
      <c r="D475" s="80" t="s">
        <v>167</v>
      </c>
      <c r="E475" s="80" t="s">
        <v>154</v>
      </c>
      <c r="F475" s="62">
        <v>257.48</v>
      </c>
      <c r="G475" s="62">
        <v>292.92</v>
      </c>
      <c r="H475" s="62">
        <v>640.73</v>
      </c>
      <c r="I475" s="62">
        <v>622.5</v>
      </c>
      <c r="J475" s="62">
        <v>603.24</v>
      </c>
      <c r="K475" s="62">
        <v>557.98</v>
      </c>
      <c r="L475" s="228">
        <v>2974.85</v>
      </c>
      <c r="M475" s="228">
        <v>0</v>
      </c>
      <c r="N475" s="228">
        <v>2974.85</v>
      </c>
    </row>
    <row r="476" spans="1:14" customFormat="1" x14ac:dyDescent="0.25">
      <c r="A476" s="79" t="s">
        <v>70</v>
      </c>
      <c r="B476" s="106" t="s">
        <v>297</v>
      </c>
      <c r="C476" s="80" t="s">
        <v>148</v>
      </c>
      <c r="D476" s="80" t="s">
        <v>167</v>
      </c>
      <c r="E476" s="80" t="s">
        <v>155</v>
      </c>
      <c r="F476" s="62">
        <v>256.2</v>
      </c>
      <c r="G476" s="62">
        <v>297.16000000000003</v>
      </c>
      <c r="H476" s="62">
        <v>540.91</v>
      </c>
      <c r="I476" s="62">
        <v>535.51</v>
      </c>
      <c r="J476" s="62">
        <v>570.02</v>
      </c>
      <c r="K476" s="62">
        <v>564.1</v>
      </c>
      <c r="L476" s="228">
        <v>2763.9</v>
      </c>
      <c r="M476" s="228">
        <v>0</v>
      </c>
      <c r="N476" s="228">
        <v>2763.9</v>
      </c>
    </row>
    <row r="477" spans="1:14" customFormat="1" x14ac:dyDescent="0.25">
      <c r="A477" s="79" t="s">
        <v>70</v>
      </c>
      <c r="B477" s="106" t="s">
        <v>298</v>
      </c>
      <c r="C477" s="80" t="s">
        <v>148</v>
      </c>
      <c r="D477" s="80" t="s">
        <v>167</v>
      </c>
      <c r="E477" s="80" t="s">
        <v>149</v>
      </c>
      <c r="F477" s="62">
        <v>256.83999999999997</v>
      </c>
      <c r="G477" s="62">
        <v>289.39</v>
      </c>
      <c r="H477" s="62">
        <v>729.16</v>
      </c>
      <c r="I477" s="62">
        <v>759.35</v>
      </c>
      <c r="J477" s="62">
        <v>727.75</v>
      </c>
      <c r="K477" s="62">
        <v>598.54</v>
      </c>
      <c r="L477" s="228">
        <v>3361.03</v>
      </c>
      <c r="M477" s="228">
        <v>2216.2600000000002</v>
      </c>
      <c r="N477" s="228">
        <v>1144.77</v>
      </c>
    </row>
    <row r="478" spans="1:14" customFormat="1" x14ac:dyDescent="0.25">
      <c r="A478" s="79" t="s">
        <v>70</v>
      </c>
      <c r="B478" s="106" t="s">
        <v>299</v>
      </c>
      <c r="C478" s="80" t="s">
        <v>148</v>
      </c>
      <c r="D478" s="80" t="s">
        <v>167</v>
      </c>
      <c r="E478" s="80" t="s">
        <v>150</v>
      </c>
      <c r="F478" s="62">
        <v>260.94</v>
      </c>
      <c r="G478" s="62">
        <v>295.27999999999997</v>
      </c>
      <c r="H478" s="62">
        <v>743.48</v>
      </c>
      <c r="I478" s="62">
        <v>751.14</v>
      </c>
      <c r="J478" s="62">
        <v>711.87</v>
      </c>
      <c r="K478" s="62">
        <v>601.96</v>
      </c>
      <c r="L478" s="228">
        <v>3364.67</v>
      </c>
      <c r="M478" s="228">
        <v>2206.4899999999998</v>
      </c>
      <c r="N478" s="228">
        <v>1158.18</v>
      </c>
    </row>
    <row r="479" spans="1:14" customFormat="1" x14ac:dyDescent="0.25">
      <c r="A479" s="79" t="s">
        <v>70</v>
      </c>
      <c r="B479" s="106" t="s">
        <v>300</v>
      </c>
      <c r="C479" s="80" t="s">
        <v>148</v>
      </c>
      <c r="D479" s="80" t="s">
        <v>167</v>
      </c>
      <c r="E479" s="80" t="s">
        <v>151</v>
      </c>
      <c r="F479" s="62">
        <v>267.07</v>
      </c>
      <c r="G479" s="62">
        <v>302.68</v>
      </c>
      <c r="H479" s="62">
        <v>748.25</v>
      </c>
      <c r="I479" s="62">
        <v>755.04</v>
      </c>
      <c r="J479" s="62">
        <v>730.45</v>
      </c>
      <c r="K479" s="62">
        <v>597.22</v>
      </c>
      <c r="L479" s="228">
        <v>3400.71</v>
      </c>
      <c r="M479" s="228">
        <v>2233.7399999999998</v>
      </c>
      <c r="N479" s="228">
        <v>1166.97</v>
      </c>
    </row>
    <row r="480" spans="1:14" customFormat="1" x14ac:dyDescent="0.25">
      <c r="A480" s="79" t="s">
        <v>70</v>
      </c>
      <c r="B480" s="106" t="s">
        <v>301</v>
      </c>
      <c r="C480" s="80" t="s">
        <v>148</v>
      </c>
      <c r="D480" s="80" t="s">
        <v>167</v>
      </c>
      <c r="E480" s="80" t="s">
        <v>152</v>
      </c>
      <c r="F480" s="62">
        <v>262.55</v>
      </c>
      <c r="G480" s="62">
        <v>305.88</v>
      </c>
      <c r="H480" s="62">
        <v>774.81</v>
      </c>
      <c r="I480" s="62">
        <v>788.68</v>
      </c>
      <c r="J480" s="62">
        <v>729.68</v>
      </c>
      <c r="K480" s="62">
        <v>593.1</v>
      </c>
      <c r="L480" s="228">
        <v>3454.7</v>
      </c>
      <c r="M480" s="228">
        <v>2293.17</v>
      </c>
      <c r="N480" s="228">
        <v>1161.53</v>
      </c>
    </row>
    <row r="481" spans="1:14" customFormat="1" x14ac:dyDescent="0.25">
      <c r="A481" s="79" t="s">
        <v>70</v>
      </c>
      <c r="B481" s="106" t="s">
        <v>302</v>
      </c>
      <c r="C481" s="80" t="s">
        <v>148</v>
      </c>
      <c r="D481" s="80" t="s">
        <v>167</v>
      </c>
      <c r="E481" s="80" t="s">
        <v>153</v>
      </c>
      <c r="F481" s="62">
        <v>258.35000000000002</v>
      </c>
      <c r="G481" s="62">
        <v>293.14</v>
      </c>
      <c r="H481" s="62">
        <v>702.36</v>
      </c>
      <c r="I481" s="62">
        <v>737.7</v>
      </c>
      <c r="J481" s="62">
        <v>693.42</v>
      </c>
      <c r="K481" s="62">
        <v>603.44000000000005</v>
      </c>
      <c r="L481" s="228">
        <v>3288.41</v>
      </c>
      <c r="M481" s="228">
        <v>2133.48</v>
      </c>
      <c r="N481" s="228">
        <v>1154.93</v>
      </c>
    </row>
    <row r="482" spans="1:14" customFormat="1" x14ac:dyDescent="0.25">
      <c r="A482" s="79" t="s">
        <v>70</v>
      </c>
      <c r="B482" s="106" t="s">
        <v>303</v>
      </c>
      <c r="C482" s="80" t="s">
        <v>148</v>
      </c>
      <c r="D482" s="80" t="s">
        <v>167</v>
      </c>
      <c r="E482" s="80" t="s">
        <v>154</v>
      </c>
      <c r="F482" s="62">
        <v>269.79000000000002</v>
      </c>
      <c r="G482" s="62">
        <v>312.95999999999998</v>
      </c>
      <c r="H482" s="62">
        <v>669.48</v>
      </c>
      <c r="I482" s="62">
        <v>643.58000000000004</v>
      </c>
      <c r="J482" s="62">
        <v>654.57000000000005</v>
      </c>
      <c r="K482" s="62">
        <v>585.55999999999995</v>
      </c>
      <c r="L482" s="228">
        <v>3135.94</v>
      </c>
      <c r="M482" s="228">
        <v>0</v>
      </c>
      <c r="N482" s="228">
        <v>3135.94</v>
      </c>
    </row>
    <row r="483" spans="1:14" customFormat="1" x14ac:dyDescent="0.25">
      <c r="A483" s="79" t="s">
        <v>70</v>
      </c>
      <c r="B483" s="106" t="s">
        <v>304</v>
      </c>
      <c r="C483" s="80" t="s">
        <v>148</v>
      </c>
      <c r="D483" s="80" t="s">
        <v>167</v>
      </c>
      <c r="E483" s="80" t="s">
        <v>155</v>
      </c>
      <c r="F483" s="62">
        <v>269.52</v>
      </c>
      <c r="G483" s="62">
        <v>314.10000000000002</v>
      </c>
      <c r="H483" s="62">
        <v>554.76</v>
      </c>
      <c r="I483" s="62">
        <v>551.20000000000005</v>
      </c>
      <c r="J483" s="62">
        <v>613.30999999999995</v>
      </c>
      <c r="K483" s="62">
        <v>580.41999999999996</v>
      </c>
      <c r="L483" s="228">
        <v>2883.31</v>
      </c>
      <c r="M483" s="228">
        <v>0</v>
      </c>
      <c r="N483" s="228">
        <v>2883.31</v>
      </c>
    </row>
    <row r="484" spans="1:14" customFormat="1" x14ac:dyDescent="0.25">
      <c r="A484" s="79" t="s">
        <v>70</v>
      </c>
      <c r="B484" s="106" t="s">
        <v>305</v>
      </c>
      <c r="C484" s="80" t="s">
        <v>148</v>
      </c>
      <c r="D484" s="80" t="s">
        <v>167</v>
      </c>
      <c r="E484" s="80" t="s">
        <v>149</v>
      </c>
      <c r="F484" s="62">
        <v>260.7</v>
      </c>
      <c r="G484" s="62">
        <v>299.44</v>
      </c>
      <c r="H484" s="62">
        <v>707.15</v>
      </c>
      <c r="I484" s="62">
        <v>751.27</v>
      </c>
      <c r="J484" s="62">
        <v>720.36</v>
      </c>
      <c r="K484" s="62">
        <v>606.79999999999995</v>
      </c>
      <c r="L484" s="228">
        <v>3345.72</v>
      </c>
      <c r="M484" s="228">
        <v>2178.7800000000002</v>
      </c>
      <c r="N484" s="228">
        <v>1166.94</v>
      </c>
    </row>
    <row r="485" spans="1:14" customFormat="1" x14ac:dyDescent="0.25">
      <c r="A485" s="79" t="s">
        <v>70</v>
      </c>
      <c r="B485" s="106" t="s">
        <v>306</v>
      </c>
      <c r="C485" s="80" t="s">
        <v>148</v>
      </c>
      <c r="D485" s="80" t="s">
        <v>167</v>
      </c>
      <c r="E485" s="80" t="s">
        <v>150</v>
      </c>
      <c r="F485" s="62">
        <v>258.70999999999998</v>
      </c>
      <c r="G485" s="62">
        <v>296.41000000000003</v>
      </c>
      <c r="H485" s="62">
        <v>754.28</v>
      </c>
      <c r="I485" s="62">
        <v>771.52</v>
      </c>
      <c r="J485" s="62">
        <v>701.57</v>
      </c>
      <c r="K485" s="62">
        <v>588.71</v>
      </c>
      <c r="L485" s="228">
        <v>3371.2</v>
      </c>
      <c r="M485" s="228">
        <v>2227.37</v>
      </c>
      <c r="N485" s="228">
        <v>1143.83</v>
      </c>
    </row>
    <row r="486" spans="1:14" customFormat="1" x14ac:dyDescent="0.25">
      <c r="A486" s="79" t="s">
        <v>70</v>
      </c>
      <c r="B486" s="106" t="s">
        <v>307</v>
      </c>
      <c r="C486" s="80" t="s">
        <v>148</v>
      </c>
      <c r="D486" s="80" t="s">
        <v>167</v>
      </c>
      <c r="E486" s="80" t="s">
        <v>151</v>
      </c>
      <c r="F486" s="62">
        <v>262.08</v>
      </c>
      <c r="G486" s="62">
        <v>300.64</v>
      </c>
      <c r="H486" s="62">
        <v>735.2</v>
      </c>
      <c r="I486" s="62">
        <v>737.07</v>
      </c>
      <c r="J486" s="62">
        <v>688.74</v>
      </c>
      <c r="K486" s="62">
        <v>590.9</v>
      </c>
      <c r="L486" s="228">
        <v>3314.63</v>
      </c>
      <c r="M486" s="228">
        <v>2161.0100000000002</v>
      </c>
      <c r="N486" s="228">
        <v>1153.6199999999999</v>
      </c>
    </row>
    <row r="487" spans="1:14" customFormat="1" x14ac:dyDescent="0.25">
      <c r="A487" s="79" t="s">
        <v>70</v>
      </c>
      <c r="B487" s="106" t="s">
        <v>308</v>
      </c>
      <c r="C487" s="80" t="s">
        <v>148</v>
      </c>
      <c r="D487" s="80" t="s">
        <v>167</v>
      </c>
      <c r="E487" s="80" t="s">
        <v>152</v>
      </c>
      <c r="F487" s="62">
        <v>264.73</v>
      </c>
      <c r="G487" s="62">
        <v>299.04000000000002</v>
      </c>
      <c r="H487" s="62">
        <v>731.82</v>
      </c>
      <c r="I487" s="62">
        <v>753.24</v>
      </c>
      <c r="J487" s="62">
        <v>709.77</v>
      </c>
      <c r="K487" s="62">
        <v>597.35</v>
      </c>
      <c r="L487" s="228">
        <v>3355.95</v>
      </c>
      <c r="M487" s="228">
        <v>2194.83</v>
      </c>
      <c r="N487" s="228">
        <v>1161.1199999999999</v>
      </c>
    </row>
    <row r="488" spans="1:14" customFormat="1" x14ac:dyDescent="0.25">
      <c r="A488" s="79" t="s">
        <v>70</v>
      </c>
      <c r="B488" s="106" t="s">
        <v>309</v>
      </c>
      <c r="C488" s="80" t="s">
        <v>148</v>
      </c>
      <c r="D488" s="80" t="s">
        <v>167</v>
      </c>
      <c r="E488" s="80" t="s">
        <v>153</v>
      </c>
      <c r="F488" s="62">
        <v>263.87</v>
      </c>
      <c r="G488" s="62">
        <v>306.41000000000003</v>
      </c>
      <c r="H488" s="62">
        <v>749.62</v>
      </c>
      <c r="I488" s="62">
        <v>746.6</v>
      </c>
      <c r="J488" s="62">
        <v>707.16</v>
      </c>
      <c r="K488" s="62">
        <v>555.75</v>
      </c>
      <c r="L488" s="228">
        <v>3329.41</v>
      </c>
      <c r="M488" s="228">
        <v>2203.38</v>
      </c>
      <c r="N488" s="228">
        <v>1126.03</v>
      </c>
    </row>
    <row r="489" spans="1:14" customFormat="1" x14ac:dyDescent="0.25">
      <c r="A489" s="79" t="s">
        <v>70</v>
      </c>
      <c r="B489" s="106" t="s">
        <v>112</v>
      </c>
      <c r="C489" s="80" t="s">
        <v>148</v>
      </c>
      <c r="D489" s="80" t="s">
        <v>168</v>
      </c>
      <c r="E489" s="80" t="s">
        <v>154</v>
      </c>
      <c r="F489" s="62">
        <v>253.48</v>
      </c>
      <c r="G489" s="62">
        <v>283.94</v>
      </c>
      <c r="H489" s="62">
        <v>696.84</v>
      </c>
      <c r="I489" s="62">
        <v>662.37</v>
      </c>
      <c r="J489" s="62">
        <v>684.84</v>
      </c>
      <c r="K489" s="62">
        <v>620.23</v>
      </c>
      <c r="L489" s="228">
        <v>3201.7</v>
      </c>
      <c r="M489" s="228">
        <v>0</v>
      </c>
      <c r="N489" s="228">
        <v>3201.7</v>
      </c>
    </row>
    <row r="490" spans="1:14" customFormat="1" x14ac:dyDescent="0.25">
      <c r="A490" s="79" t="s">
        <v>70</v>
      </c>
      <c r="B490" s="106" t="s">
        <v>310</v>
      </c>
      <c r="C490" s="80" t="s">
        <v>148</v>
      </c>
      <c r="D490" s="80" t="s">
        <v>168</v>
      </c>
      <c r="E490" s="80" t="s">
        <v>155</v>
      </c>
      <c r="F490" s="62">
        <v>288.02</v>
      </c>
      <c r="G490" s="62">
        <v>331</v>
      </c>
      <c r="H490" s="62">
        <v>599.46</v>
      </c>
      <c r="I490" s="62">
        <v>596.15</v>
      </c>
      <c r="J490" s="62">
        <v>649.29</v>
      </c>
      <c r="K490" s="62">
        <v>603.97</v>
      </c>
      <c r="L490" s="228">
        <v>3067.89</v>
      </c>
      <c r="M490" s="228">
        <v>0</v>
      </c>
      <c r="N490" s="228">
        <v>3067.89</v>
      </c>
    </row>
    <row r="491" spans="1:14" customFormat="1" x14ac:dyDescent="0.25">
      <c r="A491" s="79" t="s">
        <v>70</v>
      </c>
      <c r="B491" s="106" t="s">
        <v>311</v>
      </c>
      <c r="C491" s="80" t="s">
        <v>148</v>
      </c>
      <c r="D491" s="80" t="s">
        <v>168</v>
      </c>
      <c r="E491" s="80" t="s">
        <v>149</v>
      </c>
      <c r="F491" s="62">
        <v>279.35000000000002</v>
      </c>
      <c r="G491" s="62">
        <v>324.81</v>
      </c>
      <c r="H491" s="62">
        <v>730.35</v>
      </c>
      <c r="I491" s="62">
        <v>744.59</v>
      </c>
      <c r="J491" s="62">
        <v>706.21</v>
      </c>
      <c r="K491" s="62">
        <v>610.71</v>
      </c>
      <c r="L491" s="228">
        <v>3396.02</v>
      </c>
      <c r="M491" s="228">
        <v>2181.15</v>
      </c>
      <c r="N491" s="228">
        <v>1214.8699999999999</v>
      </c>
    </row>
    <row r="492" spans="1:14" customFormat="1" x14ac:dyDescent="0.25">
      <c r="A492" s="79" t="s">
        <v>70</v>
      </c>
      <c r="B492" s="106" t="s">
        <v>312</v>
      </c>
      <c r="C492" s="80" t="s">
        <v>148</v>
      </c>
      <c r="D492" s="80" t="s">
        <v>168</v>
      </c>
      <c r="E492" s="80" t="s">
        <v>150</v>
      </c>
      <c r="F492" s="62">
        <v>259.31</v>
      </c>
      <c r="G492" s="62">
        <v>302.10000000000002</v>
      </c>
      <c r="H492" s="62">
        <v>775.95</v>
      </c>
      <c r="I492" s="62">
        <v>779.38</v>
      </c>
      <c r="J492" s="62">
        <v>726.03</v>
      </c>
      <c r="K492" s="62">
        <v>596.13</v>
      </c>
      <c r="L492" s="228">
        <v>3438.9</v>
      </c>
      <c r="M492" s="228">
        <v>2281.36</v>
      </c>
      <c r="N492" s="228">
        <v>1157.54</v>
      </c>
    </row>
    <row r="493" spans="1:14" customFormat="1" x14ac:dyDescent="0.25">
      <c r="A493" s="79" t="s">
        <v>70</v>
      </c>
      <c r="B493" s="106" t="s">
        <v>313</v>
      </c>
      <c r="C493" s="80" t="s">
        <v>148</v>
      </c>
      <c r="D493" s="80" t="s">
        <v>168</v>
      </c>
      <c r="E493" s="80" t="s">
        <v>151</v>
      </c>
      <c r="F493" s="62">
        <v>265.67</v>
      </c>
      <c r="G493" s="62">
        <v>298.91000000000003</v>
      </c>
      <c r="H493" s="62">
        <v>771.49</v>
      </c>
      <c r="I493" s="62">
        <v>755.74</v>
      </c>
      <c r="J493" s="62">
        <v>708</v>
      </c>
      <c r="K493" s="62">
        <v>607.42999999999995</v>
      </c>
      <c r="L493" s="228">
        <v>3407.24</v>
      </c>
      <c r="M493" s="228">
        <v>2235.23</v>
      </c>
      <c r="N493" s="228">
        <v>1172.01</v>
      </c>
    </row>
    <row r="494" spans="1:14" customFormat="1" x14ac:dyDescent="0.25">
      <c r="A494" s="79" t="s">
        <v>70</v>
      </c>
      <c r="B494" s="106" t="s">
        <v>314</v>
      </c>
      <c r="C494" s="80" t="s">
        <v>148</v>
      </c>
      <c r="D494" s="80" t="s">
        <v>168</v>
      </c>
      <c r="E494" s="80" t="s">
        <v>152</v>
      </c>
      <c r="F494" s="62">
        <v>266.02999999999997</v>
      </c>
      <c r="G494" s="62">
        <v>303.55</v>
      </c>
      <c r="H494" s="62">
        <v>760.18</v>
      </c>
      <c r="I494" s="62">
        <v>745.17</v>
      </c>
      <c r="J494" s="62">
        <v>716.07</v>
      </c>
      <c r="K494" s="62">
        <v>608.23</v>
      </c>
      <c r="L494" s="228">
        <v>3399.23</v>
      </c>
      <c r="M494" s="228">
        <v>2221.42</v>
      </c>
      <c r="N494" s="228">
        <v>1177.81</v>
      </c>
    </row>
    <row r="495" spans="1:14" customFormat="1" x14ac:dyDescent="0.25">
      <c r="A495" s="79" t="s">
        <v>70</v>
      </c>
      <c r="B495" s="106" t="s">
        <v>315</v>
      </c>
      <c r="C495" s="80" t="s">
        <v>148</v>
      </c>
      <c r="D495" s="80" t="s">
        <v>168</v>
      </c>
      <c r="E495" s="80" t="s">
        <v>153</v>
      </c>
      <c r="F495" s="62">
        <v>275.55</v>
      </c>
      <c r="G495" s="62">
        <v>309.38</v>
      </c>
      <c r="H495" s="62">
        <v>736.25</v>
      </c>
      <c r="I495" s="62">
        <v>733.59</v>
      </c>
      <c r="J495" s="62">
        <v>683.04</v>
      </c>
      <c r="K495" s="62">
        <v>570.96</v>
      </c>
      <c r="L495" s="228">
        <v>3308.77</v>
      </c>
      <c r="M495" s="228">
        <v>2152.88</v>
      </c>
      <c r="N495" s="228">
        <v>1155.8900000000001</v>
      </c>
    </row>
    <row r="496" spans="1:14" customFormat="1" x14ac:dyDescent="0.25">
      <c r="A496" s="79" t="s">
        <v>70</v>
      </c>
      <c r="B496" s="106" t="s">
        <v>316</v>
      </c>
      <c r="C496" s="80" t="s">
        <v>148</v>
      </c>
      <c r="D496" s="80" t="s">
        <v>168</v>
      </c>
      <c r="E496" s="80" t="s">
        <v>154</v>
      </c>
      <c r="F496" s="62">
        <v>273.91000000000003</v>
      </c>
      <c r="G496" s="62">
        <v>313.52</v>
      </c>
      <c r="H496" s="62">
        <v>685.63</v>
      </c>
      <c r="I496" s="62">
        <v>665.18</v>
      </c>
      <c r="J496" s="62">
        <v>659.05</v>
      </c>
      <c r="K496" s="62">
        <v>579.01</v>
      </c>
      <c r="L496" s="228">
        <v>3176.3</v>
      </c>
      <c r="M496" s="228">
        <v>0</v>
      </c>
      <c r="N496" s="228">
        <v>3176.3</v>
      </c>
    </row>
    <row r="497" spans="1:14" customFormat="1" x14ac:dyDescent="0.25">
      <c r="A497" s="79" t="s">
        <v>70</v>
      </c>
      <c r="B497" s="106" t="s">
        <v>317</v>
      </c>
      <c r="C497" s="80" t="s">
        <v>148</v>
      </c>
      <c r="D497" s="80" t="s">
        <v>168</v>
      </c>
      <c r="E497" s="80" t="s">
        <v>155</v>
      </c>
      <c r="F497" s="62">
        <v>267.36</v>
      </c>
      <c r="G497" s="62">
        <v>306.45</v>
      </c>
      <c r="H497" s="62">
        <v>552.11</v>
      </c>
      <c r="I497" s="62">
        <v>545.82000000000005</v>
      </c>
      <c r="J497" s="62">
        <v>587.89</v>
      </c>
      <c r="K497" s="62">
        <v>570.85</v>
      </c>
      <c r="L497" s="228">
        <v>2830.48</v>
      </c>
      <c r="M497" s="228">
        <v>0</v>
      </c>
      <c r="N497" s="228">
        <v>2830.48</v>
      </c>
    </row>
    <row r="498" spans="1:14" customFormat="1" x14ac:dyDescent="0.25">
      <c r="A498" s="79" t="s">
        <v>70</v>
      </c>
      <c r="B498" s="106" t="s">
        <v>318</v>
      </c>
      <c r="C498" s="80" t="s">
        <v>148</v>
      </c>
      <c r="D498" s="80" t="s">
        <v>168</v>
      </c>
      <c r="E498" s="80" t="s">
        <v>149</v>
      </c>
      <c r="F498" s="62">
        <v>270.5</v>
      </c>
      <c r="G498" s="62">
        <v>311.18</v>
      </c>
      <c r="H498" s="62">
        <v>741.19</v>
      </c>
      <c r="I498" s="62">
        <v>752.38</v>
      </c>
      <c r="J498" s="62">
        <v>699.69</v>
      </c>
      <c r="K498" s="62">
        <v>560.4</v>
      </c>
      <c r="L498" s="228">
        <v>3335.34</v>
      </c>
      <c r="M498" s="228">
        <v>2193.2600000000002</v>
      </c>
      <c r="N498" s="228">
        <v>1142.08</v>
      </c>
    </row>
    <row r="499" spans="1:14" customFormat="1" x14ac:dyDescent="0.25">
      <c r="A499" s="79" t="s">
        <v>70</v>
      </c>
      <c r="B499" s="106" t="s">
        <v>319</v>
      </c>
      <c r="C499" s="80" t="s">
        <v>148</v>
      </c>
      <c r="D499" s="80" t="s">
        <v>168</v>
      </c>
      <c r="E499" s="80" t="s">
        <v>150</v>
      </c>
      <c r="F499" s="62">
        <v>265.87</v>
      </c>
      <c r="G499" s="62">
        <v>298.97000000000003</v>
      </c>
      <c r="H499" s="62">
        <v>758.84</v>
      </c>
      <c r="I499" s="62">
        <v>784.08</v>
      </c>
      <c r="J499" s="62">
        <v>741.53</v>
      </c>
      <c r="K499" s="62">
        <v>621.64</v>
      </c>
      <c r="L499" s="228">
        <v>3470.93</v>
      </c>
      <c r="M499" s="228">
        <v>2284.4499999999998</v>
      </c>
      <c r="N499" s="228">
        <v>1186.48</v>
      </c>
    </row>
    <row r="500" spans="1:14" customFormat="1" x14ac:dyDescent="0.25">
      <c r="A500" s="79" t="s">
        <v>70</v>
      </c>
      <c r="B500" s="106" t="s">
        <v>320</v>
      </c>
      <c r="C500" s="80" t="s">
        <v>148</v>
      </c>
      <c r="D500" s="80" t="s">
        <v>168</v>
      </c>
      <c r="E500" s="80" t="s">
        <v>151</v>
      </c>
      <c r="F500" s="62">
        <v>271.54000000000002</v>
      </c>
      <c r="G500" s="62">
        <v>308.60000000000002</v>
      </c>
      <c r="H500" s="62">
        <v>717.12</v>
      </c>
      <c r="I500" s="62">
        <v>722.95</v>
      </c>
      <c r="J500" s="62">
        <v>699.86</v>
      </c>
      <c r="K500" s="62">
        <v>592.5</v>
      </c>
      <c r="L500" s="228">
        <v>3312.57</v>
      </c>
      <c r="M500" s="228">
        <v>2139.9299999999998</v>
      </c>
      <c r="N500" s="228">
        <v>1172.6400000000001</v>
      </c>
    </row>
    <row r="501" spans="1:14" customFormat="1" x14ac:dyDescent="0.25">
      <c r="A501" s="79" t="s">
        <v>70</v>
      </c>
      <c r="B501" s="106" t="s">
        <v>321</v>
      </c>
      <c r="C501" s="80" t="s">
        <v>148</v>
      </c>
      <c r="D501" s="80" t="s">
        <v>168</v>
      </c>
      <c r="E501" s="80" t="s">
        <v>152</v>
      </c>
      <c r="F501" s="62">
        <v>266.5</v>
      </c>
      <c r="G501" s="62">
        <v>304.60000000000002</v>
      </c>
      <c r="H501" s="62">
        <v>745.83</v>
      </c>
      <c r="I501" s="62">
        <v>755.19</v>
      </c>
      <c r="J501" s="62">
        <v>698.78</v>
      </c>
      <c r="K501" s="62">
        <v>602.6</v>
      </c>
      <c r="L501" s="228">
        <v>3373.5</v>
      </c>
      <c r="M501" s="228">
        <v>2199.8000000000002</v>
      </c>
      <c r="N501" s="228">
        <v>1173.7</v>
      </c>
    </row>
    <row r="502" spans="1:14" customFormat="1" x14ac:dyDescent="0.25">
      <c r="A502" s="79" t="s">
        <v>70</v>
      </c>
      <c r="B502" s="106" t="s">
        <v>322</v>
      </c>
      <c r="C502" s="80" t="s">
        <v>148</v>
      </c>
      <c r="D502" s="80" t="s">
        <v>168</v>
      </c>
      <c r="E502" s="80" t="s">
        <v>153</v>
      </c>
      <c r="F502" s="62">
        <v>269.83999999999997</v>
      </c>
      <c r="G502" s="62">
        <v>299.92</v>
      </c>
      <c r="H502" s="62">
        <v>726.92</v>
      </c>
      <c r="I502" s="62">
        <v>729.28</v>
      </c>
      <c r="J502" s="62">
        <v>685.59</v>
      </c>
      <c r="K502" s="62">
        <v>590.46</v>
      </c>
      <c r="L502" s="228">
        <v>3302.01</v>
      </c>
      <c r="M502" s="228">
        <v>2141.79</v>
      </c>
      <c r="N502" s="228">
        <v>1160.22</v>
      </c>
    </row>
    <row r="503" spans="1:14" customFormat="1" x14ac:dyDescent="0.25">
      <c r="A503" s="79" t="s">
        <v>70</v>
      </c>
      <c r="B503" s="106" t="s">
        <v>323</v>
      </c>
      <c r="C503" s="80" t="s">
        <v>148</v>
      </c>
      <c r="D503" s="80" t="s">
        <v>168</v>
      </c>
      <c r="E503" s="80" t="s">
        <v>154</v>
      </c>
      <c r="F503" s="62">
        <v>273.69</v>
      </c>
      <c r="G503" s="62">
        <v>300.64</v>
      </c>
      <c r="H503" s="62">
        <v>715.77</v>
      </c>
      <c r="I503" s="62">
        <v>720.11</v>
      </c>
      <c r="J503" s="62">
        <v>656.27</v>
      </c>
      <c r="K503" s="62">
        <v>589.66999999999996</v>
      </c>
      <c r="L503" s="228">
        <v>3256.15</v>
      </c>
      <c r="M503" s="228">
        <v>0</v>
      </c>
      <c r="N503" s="228">
        <v>3256.15</v>
      </c>
    </row>
    <row r="504" spans="1:14" customFormat="1" x14ac:dyDescent="0.25">
      <c r="A504" s="79" t="s">
        <v>70</v>
      </c>
      <c r="B504" s="106" t="s">
        <v>324</v>
      </c>
      <c r="C504" s="80" t="s">
        <v>148</v>
      </c>
      <c r="D504" s="80" t="s">
        <v>168</v>
      </c>
      <c r="E504" s="80" t="s">
        <v>155</v>
      </c>
      <c r="F504" s="62">
        <v>266.56</v>
      </c>
      <c r="G504" s="62">
        <v>308.24</v>
      </c>
      <c r="H504" s="62">
        <v>573.29</v>
      </c>
      <c r="I504" s="62">
        <v>542.08000000000004</v>
      </c>
      <c r="J504" s="62">
        <v>602.04</v>
      </c>
      <c r="K504" s="62">
        <v>592.45000000000005</v>
      </c>
      <c r="L504" s="228">
        <v>2884.66</v>
      </c>
      <c r="M504" s="228">
        <v>0</v>
      </c>
      <c r="N504" s="228">
        <v>2884.66</v>
      </c>
    </row>
    <row r="505" spans="1:14" customFormat="1" x14ac:dyDescent="0.25">
      <c r="A505" s="79" t="s">
        <v>70</v>
      </c>
      <c r="B505" s="106" t="s">
        <v>325</v>
      </c>
      <c r="C505" s="80" t="s">
        <v>148</v>
      </c>
      <c r="D505" s="80" t="s">
        <v>168</v>
      </c>
      <c r="E505" s="80" t="s">
        <v>149</v>
      </c>
      <c r="F505" s="62">
        <v>256.89999999999998</v>
      </c>
      <c r="G505" s="62">
        <v>291.85000000000002</v>
      </c>
      <c r="H505" s="62">
        <v>730.64</v>
      </c>
      <c r="I505" s="62">
        <v>771.03</v>
      </c>
      <c r="J505" s="62">
        <v>733.06</v>
      </c>
      <c r="K505" s="62">
        <v>599.23</v>
      </c>
      <c r="L505" s="228">
        <v>3382.71</v>
      </c>
      <c r="M505" s="228">
        <v>2234.73</v>
      </c>
      <c r="N505" s="228">
        <v>1147.98</v>
      </c>
    </row>
    <row r="506" spans="1:14" customFormat="1" x14ac:dyDescent="0.25">
      <c r="A506" s="79" t="s">
        <v>70</v>
      </c>
      <c r="B506" s="106" t="s">
        <v>326</v>
      </c>
      <c r="C506" s="80" t="s">
        <v>148</v>
      </c>
      <c r="D506" s="80" t="s">
        <v>168</v>
      </c>
      <c r="E506" s="80" t="s">
        <v>150</v>
      </c>
      <c r="F506" s="62">
        <v>256.58999999999997</v>
      </c>
      <c r="G506" s="62">
        <v>287.25</v>
      </c>
      <c r="H506" s="62">
        <v>745.23</v>
      </c>
      <c r="I506" s="62">
        <v>784.15</v>
      </c>
      <c r="J506" s="62">
        <v>748.06</v>
      </c>
      <c r="K506" s="62">
        <v>610.26</v>
      </c>
      <c r="L506" s="228">
        <v>3431.54</v>
      </c>
      <c r="M506" s="228">
        <v>2277.44</v>
      </c>
      <c r="N506" s="228">
        <v>1154.0999999999999</v>
      </c>
    </row>
    <row r="507" spans="1:14" customFormat="1" x14ac:dyDescent="0.25">
      <c r="A507" s="79" t="s">
        <v>70</v>
      </c>
      <c r="B507" s="106" t="s">
        <v>327</v>
      </c>
      <c r="C507" s="80" t="s">
        <v>148</v>
      </c>
      <c r="D507" s="80" t="s">
        <v>168</v>
      </c>
      <c r="E507" s="80" t="s">
        <v>151</v>
      </c>
      <c r="F507" s="62">
        <v>263.43</v>
      </c>
      <c r="G507" s="62">
        <v>295</v>
      </c>
      <c r="H507" s="62">
        <v>784.62</v>
      </c>
      <c r="I507" s="62">
        <v>821.6</v>
      </c>
      <c r="J507" s="62">
        <v>743.18</v>
      </c>
      <c r="K507" s="62">
        <v>621.14</v>
      </c>
      <c r="L507" s="228">
        <v>3528.97</v>
      </c>
      <c r="M507" s="228">
        <v>2349.4</v>
      </c>
      <c r="N507" s="228">
        <v>1179.57</v>
      </c>
    </row>
    <row r="508" spans="1:14" customFormat="1" x14ac:dyDescent="0.25">
      <c r="A508" s="79" t="s">
        <v>70</v>
      </c>
      <c r="B508" s="106" t="s">
        <v>328</v>
      </c>
      <c r="C508" s="80" t="s">
        <v>148</v>
      </c>
      <c r="D508" s="80" t="s">
        <v>168</v>
      </c>
      <c r="E508" s="80" t="s">
        <v>152</v>
      </c>
      <c r="F508" s="62">
        <v>272.5</v>
      </c>
      <c r="G508" s="62">
        <v>309.89999999999998</v>
      </c>
      <c r="H508" s="62">
        <v>783.49</v>
      </c>
      <c r="I508" s="62">
        <v>809.49</v>
      </c>
      <c r="J508" s="62">
        <v>760.31</v>
      </c>
      <c r="K508" s="62">
        <v>619.09</v>
      </c>
      <c r="L508" s="228">
        <v>3554.78</v>
      </c>
      <c r="M508" s="228">
        <v>2353.29</v>
      </c>
      <c r="N508" s="228">
        <v>1201.49</v>
      </c>
    </row>
    <row r="509" spans="1:14" customFormat="1" x14ac:dyDescent="0.25">
      <c r="A509" s="79" t="s">
        <v>70</v>
      </c>
      <c r="B509" s="106" t="s">
        <v>329</v>
      </c>
      <c r="C509" s="80" t="s">
        <v>148</v>
      </c>
      <c r="D509" s="80" t="s">
        <v>168</v>
      </c>
      <c r="E509" s="80" t="s">
        <v>153</v>
      </c>
      <c r="F509" s="62">
        <v>268.14999999999998</v>
      </c>
      <c r="G509" s="62">
        <v>307.89999999999998</v>
      </c>
      <c r="H509" s="62">
        <v>772.01</v>
      </c>
      <c r="I509" s="62">
        <v>791.85</v>
      </c>
      <c r="J509" s="62">
        <v>737.38</v>
      </c>
      <c r="K509" s="62">
        <v>607.54</v>
      </c>
      <c r="L509" s="228">
        <v>3484.83</v>
      </c>
      <c r="M509" s="228">
        <v>2301.2399999999998</v>
      </c>
      <c r="N509" s="228">
        <v>1183.5899999999999</v>
      </c>
    </row>
    <row r="510" spans="1:14" customFormat="1" x14ac:dyDescent="0.25">
      <c r="A510" s="79" t="s">
        <v>70</v>
      </c>
      <c r="B510" s="106" t="s">
        <v>330</v>
      </c>
      <c r="C510" s="80" t="s">
        <v>148</v>
      </c>
      <c r="D510" s="80" t="s">
        <v>168</v>
      </c>
      <c r="E510" s="80" t="s">
        <v>154</v>
      </c>
      <c r="F510" s="62">
        <v>265.70999999999998</v>
      </c>
      <c r="G510" s="62">
        <v>302.99</v>
      </c>
      <c r="H510" s="62">
        <v>673.65</v>
      </c>
      <c r="I510" s="62">
        <v>663.09</v>
      </c>
      <c r="J510" s="62">
        <v>692.64</v>
      </c>
      <c r="K510" s="62">
        <v>621.35</v>
      </c>
      <c r="L510" s="228">
        <v>3219.43</v>
      </c>
      <c r="M510" s="228">
        <v>0</v>
      </c>
      <c r="N510" s="228">
        <v>3219.43</v>
      </c>
    </row>
    <row r="511" spans="1:14" customFormat="1" x14ac:dyDescent="0.25">
      <c r="A511" s="79" t="s">
        <v>70</v>
      </c>
      <c r="B511" s="106" t="s">
        <v>331</v>
      </c>
      <c r="C511" s="80" t="s">
        <v>148</v>
      </c>
      <c r="D511" s="80" t="s">
        <v>168</v>
      </c>
      <c r="E511" s="80" t="s">
        <v>155</v>
      </c>
      <c r="F511" s="62">
        <v>268.08999999999997</v>
      </c>
      <c r="G511" s="62">
        <v>312.06</v>
      </c>
      <c r="H511" s="62">
        <v>626.70000000000005</v>
      </c>
      <c r="I511" s="62">
        <v>602.16999999999996</v>
      </c>
      <c r="J511" s="62">
        <v>671.9</v>
      </c>
      <c r="K511" s="62">
        <v>627.14</v>
      </c>
      <c r="L511" s="228">
        <v>3108.06</v>
      </c>
      <c r="M511" s="228">
        <v>0</v>
      </c>
      <c r="N511" s="228">
        <v>3108.06</v>
      </c>
    </row>
    <row r="512" spans="1:14" customFormat="1" x14ac:dyDescent="0.25">
      <c r="A512" s="79" t="s">
        <v>70</v>
      </c>
      <c r="B512" s="106" t="s">
        <v>332</v>
      </c>
      <c r="C512" s="80" t="s">
        <v>148</v>
      </c>
      <c r="D512" s="80" t="s">
        <v>168</v>
      </c>
      <c r="E512" s="80" t="s">
        <v>149</v>
      </c>
      <c r="F512" s="62">
        <v>271.92</v>
      </c>
      <c r="G512" s="62">
        <v>310.35000000000002</v>
      </c>
      <c r="H512" s="62">
        <v>798.53</v>
      </c>
      <c r="I512" s="62">
        <v>791.21</v>
      </c>
      <c r="J512" s="62">
        <v>693.78</v>
      </c>
      <c r="K512" s="62">
        <v>637.91999999999996</v>
      </c>
      <c r="L512" s="228">
        <v>3503.71</v>
      </c>
      <c r="M512" s="228">
        <v>2283.52</v>
      </c>
      <c r="N512" s="228">
        <v>1220.19</v>
      </c>
    </row>
    <row r="513" spans="1:14" customFormat="1" x14ac:dyDescent="0.25">
      <c r="A513" s="79" t="s">
        <v>70</v>
      </c>
      <c r="B513" s="106" t="s">
        <v>333</v>
      </c>
      <c r="C513" s="80" t="s">
        <v>148</v>
      </c>
      <c r="D513" s="80" t="s">
        <v>168</v>
      </c>
      <c r="E513" s="80" t="s">
        <v>150</v>
      </c>
      <c r="F513" s="62">
        <v>266.17</v>
      </c>
      <c r="G513" s="62">
        <v>314.05</v>
      </c>
      <c r="H513" s="62">
        <v>656.27</v>
      </c>
      <c r="I513" s="62">
        <v>620.47</v>
      </c>
      <c r="J513" s="62">
        <v>645.38</v>
      </c>
      <c r="K513" s="62">
        <v>609.82000000000005</v>
      </c>
      <c r="L513" s="228">
        <v>3112.16</v>
      </c>
      <c r="M513" s="228">
        <v>1922.12</v>
      </c>
      <c r="N513" s="228">
        <v>1190.04</v>
      </c>
    </row>
    <row r="514" spans="1:14" customFormat="1" x14ac:dyDescent="0.25">
      <c r="A514" s="79" t="s">
        <v>70</v>
      </c>
      <c r="B514" s="106" t="s">
        <v>334</v>
      </c>
      <c r="C514" s="80" t="s">
        <v>148</v>
      </c>
      <c r="D514" s="80" t="s">
        <v>168</v>
      </c>
      <c r="E514" s="80" t="s">
        <v>151</v>
      </c>
      <c r="F514" s="62">
        <v>263.45999999999998</v>
      </c>
      <c r="G514" s="62">
        <v>306.36</v>
      </c>
      <c r="H514" s="62">
        <v>634.38</v>
      </c>
      <c r="I514" s="62">
        <v>612.02</v>
      </c>
      <c r="J514" s="62">
        <v>677.36</v>
      </c>
      <c r="K514" s="62">
        <v>633.19000000000005</v>
      </c>
      <c r="L514" s="228">
        <v>3126.77</v>
      </c>
      <c r="M514" s="228">
        <v>1923.76</v>
      </c>
      <c r="N514" s="228">
        <v>1203.01</v>
      </c>
    </row>
    <row r="515" spans="1:14" customFormat="1" x14ac:dyDescent="0.25">
      <c r="A515" s="79" t="s">
        <v>70</v>
      </c>
      <c r="B515" s="106" t="s">
        <v>335</v>
      </c>
      <c r="C515" s="80" t="s">
        <v>148</v>
      </c>
      <c r="D515" s="80" t="s">
        <v>168</v>
      </c>
      <c r="E515" s="80" t="s">
        <v>152</v>
      </c>
      <c r="F515" s="62">
        <v>268.08999999999997</v>
      </c>
      <c r="G515" s="62">
        <v>310.18</v>
      </c>
      <c r="H515" s="62">
        <v>739.17</v>
      </c>
      <c r="I515" s="62">
        <v>786.96</v>
      </c>
      <c r="J515" s="62">
        <v>762.3</v>
      </c>
      <c r="K515" s="62">
        <v>653.15</v>
      </c>
      <c r="L515" s="228">
        <v>3519.85</v>
      </c>
      <c r="M515" s="228">
        <v>2288.4299999999998</v>
      </c>
      <c r="N515" s="228">
        <v>1231.42</v>
      </c>
    </row>
    <row r="516" spans="1:14" customFormat="1" x14ac:dyDescent="0.25">
      <c r="A516" s="79" t="s">
        <v>70</v>
      </c>
      <c r="B516" s="106" t="s">
        <v>336</v>
      </c>
      <c r="C516" s="80" t="s">
        <v>148</v>
      </c>
      <c r="D516" s="80" t="s">
        <v>168</v>
      </c>
      <c r="E516" s="80" t="s">
        <v>153</v>
      </c>
      <c r="F516" s="62">
        <v>268.95</v>
      </c>
      <c r="G516" s="62">
        <v>306.73</v>
      </c>
      <c r="H516" s="62">
        <v>755.83</v>
      </c>
      <c r="I516" s="62">
        <v>837</v>
      </c>
      <c r="J516" s="62">
        <v>866.54</v>
      </c>
      <c r="K516" s="62">
        <v>715.28</v>
      </c>
      <c r="L516" s="228">
        <v>3750.33</v>
      </c>
      <c r="M516" s="228">
        <v>2459.37</v>
      </c>
      <c r="N516" s="228">
        <v>1290.96</v>
      </c>
    </row>
    <row r="517" spans="1:14" customFormat="1" x14ac:dyDescent="0.25">
      <c r="A517" s="79" t="s">
        <v>70</v>
      </c>
      <c r="B517" s="106" t="s">
        <v>337</v>
      </c>
      <c r="C517" s="80" t="s">
        <v>148</v>
      </c>
      <c r="D517" s="80" t="s">
        <v>168</v>
      </c>
      <c r="E517" s="80" t="s">
        <v>154</v>
      </c>
      <c r="F517" s="62">
        <v>269.44</v>
      </c>
      <c r="G517" s="62">
        <v>309.99</v>
      </c>
      <c r="H517" s="62">
        <v>674.06</v>
      </c>
      <c r="I517" s="62">
        <v>621.51</v>
      </c>
      <c r="J517" s="62">
        <v>644.51</v>
      </c>
      <c r="K517" s="62">
        <v>582.23</v>
      </c>
      <c r="L517" s="228">
        <v>3101.74</v>
      </c>
      <c r="M517" s="228">
        <v>0</v>
      </c>
      <c r="N517" s="228">
        <v>3101.74</v>
      </c>
    </row>
    <row r="518" spans="1:14" customFormat="1" x14ac:dyDescent="0.25">
      <c r="A518" s="79" t="s">
        <v>70</v>
      </c>
      <c r="B518" s="106" t="s">
        <v>338</v>
      </c>
      <c r="C518" s="80" t="s">
        <v>148</v>
      </c>
      <c r="D518" s="80" t="s">
        <v>168</v>
      </c>
      <c r="E518" s="80" t="s">
        <v>155</v>
      </c>
      <c r="F518" s="62">
        <v>259.68</v>
      </c>
      <c r="G518" s="62">
        <v>303.52</v>
      </c>
      <c r="H518" s="62">
        <v>600.14</v>
      </c>
      <c r="I518" s="62">
        <v>566.01</v>
      </c>
      <c r="J518" s="62">
        <v>637.16999999999996</v>
      </c>
      <c r="K518" s="62">
        <v>601.07000000000005</v>
      </c>
      <c r="L518" s="228">
        <v>2967.59</v>
      </c>
      <c r="M518" s="228">
        <v>0</v>
      </c>
      <c r="N518" s="228">
        <v>2967.59</v>
      </c>
    </row>
    <row r="519" spans="1:14" customFormat="1" x14ac:dyDescent="0.25">
      <c r="A519" s="79" t="s">
        <v>70</v>
      </c>
      <c r="B519" s="106" t="s">
        <v>339</v>
      </c>
      <c r="C519" s="80" t="s">
        <v>148</v>
      </c>
      <c r="D519" s="80" t="s">
        <v>168</v>
      </c>
      <c r="E519" s="80" t="s">
        <v>149</v>
      </c>
      <c r="F519" s="62">
        <v>259.36</v>
      </c>
      <c r="G519" s="62">
        <v>302.35000000000002</v>
      </c>
      <c r="H519" s="62">
        <v>713.18</v>
      </c>
      <c r="I519" s="62">
        <v>720.73</v>
      </c>
      <c r="J519" s="62">
        <v>660.67</v>
      </c>
      <c r="K519" s="62">
        <v>583.95000000000005</v>
      </c>
      <c r="L519" s="228">
        <v>3240.24</v>
      </c>
      <c r="M519" s="228">
        <v>2094.58</v>
      </c>
      <c r="N519" s="228">
        <v>1145.6600000000001</v>
      </c>
    </row>
    <row r="520" spans="1:14" customFormat="1" x14ac:dyDescent="0.25">
      <c r="A520" s="79" t="s">
        <v>70</v>
      </c>
      <c r="B520" s="106" t="s">
        <v>113</v>
      </c>
      <c r="C520" s="80" t="s">
        <v>148</v>
      </c>
      <c r="D520" s="80" t="s">
        <v>158</v>
      </c>
      <c r="E520" s="80" t="s">
        <v>150</v>
      </c>
      <c r="F520" s="62">
        <v>257.41000000000003</v>
      </c>
      <c r="G520" s="62">
        <v>305.62</v>
      </c>
      <c r="H520" s="62">
        <v>590.45000000000005</v>
      </c>
      <c r="I520" s="62">
        <v>554.23</v>
      </c>
      <c r="J520" s="62">
        <v>609.58000000000004</v>
      </c>
      <c r="K520" s="62">
        <v>593.26</v>
      </c>
      <c r="L520" s="228">
        <v>2910.55</v>
      </c>
      <c r="M520" s="228">
        <v>1754.26</v>
      </c>
      <c r="N520" s="228">
        <v>1156.29</v>
      </c>
    </row>
    <row r="521" spans="1:14" customFormat="1" x14ac:dyDescent="0.25">
      <c r="A521" s="79" t="s">
        <v>70</v>
      </c>
      <c r="B521" s="106" t="s">
        <v>340</v>
      </c>
      <c r="C521" s="80" t="s">
        <v>148</v>
      </c>
      <c r="D521" s="80" t="s">
        <v>158</v>
      </c>
      <c r="E521" s="80" t="s">
        <v>151</v>
      </c>
      <c r="F521" s="62">
        <v>267</v>
      </c>
      <c r="G521" s="62">
        <v>310.83999999999997</v>
      </c>
      <c r="H521" s="62">
        <v>642.55999999999995</v>
      </c>
      <c r="I521" s="62">
        <v>676.71</v>
      </c>
      <c r="J521" s="62">
        <v>732.81</v>
      </c>
      <c r="K521" s="62">
        <v>675.13</v>
      </c>
      <c r="L521" s="228">
        <v>3305.05</v>
      </c>
      <c r="M521" s="228">
        <v>2052.08</v>
      </c>
      <c r="N521" s="228">
        <v>1252.97</v>
      </c>
    </row>
    <row r="522" spans="1:14" customFormat="1" x14ac:dyDescent="0.25">
      <c r="A522" s="79" t="s">
        <v>70</v>
      </c>
      <c r="B522" s="106" t="s">
        <v>341</v>
      </c>
      <c r="C522" s="80" t="s">
        <v>148</v>
      </c>
      <c r="D522" s="80" t="s">
        <v>158</v>
      </c>
      <c r="E522" s="80" t="s">
        <v>152</v>
      </c>
      <c r="F522" s="62">
        <v>269.82</v>
      </c>
      <c r="G522" s="62">
        <v>304.93</v>
      </c>
      <c r="H522" s="62">
        <v>811.42</v>
      </c>
      <c r="I522" s="62">
        <v>822.33</v>
      </c>
      <c r="J522" s="62">
        <v>767.11</v>
      </c>
      <c r="K522" s="62">
        <v>636.32000000000005</v>
      </c>
      <c r="L522" s="228">
        <v>3611.93</v>
      </c>
      <c r="M522" s="228">
        <v>2400.86</v>
      </c>
      <c r="N522" s="228">
        <v>1211.07</v>
      </c>
    </row>
    <row r="523" spans="1:14" customFormat="1" x14ac:dyDescent="0.25">
      <c r="A523" s="79" t="s">
        <v>70</v>
      </c>
      <c r="B523" s="106" t="s">
        <v>342</v>
      </c>
      <c r="C523" s="80" t="s">
        <v>148</v>
      </c>
      <c r="D523" s="80" t="s">
        <v>158</v>
      </c>
      <c r="E523" s="80" t="s">
        <v>153</v>
      </c>
      <c r="F523" s="62">
        <v>264.99</v>
      </c>
      <c r="G523" s="62">
        <v>306.51</v>
      </c>
      <c r="H523" s="62">
        <v>811.14</v>
      </c>
      <c r="I523" s="62">
        <v>803.85</v>
      </c>
      <c r="J523" s="62">
        <v>755.04</v>
      </c>
      <c r="K523" s="62">
        <v>627.57000000000005</v>
      </c>
      <c r="L523" s="228">
        <v>3569.1</v>
      </c>
      <c r="M523" s="228">
        <v>2370.0300000000002</v>
      </c>
      <c r="N523" s="228">
        <v>1199.07</v>
      </c>
    </row>
    <row r="524" spans="1:14" customFormat="1" x14ac:dyDescent="0.25">
      <c r="A524" s="79" t="s">
        <v>70</v>
      </c>
      <c r="B524" s="106" t="s">
        <v>343</v>
      </c>
      <c r="C524" s="80" t="s">
        <v>148</v>
      </c>
      <c r="D524" s="80" t="s">
        <v>158</v>
      </c>
      <c r="E524" s="80" t="s">
        <v>154</v>
      </c>
      <c r="F524" s="62">
        <v>272.45999999999998</v>
      </c>
      <c r="G524" s="62">
        <v>317.74</v>
      </c>
      <c r="H524" s="62">
        <v>754.02</v>
      </c>
      <c r="I524" s="62">
        <v>710.07</v>
      </c>
      <c r="J524" s="62">
        <v>675.22</v>
      </c>
      <c r="K524" s="62">
        <v>610.58000000000004</v>
      </c>
      <c r="L524" s="228">
        <v>3340.09</v>
      </c>
      <c r="M524" s="228">
        <v>0</v>
      </c>
      <c r="N524" s="228">
        <v>3340.09</v>
      </c>
    </row>
    <row r="525" spans="1:14" customFormat="1" x14ac:dyDescent="0.25">
      <c r="A525" s="79" t="s">
        <v>70</v>
      </c>
      <c r="B525" s="106" t="s">
        <v>344</v>
      </c>
      <c r="C525" s="80" t="s">
        <v>148</v>
      </c>
      <c r="D525" s="80" t="s">
        <v>158</v>
      </c>
      <c r="E525" s="80" t="s">
        <v>155</v>
      </c>
      <c r="F525" s="62">
        <v>272.13</v>
      </c>
      <c r="G525" s="62">
        <v>316.18</v>
      </c>
      <c r="H525" s="62">
        <v>615.36</v>
      </c>
      <c r="I525" s="62">
        <v>563.26</v>
      </c>
      <c r="J525" s="62">
        <v>619.27</v>
      </c>
      <c r="K525" s="62">
        <v>580.42999999999995</v>
      </c>
      <c r="L525" s="228">
        <v>2966.63</v>
      </c>
      <c r="M525" s="228">
        <v>0</v>
      </c>
      <c r="N525" s="228">
        <v>2966.63</v>
      </c>
    </row>
    <row r="526" spans="1:14" customFormat="1" x14ac:dyDescent="0.25">
      <c r="A526" s="79" t="s">
        <v>70</v>
      </c>
      <c r="B526" s="106" t="s">
        <v>345</v>
      </c>
      <c r="C526" s="80" t="s">
        <v>148</v>
      </c>
      <c r="D526" s="80" t="s">
        <v>158</v>
      </c>
      <c r="E526" s="80" t="s">
        <v>149</v>
      </c>
      <c r="F526" s="62">
        <v>265.25</v>
      </c>
      <c r="G526" s="62">
        <v>306.41000000000003</v>
      </c>
      <c r="H526" s="62">
        <v>782.68</v>
      </c>
      <c r="I526" s="62">
        <v>798.44</v>
      </c>
      <c r="J526" s="62">
        <v>750.9</v>
      </c>
      <c r="K526" s="62">
        <v>609.28</v>
      </c>
      <c r="L526" s="228">
        <v>3512.96</v>
      </c>
      <c r="M526" s="228">
        <v>2332.02</v>
      </c>
      <c r="N526" s="228">
        <v>1180.94</v>
      </c>
    </row>
    <row r="527" spans="1:14" customFormat="1" x14ac:dyDescent="0.25">
      <c r="A527" s="79" t="s">
        <v>70</v>
      </c>
      <c r="B527" s="106" t="s">
        <v>346</v>
      </c>
      <c r="C527" s="80" t="s">
        <v>148</v>
      </c>
      <c r="D527" s="80" t="s">
        <v>158</v>
      </c>
      <c r="E527" s="80" t="s">
        <v>150</v>
      </c>
      <c r="F527" s="62">
        <v>264.75</v>
      </c>
      <c r="G527" s="62">
        <v>307.49</v>
      </c>
      <c r="H527" s="62">
        <v>765.1</v>
      </c>
      <c r="I527" s="62">
        <v>762.3</v>
      </c>
      <c r="J527" s="62">
        <v>721.36</v>
      </c>
      <c r="K527" s="62">
        <v>610.44000000000005</v>
      </c>
      <c r="L527" s="228">
        <v>3431.44</v>
      </c>
      <c r="M527" s="228">
        <v>2248.7600000000002</v>
      </c>
      <c r="N527" s="228">
        <v>1182.68</v>
      </c>
    </row>
    <row r="528" spans="1:14" customFormat="1" x14ac:dyDescent="0.25">
      <c r="A528" s="79" t="s">
        <v>70</v>
      </c>
      <c r="B528" s="106" t="s">
        <v>347</v>
      </c>
      <c r="C528" s="80" t="s">
        <v>148</v>
      </c>
      <c r="D528" s="80" t="s">
        <v>158</v>
      </c>
      <c r="E528" s="80" t="s">
        <v>151</v>
      </c>
      <c r="F528" s="62">
        <v>272.8</v>
      </c>
      <c r="G528" s="62">
        <v>315.22000000000003</v>
      </c>
      <c r="H528" s="62">
        <v>806.75</v>
      </c>
      <c r="I528" s="62">
        <v>794.47</v>
      </c>
      <c r="J528" s="62">
        <v>748.97</v>
      </c>
      <c r="K528" s="62">
        <v>626.57000000000005</v>
      </c>
      <c r="L528" s="228">
        <v>3564.78</v>
      </c>
      <c r="M528" s="228">
        <v>2350.19</v>
      </c>
      <c r="N528" s="228">
        <v>1214.5899999999999</v>
      </c>
    </row>
    <row r="529" spans="1:14" customFormat="1" x14ac:dyDescent="0.25">
      <c r="A529" s="79" t="s">
        <v>70</v>
      </c>
      <c r="B529" s="106" t="s">
        <v>348</v>
      </c>
      <c r="C529" s="80" t="s">
        <v>148</v>
      </c>
      <c r="D529" s="80" t="s">
        <v>158</v>
      </c>
      <c r="E529" s="80" t="s">
        <v>152</v>
      </c>
      <c r="F529" s="62">
        <v>274.37</v>
      </c>
      <c r="G529" s="62">
        <v>320.93</v>
      </c>
      <c r="H529" s="62">
        <v>809.98</v>
      </c>
      <c r="I529" s="62">
        <v>809.69</v>
      </c>
      <c r="J529" s="62">
        <v>744.47</v>
      </c>
      <c r="K529" s="62">
        <v>625.16999999999996</v>
      </c>
      <c r="L529" s="228">
        <v>3584.61</v>
      </c>
      <c r="M529" s="228">
        <v>2364.14</v>
      </c>
      <c r="N529" s="228">
        <v>1220.47</v>
      </c>
    </row>
    <row r="530" spans="1:14" customFormat="1" x14ac:dyDescent="0.25">
      <c r="A530" s="79" t="s">
        <v>70</v>
      </c>
      <c r="B530" s="106" t="s">
        <v>349</v>
      </c>
      <c r="C530" s="80" t="s">
        <v>148</v>
      </c>
      <c r="D530" s="80" t="s">
        <v>158</v>
      </c>
      <c r="E530" s="80" t="s">
        <v>153</v>
      </c>
      <c r="F530" s="62">
        <v>266.68</v>
      </c>
      <c r="G530" s="62">
        <v>309.20999999999998</v>
      </c>
      <c r="H530" s="62">
        <v>791.09</v>
      </c>
      <c r="I530" s="62">
        <v>779.72</v>
      </c>
      <c r="J530" s="62">
        <v>717.61</v>
      </c>
      <c r="K530" s="62">
        <v>621.38</v>
      </c>
      <c r="L530" s="228">
        <v>3485.69</v>
      </c>
      <c r="M530" s="228">
        <v>2288.42</v>
      </c>
      <c r="N530" s="228">
        <v>1197.27</v>
      </c>
    </row>
    <row r="531" spans="1:14" customFormat="1" x14ac:dyDescent="0.25">
      <c r="A531" s="79" t="s">
        <v>70</v>
      </c>
      <c r="B531" s="106" t="s">
        <v>350</v>
      </c>
      <c r="C531" s="80" t="s">
        <v>148</v>
      </c>
      <c r="D531" s="80" t="s">
        <v>158</v>
      </c>
      <c r="E531" s="80" t="s">
        <v>154</v>
      </c>
      <c r="F531" s="62">
        <v>264.94</v>
      </c>
      <c r="G531" s="62">
        <v>313.63</v>
      </c>
      <c r="H531" s="62">
        <v>727.24</v>
      </c>
      <c r="I531" s="62">
        <v>700.58</v>
      </c>
      <c r="J531" s="62">
        <v>694.76</v>
      </c>
      <c r="K531" s="62">
        <v>599.77</v>
      </c>
      <c r="L531" s="228">
        <v>3300.92</v>
      </c>
      <c r="M531" s="228">
        <v>0</v>
      </c>
      <c r="N531" s="228">
        <v>3300.92</v>
      </c>
    </row>
    <row r="532" spans="1:14" customFormat="1" x14ac:dyDescent="0.25">
      <c r="A532" s="79" t="s">
        <v>70</v>
      </c>
      <c r="B532" s="106" t="s">
        <v>351</v>
      </c>
      <c r="C532" s="80" t="s">
        <v>148</v>
      </c>
      <c r="D532" s="80" t="s">
        <v>158</v>
      </c>
      <c r="E532" s="80" t="s">
        <v>155</v>
      </c>
      <c r="F532" s="62">
        <v>261.70999999999998</v>
      </c>
      <c r="G532" s="62">
        <v>302.27999999999997</v>
      </c>
      <c r="H532" s="62">
        <v>586.74</v>
      </c>
      <c r="I532" s="62">
        <v>593.41999999999996</v>
      </c>
      <c r="J532" s="62">
        <v>627.1</v>
      </c>
      <c r="K532" s="62">
        <v>596.79999999999995</v>
      </c>
      <c r="L532" s="228">
        <v>2968.05</v>
      </c>
      <c r="M532" s="228">
        <v>0</v>
      </c>
      <c r="N532" s="228">
        <v>2968.05</v>
      </c>
    </row>
    <row r="533" spans="1:14" customFormat="1" x14ac:dyDescent="0.25">
      <c r="A533" s="79" t="s">
        <v>70</v>
      </c>
      <c r="B533" s="106" t="s">
        <v>352</v>
      </c>
      <c r="C533" s="80" t="s">
        <v>148</v>
      </c>
      <c r="D533" s="80" t="s">
        <v>158</v>
      </c>
      <c r="E533" s="80" t="s">
        <v>149</v>
      </c>
      <c r="F533" s="62">
        <v>267.26</v>
      </c>
      <c r="G533" s="62">
        <v>309.75</v>
      </c>
      <c r="H533" s="62">
        <v>762.23</v>
      </c>
      <c r="I533" s="62">
        <v>766.51</v>
      </c>
      <c r="J533" s="62">
        <v>739.68</v>
      </c>
      <c r="K533" s="62">
        <v>618.01</v>
      </c>
      <c r="L533" s="228">
        <v>3463.44</v>
      </c>
      <c r="M533" s="228">
        <v>2268.42</v>
      </c>
      <c r="N533" s="228">
        <v>1195.02</v>
      </c>
    </row>
    <row r="534" spans="1:14" customFormat="1" x14ac:dyDescent="0.25">
      <c r="A534" s="79" t="s">
        <v>70</v>
      </c>
      <c r="B534" s="106" t="s">
        <v>353</v>
      </c>
      <c r="C534" s="80" t="s">
        <v>148</v>
      </c>
      <c r="D534" s="80" t="s">
        <v>158</v>
      </c>
      <c r="E534" s="80" t="s">
        <v>150</v>
      </c>
      <c r="F534" s="62">
        <v>267.92</v>
      </c>
      <c r="G534" s="62">
        <v>310.2</v>
      </c>
      <c r="H534" s="62">
        <v>781.94</v>
      </c>
      <c r="I534" s="62">
        <v>765.25</v>
      </c>
      <c r="J534" s="62">
        <v>749.34</v>
      </c>
      <c r="K534" s="62">
        <v>609.66999999999996</v>
      </c>
      <c r="L534" s="228">
        <v>3484.32</v>
      </c>
      <c r="M534" s="228">
        <v>2296.5300000000002</v>
      </c>
      <c r="N534" s="228">
        <v>1187.79</v>
      </c>
    </row>
    <row r="535" spans="1:14" customFormat="1" x14ac:dyDescent="0.25">
      <c r="A535" s="79" t="s">
        <v>70</v>
      </c>
      <c r="B535" s="106" t="s">
        <v>354</v>
      </c>
      <c r="C535" s="80" t="s">
        <v>148</v>
      </c>
      <c r="D535" s="80" t="s">
        <v>158</v>
      </c>
      <c r="E535" s="80" t="s">
        <v>151</v>
      </c>
      <c r="F535" s="62">
        <v>267.32</v>
      </c>
      <c r="G535" s="62">
        <v>309.70999999999998</v>
      </c>
      <c r="H535" s="62">
        <v>796.2</v>
      </c>
      <c r="I535" s="62">
        <v>811.54</v>
      </c>
      <c r="J535" s="62">
        <v>768.06</v>
      </c>
      <c r="K535" s="62">
        <v>659.42</v>
      </c>
      <c r="L535" s="228">
        <v>3612.25</v>
      </c>
      <c r="M535" s="228">
        <v>2375.8000000000002</v>
      </c>
      <c r="N535" s="228">
        <v>1236.45</v>
      </c>
    </row>
    <row r="536" spans="1:14" customFormat="1" x14ac:dyDescent="0.25">
      <c r="A536" s="79" t="s">
        <v>70</v>
      </c>
      <c r="B536" s="106" t="s">
        <v>355</v>
      </c>
      <c r="C536" s="80" t="s">
        <v>148</v>
      </c>
      <c r="D536" s="80" t="s">
        <v>158</v>
      </c>
      <c r="E536" s="80" t="s">
        <v>152</v>
      </c>
      <c r="F536" s="62">
        <v>271.45999999999998</v>
      </c>
      <c r="G536" s="62">
        <v>313.8</v>
      </c>
      <c r="H536" s="62">
        <v>810.35</v>
      </c>
      <c r="I536" s="62">
        <v>863.56</v>
      </c>
      <c r="J536" s="62">
        <v>794.53</v>
      </c>
      <c r="K536" s="62">
        <v>675.05</v>
      </c>
      <c r="L536" s="228">
        <v>3728.75</v>
      </c>
      <c r="M536" s="228">
        <v>2468.44</v>
      </c>
      <c r="N536" s="228">
        <v>1260.31</v>
      </c>
    </row>
    <row r="537" spans="1:14" customFormat="1" x14ac:dyDescent="0.25">
      <c r="A537" s="79" t="s">
        <v>70</v>
      </c>
      <c r="B537" s="106" t="s">
        <v>356</v>
      </c>
      <c r="C537" s="80" t="s">
        <v>148</v>
      </c>
      <c r="D537" s="80" t="s">
        <v>158</v>
      </c>
      <c r="E537" s="80" t="s">
        <v>153</v>
      </c>
      <c r="F537" s="62">
        <v>274.58</v>
      </c>
      <c r="G537" s="62">
        <v>314.73</v>
      </c>
      <c r="H537" s="62">
        <v>802.23</v>
      </c>
      <c r="I537" s="62">
        <v>827.91</v>
      </c>
      <c r="J537" s="62">
        <v>761.65</v>
      </c>
      <c r="K537" s="62">
        <v>634.12</v>
      </c>
      <c r="L537" s="228">
        <v>3615.22</v>
      </c>
      <c r="M537" s="228">
        <v>2391.79</v>
      </c>
      <c r="N537" s="228">
        <v>1223.43</v>
      </c>
    </row>
    <row r="538" spans="1:14" customFormat="1" x14ac:dyDescent="0.25">
      <c r="A538" s="79" t="s">
        <v>70</v>
      </c>
      <c r="B538" s="106" t="s">
        <v>357</v>
      </c>
      <c r="C538" s="80" t="s">
        <v>148</v>
      </c>
      <c r="D538" s="80" t="s">
        <v>158</v>
      </c>
      <c r="E538" s="80" t="s">
        <v>154</v>
      </c>
      <c r="F538" s="62">
        <v>275.38</v>
      </c>
      <c r="G538" s="62">
        <v>324.18</v>
      </c>
      <c r="H538" s="62">
        <v>711.54</v>
      </c>
      <c r="I538" s="62">
        <v>678.12</v>
      </c>
      <c r="J538" s="62">
        <v>684.42</v>
      </c>
      <c r="K538" s="62">
        <v>627.15</v>
      </c>
      <c r="L538" s="228">
        <v>3300.79</v>
      </c>
      <c r="M538" s="228">
        <v>0</v>
      </c>
      <c r="N538" s="228">
        <v>3300.79</v>
      </c>
    </row>
    <row r="539" spans="1:14" customFormat="1" x14ac:dyDescent="0.25">
      <c r="A539" s="79" t="s">
        <v>70</v>
      </c>
      <c r="B539" s="106" t="s">
        <v>358</v>
      </c>
      <c r="C539" s="80" t="s">
        <v>148</v>
      </c>
      <c r="D539" s="80" t="s">
        <v>158</v>
      </c>
      <c r="E539" s="80" t="s">
        <v>155</v>
      </c>
      <c r="F539" s="62">
        <v>268.06</v>
      </c>
      <c r="G539" s="62">
        <v>312.99</v>
      </c>
      <c r="H539" s="62">
        <v>596.16</v>
      </c>
      <c r="I539" s="62">
        <v>594.16999999999996</v>
      </c>
      <c r="J539" s="62">
        <v>655.74</v>
      </c>
      <c r="K539" s="62">
        <v>621.55999999999995</v>
      </c>
      <c r="L539" s="228">
        <v>3048.68</v>
      </c>
      <c r="M539" s="228">
        <v>0</v>
      </c>
      <c r="N539" s="228">
        <v>3048.68</v>
      </c>
    </row>
    <row r="540" spans="1:14" customFormat="1" x14ac:dyDescent="0.25">
      <c r="A540" s="79" t="s">
        <v>70</v>
      </c>
      <c r="B540" s="106" t="s">
        <v>359</v>
      </c>
      <c r="C540" s="80" t="s">
        <v>148</v>
      </c>
      <c r="D540" s="80" t="s">
        <v>158</v>
      </c>
      <c r="E540" s="80" t="s">
        <v>149</v>
      </c>
      <c r="F540" s="62">
        <v>267.22000000000003</v>
      </c>
      <c r="G540" s="62">
        <v>308.70999999999998</v>
      </c>
      <c r="H540" s="62">
        <v>819.53</v>
      </c>
      <c r="I540" s="62">
        <v>879.45</v>
      </c>
      <c r="J540" s="62">
        <v>782.57</v>
      </c>
      <c r="K540" s="62">
        <v>622.55999999999995</v>
      </c>
      <c r="L540" s="228">
        <v>3680.04</v>
      </c>
      <c r="M540" s="228">
        <v>2481.5500000000002</v>
      </c>
      <c r="N540" s="228">
        <v>1198.49</v>
      </c>
    </row>
    <row r="541" spans="1:14" customFormat="1" x14ac:dyDescent="0.25">
      <c r="A541" s="79" t="s">
        <v>70</v>
      </c>
      <c r="B541" s="106" t="s">
        <v>360</v>
      </c>
      <c r="C541" s="80" t="s">
        <v>148</v>
      </c>
      <c r="D541" s="80" t="s">
        <v>158</v>
      </c>
      <c r="E541" s="80" t="s">
        <v>150</v>
      </c>
      <c r="F541" s="62">
        <v>277.39999999999998</v>
      </c>
      <c r="G541" s="62">
        <v>314.2</v>
      </c>
      <c r="H541" s="62">
        <v>832.35</v>
      </c>
      <c r="I541" s="62">
        <v>843.91</v>
      </c>
      <c r="J541" s="62">
        <v>767.68</v>
      </c>
      <c r="K541" s="62">
        <v>636.58000000000004</v>
      </c>
      <c r="L541" s="228">
        <v>3672.12</v>
      </c>
      <c r="M541" s="228">
        <v>2443.94</v>
      </c>
      <c r="N541" s="228">
        <v>1228.18</v>
      </c>
    </row>
    <row r="542" spans="1:14" customFormat="1" x14ac:dyDescent="0.25">
      <c r="A542" s="79" t="s">
        <v>70</v>
      </c>
      <c r="B542" s="106" t="s">
        <v>361</v>
      </c>
      <c r="C542" s="80" t="s">
        <v>148</v>
      </c>
      <c r="D542" s="80" t="s">
        <v>158</v>
      </c>
      <c r="E542" s="80" t="s">
        <v>151</v>
      </c>
      <c r="F542" s="62">
        <v>284.12</v>
      </c>
      <c r="G542" s="62">
        <v>326.62</v>
      </c>
      <c r="H542" s="62">
        <v>878.05</v>
      </c>
      <c r="I542" s="62">
        <v>861.6</v>
      </c>
      <c r="J542" s="62">
        <v>774.6</v>
      </c>
      <c r="K542" s="62">
        <v>639.32000000000005</v>
      </c>
      <c r="L542" s="228">
        <v>3764.31</v>
      </c>
      <c r="M542" s="228">
        <v>2514.25</v>
      </c>
      <c r="N542" s="228">
        <v>1250.06</v>
      </c>
    </row>
    <row r="543" spans="1:14" customFormat="1" x14ac:dyDescent="0.25">
      <c r="A543" s="79" t="s">
        <v>70</v>
      </c>
      <c r="B543" s="106" t="s">
        <v>362</v>
      </c>
      <c r="C543" s="80" t="s">
        <v>148</v>
      </c>
      <c r="D543" s="80" t="s">
        <v>158</v>
      </c>
      <c r="E543" s="80" t="s">
        <v>152</v>
      </c>
      <c r="F543" s="62">
        <v>268.49</v>
      </c>
      <c r="G543" s="62">
        <v>312.98</v>
      </c>
      <c r="H543" s="62">
        <v>852.28</v>
      </c>
      <c r="I543" s="62">
        <v>829.77</v>
      </c>
      <c r="J543" s="62">
        <v>752.36</v>
      </c>
      <c r="K543" s="62">
        <v>627.46</v>
      </c>
      <c r="L543" s="228">
        <v>3643.34</v>
      </c>
      <c r="M543" s="228">
        <v>2434.41</v>
      </c>
      <c r="N543" s="228">
        <v>1208.93</v>
      </c>
    </row>
    <row r="544" spans="1:14" customFormat="1" x14ac:dyDescent="0.25">
      <c r="A544" s="79" t="s">
        <v>70</v>
      </c>
      <c r="B544" s="106" t="s">
        <v>363</v>
      </c>
      <c r="C544" s="80" t="s">
        <v>148</v>
      </c>
      <c r="D544" s="80" t="s">
        <v>158</v>
      </c>
      <c r="E544" s="80" t="s">
        <v>153</v>
      </c>
      <c r="F544" s="62">
        <v>266.48</v>
      </c>
      <c r="G544" s="62">
        <v>310.66000000000003</v>
      </c>
      <c r="H544" s="62">
        <v>773.7</v>
      </c>
      <c r="I544" s="62">
        <v>768.93</v>
      </c>
      <c r="J544" s="62">
        <v>724.3</v>
      </c>
      <c r="K544" s="62">
        <v>604.08000000000004</v>
      </c>
      <c r="L544" s="228">
        <v>3448.15</v>
      </c>
      <c r="M544" s="228">
        <v>2266.9299999999998</v>
      </c>
      <c r="N544" s="228">
        <v>1181.22</v>
      </c>
    </row>
    <row r="545" spans="1:14" customFormat="1" x14ac:dyDescent="0.25">
      <c r="A545" s="79" t="s">
        <v>70</v>
      </c>
      <c r="B545" s="106" t="s">
        <v>364</v>
      </c>
      <c r="C545" s="80" t="s">
        <v>148</v>
      </c>
      <c r="D545" s="80" t="s">
        <v>158</v>
      </c>
      <c r="E545" s="80" t="s">
        <v>154</v>
      </c>
      <c r="F545" s="62">
        <v>275.45</v>
      </c>
      <c r="G545" s="62">
        <v>314.81</v>
      </c>
      <c r="H545" s="62">
        <v>739.28</v>
      </c>
      <c r="I545" s="62">
        <v>715.1</v>
      </c>
      <c r="J545" s="62">
        <v>675.37</v>
      </c>
      <c r="K545" s="62">
        <v>622.52</v>
      </c>
      <c r="L545" s="228">
        <v>3342.53</v>
      </c>
      <c r="M545" s="228">
        <v>0</v>
      </c>
      <c r="N545" s="228">
        <v>3342.53</v>
      </c>
    </row>
    <row r="546" spans="1:14" customFormat="1" x14ac:dyDescent="0.25">
      <c r="A546" s="79" t="s">
        <v>70</v>
      </c>
      <c r="B546" s="106" t="s">
        <v>365</v>
      </c>
      <c r="C546" s="80" t="s">
        <v>148</v>
      </c>
      <c r="D546" s="80" t="s">
        <v>158</v>
      </c>
      <c r="E546" s="80" t="s">
        <v>155</v>
      </c>
      <c r="F546" s="62">
        <v>280.33</v>
      </c>
      <c r="G546" s="62">
        <v>326.95999999999998</v>
      </c>
      <c r="H546" s="62">
        <v>600.02</v>
      </c>
      <c r="I546" s="62">
        <v>592.72</v>
      </c>
      <c r="J546" s="62">
        <v>623.6</v>
      </c>
      <c r="K546" s="62">
        <v>599.86</v>
      </c>
      <c r="L546" s="228">
        <v>3023.49</v>
      </c>
      <c r="M546" s="228">
        <v>0</v>
      </c>
      <c r="N546" s="228">
        <v>3023.49</v>
      </c>
    </row>
    <row r="547" spans="1:14" customFormat="1" x14ac:dyDescent="0.25">
      <c r="A547" s="79" t="s">
        <v>70</v>
      </c>
      <c r="B547" s="106" t="s">
        <v>366</v>
      </c>
      <c r="C547" s="80" t="s">
        <v>148</v>
      </c>
      <c r="D547" s="80" t="s">
        <v>158</v>
      </c>
      <c r="E547" s="80" t="s">
        <v>149</v>
      </c>
      <c r="F547" s="62">
        <v>274.08999999999997</v>
      </c>
      <c r="G547" s="62">
        <v>309.08</v>
      </c>
      <c r="H547" s="62">
        <v>825.44</v>
      </c>
      <c r="I547" s="62">
        <v>868.66</v>
      </c>
      <c r="J547" s="62">
        <v>832.91</v>
      </c>
      <c r="K547" s="62">
        <v>711.79</v>
      </c>
      <c r="L547" s="228">
        <v>3821.97</v>
      </c>
      <c r="M547" s="228">
        <v>2527.0100000000002</v>
      </c>
      <c r="N547" s="228">
        <v>1294.96</v>
      </c>
    </row>
    <row r="548" spans="1:14" customFormat="1" x14ac:dyDescent="0.25">
      <c r="A548" s="79" t="s">
        <v>70</v>
      </c>
      <c r="B548" s="106" t="s">
        <v>367</v>
      </c>
      <c r="C548" s="80" t="s">
        <v>148</v>
      </c>
      <c r="D548" s="80" t="s">
        <v>158</v>
      </c>
      <c r="E548" s="80" t="s">
        <v>150</v>
      </c>
      <c r="F548" s="62">
        <v>284.06</v>
      </c>
      <c r="G548" s="62">
        <v>328.02</v>
      </c>
      <c r="H548" s="62">
        <v>826.47</v>
      </c>
      <c r="I548" s="62">
        <v>795.49</v>
      </c>
      <c r="J548" s="62">
        <v>744.32</v>
      </c>
      <c r="K548" s="62">
        <v>631.08000000000004</v>
      </c>
      <c r="L548" s="228">
        <v>3609.44</v>
      </c>
      <c r="M548" s="228">
        <v>2366.2800000000002</v>
      </c>
      <c r="N548" s="228">
        <v>1243.1600000000001</v>
      </c>
    </row>
    <row r="549" spans="1:14" customFormat="1" x14ac:dyDescent="0.25">
      <c r="A549" s="79" t="s">
        <v>70</v>
      </c>
      <c r="B549" s="106" t="s">
        <v>368</v>
      </c>
      <c r="C549" s="80" t="s">
        <v>148</v>
      </c>
      <c r="D549" s="80" t="s">
        <v>158</v>
      </c>
      <c r="E549" s="80" t="s">
        <v>151</v>
      </c>
      <c r="F549" s="62">
        <v>283.82</v>
      </c>
      <c r="G549" s="62">
        <v>321.38</v>
      </c>
      <c r="H549" s="62">
        <v>800.46</v>
      </c>
      <c r="I549" s="62">
        <v>813.83</v>
      </c>
      <c r="J549" s="62">
        <v>741.43</v>
      </c>
      <c r="K549" s="62">
        <v>643.98</v>
      </c>
      <c r="L549" s="228">
        <v>3604.9</v>
      </c>
      <c r="M549" s="228">
        <v>2355.7199999999998</v>
      </c>
      <c r="N549" s="228">
        <v>1249.18</v>
      </c>
    </row>
    <row r="550" spans="1:14" customFormat="1" x14ac:dyDescent="0.25">
      <c r="A550" s="79" t="s">
        <v>70</v>
      </c>
      <c r="B550" s="106" t="s">
        <v>369</v>
      </c>
      <c r="C550" s="80" t="s">
        <v>148</v>
      </c>
      <c r="D550" s="80" t="s">
        <v>158</v>
      </c>
      <c r="E550" s="80" t="s">
        <v>152</v>
      </c>
      <c r="F550" s="62">
        <v>288.25</v>
      </c>
      <c r="G550" s="62">
        <v>328.24</v>
      </c>
      <c r="H550" s="62">
        <v>848.51</v>
      </c>
      <c r="I550" s="62">
        <v>867.77</v>
      </c>
      <c r="J550" s="62">
        <v>793.29</v>
      </c>
      <c r="K550" s="62">
        <v>667.54</v>
      </c>
      <c r="L550" s="228">
        <v>3793.6</v>
      </c>
      <c r="M550" s="228">
        <v>2509.5700000000002</v>
      </c>
      <c r="N550" s="228">
        <v>1284.03</v>
      </c>
    </row>
    <row r="551" spans="1:14" customFormat="1" x14ac:dyDescent="0.25">
      <c r="A551" s="79" t="s">
        <v>70</v>
      </c>
      <c r="B551" s="106" t="s">
        <v>114</v>
      </c>
      <c r="C551" s="80" t="s">
        <v>148</v>
      </c>
      <c r="D551" s="80" t="s">
        <v>159</v>
      </c>
      <c r="E551" s="80" t="s">
        <v>153</v>
      </c>
      <c r="F551" s="62">
        <v>290.41000000000003</v>
      </c>
      <c r="G551" s="62">
        <v>334.04</v>
      </c>
      <c r="H551" s="62">
        <v>870.71</v>
      </c>
      <c r="I551" s="62">
        <v>883.9</v>
      </c>
      <c r="J551" s="62">
        <v>772.35</v>
      </c>
      <c r="K551" s="62">
        <v>655.38</v>
      </c>
      <c r="L551" s="228">
        <v>3806.79</v>
      </c>
      <c r="M551" s="228">
        <v>2526.96</v>
      </c>
      <c r="N551" s="228">
        <v>1279.83</v>
      </c>
    </row>
    <row r="552" spans="1:14" customFormat="1" x14ac:dyDescent="0.25">
      <c r="A552" s="79" t="s">
        <v>70</v>
      </c>
      <c r="B552" s="106" t="s">
        <v>370</v>
      </c>
      <c r="C552" s="80" t="s">
        <v>148</v>
      </c>
      <c r="D552" s="80" t="s">
        <v>159</v>
      </c>
      <c r="E552" s="80" t="s">
        <v>154</v>
      </c>
      <c r="F552" s="62">
        <v>285.44</v>
      </c>
      <c r="G552" s="62">
        <v>324.56</v>
      </c>
      <c r="H552" s="62">
        <v>733.08</v>
      </c>
      <c r="I552" s="62">
        <v>720.88</v>
      </c>
      <c r="J552" s="62">
        <v>692.81</v>
      </c>
      <c r="K552" s="62">
        <v>641.29</v>
      </c>
      <c r="L552" s="228">
        <v>3398.06</v>
      </c>
      <c r="M552" s="228">
        <v>0</v>
      </c>
      <c r="N552" s="228">
        <v>3398.06</v>
      </c>
    </row>
    <row r="553" spans="1:14" customFormat="1" x14ac:dyDescent="0.25">
      <c r="A553" s="79" t="s">
        <v>70</v>
      </c>
      <c r="B553" s="106" t="s">
        <v>371</v>
      </c>
      <c r="C553" s="80" t="s">
        <v>148</v>
      </c>
      <c r="D553" s="80" t="s">
        <v>159</v>
      </c>
      <c r="E553" s="80" t="s">
        <v>155</v>
      </c>
      <c r="F553" s="62">
        <v>305.13</v>
      </c>
      <c r="G553" s="62">
        <v>351.39</v>
      </c>
      <c r="H553" s="62">
        <v>650.89</v>
      </c>
      <c r="I553" s="62">
        <v>656.53</v>
      </c>
      <c r="J553" s="62">
        <v>673.94</v>
      </c>
      <c r="K553" s="62">
        <v>655.55</v>
      </c>
      <c r="L553" s="228">
        <v>3293.43</v>
      </c>
      <c r="M553" s="228">
        <v>0</v>
      </c>
      <c r="N553" s="228">
        <v>3293.43</v>
      </c>
    </row>
    <row r="554" spans="1:14" customFormat="1" x14ac:dyDescent="0.25">
      <c r="A554" s="79" t="s">
        <v>70</v>
      </c>
      <c r="B554" s="106" t="s">
        <v>372</v>
      </c>
      <c r="C554" s="80" t="s">
        <v>148</v>
      </c>
      <c r="D554" s="80" t="s">
        <v>159</v>
      </c>
      <c r="E554" s="80" t="s">
        <v>149</v>
      </c>
      <c r="F554" s="62">
        <v>290.81</v>
      </c>
      <c r="G554" s="62">
        <v>334.48</v>
      </c>
      <c r="H554" s="62">
        <v>815.27</v>
      </c>
      <c r="I554" s="62">
        <v>838.3</v>
      </c>
      <c r="J554" s="62">
        <v>766.75</v>
      </c>
      <c r="K554" s="62">
        <v>661.36</v>
      </c>
      <c r="L554" s="228">
        <v>3706.97</v>
      </c>
      <c r="M554" s="228">
        <v>2420.3200000000002</v>
      </c>
      <c r="N554" s="228">
        <v>1286.6500000000001</v>
      </c>
    </row>
    <row r="555" spans="1:14" customFormat="1" x14ac:dyDescent="0.25">
      <c r="A555" s="79" t="s">
        <v>70</v>
      </c>
      <c r="B555" s="106" t="s">
        <v>373</v>
      </c>
      <c r="C555" s="80" t="s">
        <v>148</v>
      </c>
      <c r="D555" s="80" t="s">
        <v>159</v>
      </c>
      <c r="E555" s="80" t="s">
        <v>150</v>
      </c>
      <c r="F555" s="62">
        <v>278.82</v>
      </c>
      <c r="G555" s="62">
        <v>324.10000000000002</v>
      </c>
      <c r="H555" s="62">
        <v>832.87</v>
      </c>
      <c r="I555" s="62">
        <v>840.87</v>
      </c>
      <c r="J555" s="62">
        <v>800.07</v>
      </c>
      <c r="K555" s="62">
        <v>663.17</v>
      </c>
      <c r="L555" s="228">
        <v>3739.9</v>
      </c>
      <c r="M555" s="228">
        <v>2473.81</v>
      </c>
      <c r="N555" s="228">
        <v>1266.0899999999999</v>
      </c>
    </row>
    <row r="556" spans="1:14" customFormat="1" x14ac:dyDescent="0.25">
      <c r="A556" s="79" t="s">
        <v>70</v>
      </c>
      <c r="B556" s="106" t="s">
        <v>374</v>
      </c>
      <c r="C556" s="80" t="s">
        <v>148</v>
      </c>
      <c r="D556" s="80" t="s">
        <v>159</v>
      </c>
      <c r="E556" s="80" t="s">
        <v>151</v>
      </c>
      <c r="F556" s="62">
        <v>276.2</v>
      </c>
      <c r="G556" s="62">
        <v>327.36</v>
      </c>
      <c r="H556" s="62">
        <v>830.23</v>
      </c>
      <c r="I556" s="62">
        <v>829.98</v>
      </c>
      <c r="J556" s="62">
        <v>777.13</v>
      </c>
      <c r="K556" s="62">
        <v>655.58</v>
      </c>
      <c r="L556" s="228">
        <v>3696.48</v>
      </c>
      <c r="M556" s="228">
        <v>2437.34</v>
      </c>
      <c r="N556" s="228">
        <v>1259.1400000000001</v>
      </c>
    </row>
    <row r="557" spans="1:14" customFormat="1" x14ac:dyDescent="0.25">
      <c r="A557" s="79" t="s">
        <v>70</v>
      </c>
      <c r="B557" s="106" t="s">
        <v>375</v>
      </c>
      <c r="C557" s="80" t="s">
        <v>148</v>
      </c>
      <c r="D557" s="80" t="s">
        <v>159</v>
      </c>
      <c r="E557" s="80" t="s">
        <v>152</v>
      </c>
      <c r="F557" s="62">
        <v>274.22000000000003</v>
      </c>
      <c r="G557" s="62">
        <v>318.35000000000002</v>
      </c>
      <c r="H557" s="62">
        <v>838.74</v>
      </c>
      <c r="I557" s="62">
        <v>843.43</v>
      </c>
      <c r="J557" s="62">
        <v>754.14</v>
      </c>
      <c r="K557" s="62">
        <v>636.76</v>
      </c>
      <c r="L557" s="228">
        <v>3665.64</v>
      </c>
      <c r="M557" s="228">
        <v>2436.31</v>
      </c>
      <c r="N557" s="228">
        <v>1229.33</v>
      </c>
    </row>
    <row r="558" spans="1:14" customFormat="1" x14ac:dyDescent="0.25">
      <c r="A558" s="79" t="s">
        <v>70</v>
      </c>
      <c r="B558" s="106" t="s">
        <v>376</v>
      </c>
      <c r="C558" s="80" t="s">
        <v>148</v>
      </c>
      <c r="D558" s="80" t="s">
        <v>159</v>
      </c>
      <c r="E558" s="80" t="s">
        <v>153</v>
      </c>
      <c r="F558" s="62">
        <v>276.11</v>
      </c>
      <c r="G558" s="62">
        <v>323.05</v>
      </c>
      <c r="H558" s="62">
        <v>804.23</v>
      </c>
      <c r="I558" s="62">
        <v>804.93</v>
      </c>
      <c r="J558" s="62">
        <v>728.61</v>
      </c>
      <c r="K558" s="62">
        <v>602.70000000000005</v>
      </c>
      <c r="L558" s="228">
        <v>3539.63</v>
      </c>
      <c r="M558" s="228">
        <v>2337.77</v>
      </c>
      <c r="N558" s="228">
        <v>1201.8599999999999</v>
      </c>
    </row>
    <row r="559" spans="1:14" customFormat="1" x14ac:dyDescent="0.25">
      <c r="A559" s="79" t="s">
        <v>70</v>
      </c>
      <c r="B559" s="106" t="s">
        <v>377</v>
      </c>
      <c r="C559" s="80" t="s">
        <v>148</v>
      </c>
      <c r="D559" s="80" t="s">
        <v>159</v>
      </c>
      <c r="E559" s="80" t="s">
        <v>154</v>
      </c>
      <c r="F559" s="62">
        <v>280.64999999999998</v>
      </c>
      <c r="G559" s="62">
        <v>321.45999999999998</v>
      </c>
      <c r="H559" s="62">
        <v>719.18</v>
      </c>
      <c r="I559" s="62">
        <v>679.79</v>
      </c>
      <c r="J559" s="62">
        <v>664.4</v>
      </c>
      <c r="K559" s="62">
        <v>598.61</v>
      </c>
      <c r="L559" s="228">
        <v>3264.09</v>
      </c>
      <c r="M559" s="228">
        <v>0</v>
      </c>
      <c r="N559" s="228">
        <v>3264.09</v>
      </c>
    </row>
    <row r="560" spans="1:14" customFormat="1" x14ac:dyDescent="0.25">
      <c r="A560" s="79" t="s">
        <v>70</v>
      </c>
      <c r="B560" s="106" t="s">
        <v>378</v>
      </c>
      <c r="C560" s="80" t="s">
        <v>148</v>
      </c>
      <c r="D560" s="80" t="s">
        <v>159</v>
      </c>
      <c r="E560" s="80" t="s">
        <v>155</v>
      </c>
      <c r="F560" s="62">
        <v>279.63</v>
      </c>
      <c r="G560" s="62">
        <v>321.82</v>
      </c>
      <c r="H560" s="62">
        <v>596.15</v>
      </c>
      <c r="I560" s="62">
        <v>592.29</v>
      </c>
      <c r="J560" s="62">
        <v>608.55999999999995</v>
      </c>
      <c r="K560" s="62">
        <v>595.51</v>
      </c>
      <c r="L560" s="228">
        <v>2993.96</v>
      </c>
      <c r="M560" s="228">
        <v>0</v>
      </c>
      <c r="N560" s="228">
        <v>2993.96</v>
      </c>
    </row>
    <row r="561" spans="1:14" customFormat="1" x14ac:dyDescent="0.25">
      <c r="A561" s="79" t="s">
        <v>70</v>
      </c>
      <c r="B561" s="106" t="s">
        <v>379</v>
      </c>
      <c r="C561" s="80" t="s">
        <v>148</v>
      </c>
      <c r="D561" s="80" t="s">
        <v>159</v>
      </c>
      <c r="E561" s="80" t="s">
        <v>149</v>
      </c>
      <c r="F561" s="62">
        <v>276.77</v>
      </c>
      <c r="G561" s="62">
        <v>318.29000000000002</v>
      </c>
      <c r="H561" s="62">
        <v>824.1</v>
      </c>
      <c r="I561" s="62">
        <v>848.11</v>
      </c>
      <c r="J561" s="62">
        <v>750.18</v>
      </c>
      <c r="K561" s="62">
        <v>632.25</v>
      </c>
      <c r="L561" s="228">
        <v>3649.7</v>
      </c>
      <c r="M561" s="228">
        <v>2422.39</v>
      </c>
      <c r="N561" s="228">
        <v>1227.31</v>
      </c>
    </row>
    <row r="562" spans="1:14" customFormat="1" x14ac:dyDescent="0.25">
      <c r="A562" s="79" t="s">
        <v>70</v>
      </c>
      <c r="B562" s="106" t="s">
        <v>380</v>
      </c>
      <c r="C562" s="80" t="s">
        <v>148</v>
      </c>
      <c r="D562" s="80" t="s">
        <v>159</v>
      </c>
      <c r="E562" s="80" t="s">
        <v>150</v>
      </c>
      <c r="F562" s="62">
        <v>275.64</v>
      </c>
      <c r="G562" s="62">
        <v>320.95999999999998</v>
      </c>
      <c r="H562" s="62">
        <v>791.52</v>
      </c>
      <c r="I562" s="62">
        <v>803.15</v>
      </c>
      <c r="J562" s="62">
        <v>739.13</v>
      </c>
      <c r="K562" s="62">
        <v>647.04999999999995</v>
      </c>
      <c r="L562" s="228">
        <v>3577.45</v>
      </c>
      <c r="M562" s="228">
        <v>2333.8000000000002</v>
      </c>
      <c r="N562" s="228">
        <v>1243.6500000000001</v>
      </c>
    </row>
    <row r="563" spans="1:14" customFormat="1" x14ac:dyDescent="0.25">
      <c r="A563" s="79" t="s">
        <v>70</v>
      </c>
      <c r="B563" s="106" t="s">
        <v>381</v>
      </c>
      <c r="C563" s="80" t="s">
        <v>148</v>
      </c>
      <c r="D563" s="80" t="s">
        <v>159</v>
      </c>
      <c r="E563" s="80" t="s">
        <v>151</v>
      </c>
      <c r="F563" s="62">
        <v>274.94</v>
      </c>
      <c r="G563" s="62">
        <v>321.27</v>
      </c>
      <c r="H563" s="62">
        <v>771.03</v>
      </c>
      <c r="I563" s="62">
        <v>775.95</v>
      </c>
      <c r="J563" s="62">
        <v>720.85</v>
      </c>
      <c r="K563" s="62">
        <v>624.1</v>
      </c>
      <c r="L563" s="228">
        <v>3488.14</v>
      </c>
      <c r="M563" s="228">
        <v>2267.83</v>
      </c>
      <c r="N563" s="228">
        <v>1220.31</v>
      </c>
    </row>
    <row r="564" spans="1:14" customFormat="1" x14ac:dyDescent="0.25">
      <c r="A564" s="79" t="s">
        <v>70</v>
      </c>
      <c r="B564" s="106" t="s">
        <v>382</v>
      </c>
      <c r="C564" s="80" t="s">
        <v>148</v>
      </c>
      <c r="D564" s="80" t="s">
        <v>159</v>
      </c>
      <c r="E564" s="80" t="s">
        <v>152</v>
      </c>
      <c r="F564" s="62">
        <v>279.39</v>
      </c>
      <c r="G564" s="62">
        <v>324.24</v>
      </c>
      <c r="H564" s="62">
        <v>763.23</v>
      </c>
      <c r="I564" s="62">
        <v>782.68</v>
      </c>
      <c r="J564" s="62">
        <v>736.34</v>
      </c>
      <c r="K564" s="62">
        <v>643.76</v>
      </c>
      <c r="L564" s="228">
        <v>3529.64</v>
      </c>
      <c r="M564" s="228">
        <v>2282.25</v>
      </c>
      <c r="N564" s="228">
        <v>1247.3900000000001</v>
      </c>
    </row>
    <row r="565" spans="1:14" customFormat="1" x14ac:dyDescent="0.25">
      <c r="A565" s="79" t="s">
        <v>70</v>
      </c>
      <c r="B565" s="106" t="s">
        <v>383</v>
      </c>
      <c r="C565" s="80" t="s">
        <v>148</v>
      </c>
      <c r="D565" s="80" t="s">
        <v>159</v>
      </c>
      <c r="E565" s="80" t="s">
        <v>153</v>
      </c>
      <c r="F565" s="62">
        <v>289.95999999999998</v>
      </c>
      <c r="G565" s="62">
        <v>331.25</v>
      </c>
      <c r="H565" s="62">
        <v>800.16</v>
      </c>
      <c r="I565" s="62">
        <v>792.88</v>
      </c>
      <c r="J565" s="62">
        <v>746.76</v>
      </c>
      <c r="K565" s="62">
        <v>665.05</v>
      </c>
      <c r="L565" s="228">
        <v>3626.06</v>
      </c>
      <c r="M565" s="228">
        <v>2339.8000000000002</v>
      </c>
      <c r="N565" s="228">
        <v>1286.26</v>
      </c>
    </row>
    <row r="566" spans="1:14" customFormat="1" x14ac:dyDescent="0.25">
      <c r="A566" s="79" t="s">
        <v>70</v>
      </c>
      <c r="B566" s="106" t="s">
        <v>384</v>
      </c>
      <c r="C566" s="80" t="s">
        <v>148</v>
      </c>
      <c r="D566" s="80" t="s">
        <v>159</v>
      </c>
      <c r="E566" s="80" t="s">
        <v>154</v>
      </c>
      <c r="F566" s="62">
        <v>294.10000000000002</v>
      </c>
      <c r="G566" s="62">
        <v>345.21</v>
      </c>
      <c r="H566" s="62">
        <v>702.74</v>
      </c>
      <c r="I566" s="62">
        <v>673.72</v>
      </c>
      <c r="J566" s="62">
        <v>645.61</v>
      </c>
      <c r="K566" s="62">
        <v>605.95000000000005</v>
      </c>
      <c r="L566" s="228">
        <v>3267.33</v>
      </c>
      <c r="M566" s="228">
        <v>0</v>
      </c>
      <c r="N566" s="228">
        <v>3267.33</v>
      </c>
    </row>
    <row r="567" spans="1:14" customFormat="1" x14ac:dyDescent="0.25">
      <c r="A567" s="79" t="s">
        <v>70</v>
      </c>
      <c r="B567" s="106" t="s">
        <v>385</v>
      </c>
      <c r="C567" s="80" t="s">
        <v>148</v>
      </c>
      <c r="D567" s="80" t="s">
        <v>159</v>
      </c>
      <c r="E567" s="80" t="s">
        <v>155</v>
      </c>
      <c r="F567" s="62">
        <v>285.08999999999997</v>
      </c>
      <c r="G567" s="62">
        <v>328.15</v>
      </c>
      <c r="H567" s="62">
        <v>606.39</v>
      </c>
      <c r="I567" s="62">
        <v>582.49</v>
      </c>
      <c r="J567" s="62">
        <v>598.98</v>
      </c>
      <c r="K567" s="62">
        <v>590.52</v>
      </c>
      <c r="L567" s="228">
        <v>2991.62</v>
      </c>
      <c r="M567" s="228">
        <v>0</v>
      </c>
      <c r="N567" s="228">
        <v>2991.62</v>
      </c>
    </row>
    <row r="568" spans="1:14" customFormat="1" x14ac:dyDescent="0.25">
      <c r="A568" s="79" t="s">
        <v>70</v>
      </c>
      <c r="B568" s="106" t="s">
        <v>386</v>
      </c>
      <c r="C568" s="80" t="s">
        <v>148</v>
      </c>
      <c r="D568" s="80" t="s">
        <v>159</v>
      </c>
      <c r="E568" s="80" t="s">
        <v>149</v>
      </c>
      <c r="F568" s="62">
        <v>279.51</v>
      </c>
      <c r="G568" s="62">
        <v>321.95999999999998</v>
      </c>
      <c r="H568" s="62">
        <v>773.06</v>
      </c>
      <c r="I568" s="62">
        <v>795.03</v>
      </c>
      <c r="J568" s="62">
        <v>726.34</v>
      </c>
      <c r="K568" s="62">
        <v>635.55999999999995</v>
      </c>
      <c r="L568" s="228">
        <v>3531.46</v>
      </c>
      <c r="M568" s="228">
        <v>2294.4299999999998</v>
      </c>
      <c r="N568" s="228">
        <v>1237.03</v>
      </c>
    </row>
    <row r="569" spans="1:14" customFormat="1" x14ac:dyDescent="0.25">
      <c r="A569" s="79" t="s">
        <v>70</v>
      </c>
      <c r="B569" s="106" t="s">
        <v>387</v>
      </c>
      <c r="C569" s="80" t="s">
        <v>148</v>
      </c>
      <c r="D569" s="80" t="s">
        <v>159</v>
      </c>
      <c r="E569" s="80" t="s">
        <v>150</v>
      </c>
      <c r="F569" s="62">
        <v>275.54000000000002</v>
      </c>
      <c r="G569" s="62">
        <v>317.94</v>
      </c>
      <c r="H569" s="62">
        <v>769.76</v>
      </c>
      <c r="I569" s="62">
        <v>804.09</v>
      </c>
      <c r="J569" s="62">
        <v>732.14</v>
      </c>
      <c r="K569" s="62">
        <v>644.27</v>
      </c>
      <c r="L569" s="228">
        <v>3543.74</v>
      </c>
      <c r="M569" s="228">
        <v>2305.9899999999998</v>
      </c>
      <c r="N569" s="228">
        <v>1237.75</v>
      </c>
    </row>
    <row r="570" spans="1:14" customFormat="1" x14ac:dyDescent="0.25">
      <c r="A570" s="79" t="s">
        <v>70</v>
      </c>
      <c r="B570" s="106" t="s">
        <v>388</v>
      </c>
      <c r="C570" s="80" t="s">
        <v>148</v>
      </c>
      <c r="D570" s="80" t="s">
        <v>159</v>
      </c>
      <c r="E570" s="80" t="s">
        <v>151</v>
      </c>
      <c r="F570" s="62">
        <v>278.98</v>
      </c>
      <c r="G570" s="62">
        <v>320.98</v>
      </c>
      <c r="H570" s="62">
        <v>779.88</v>
      </c>
      <c r="I570" s="62">
        <v>796.83</v>
      </c>
      <c r="J570" s="62">
        <v>722.32</v>
      </c>
      <c r="K570" s="62">
        <v>616.20000000000005</v>
      </c>
      <c r="L570" s="228">
        <v>3515.19</v>
      </c>
      <c r="M570" s="228">
        <v>2299.0300000000002</v>
      </c>
      <c r="N570" s="228">
        <v>1216.1600000000001</v>
      </c>
    </row>
    <row r="571" spans="1:14" customFormat="1" x14ac:dyDescent="0.25">
      <c r="A571" s="79" t="s">
        <v>70</v>
      </c>
      <c r="B571" s="106" t="s">
        <v>389</v>
      </c>
      <c r="C571" s="80" t="s">
        <v>148</v>
      </c>
      <c r="D571" s="80" t="s">
        <v>159</v>
      </c>
      <c r="E571" s="80" t="s">
        <v>152</v>
      </c>
      <c r="F571" s="62">
        <v>270.52</v>
      </c>
      <c r="G571" s="62">
        <v>315.16000000000003</v>
      </c>
      <c r="H571" s="62">
        <v>790.38</v>
      </c>
      <c r="I571" s="62">
        <v>770.13</v>
      </c>
      <c r="J571" s="62">
        <v>699.34</v>
      </c>
      <c r="K571" s="62">
        <v>631.39</v>
      </c>
      <c r="L571" s="228">
        <v>3476.92</v>
      </c>
      <c r="M571" s="228">
        <v>2259.85</v>
      </c>
      <c r="N571" s="228">
        <v>1217.07</v>
      </c>
    </row>
    <row r="572" spans="1:14" customFormat="1" x14ac:dyDescent="0.25">
      <c r="A572" s="79" t="s">
        <v>70</v>
      </c>
      <c r="B572" s="106" t="s">
        <v>390</v>
      </c>
      <c r="C572" s="80" t="s">
        <v>148</v>
      </c>
      <c r="D572" s="80" t="s">
        <v>159</v>
      </c>
      <c r="E572" s="80" t="s">
        <v>153</v>
      </c>
      <c r="F572" s="62">
        <v>265.33999999999997</v>
      </c>
      <c r="G572" s="62">
        <v>310.10000000000002</v>
      </c>
      <c r="H572" s="62">
        <v>751.56</v>
      </c>
      <c r="I572" s="62">
        <v>739.46</v>
      </c>
      <c r="J572" s="62">
        <v>676.62</v>
      </c>
      <c r="K572" s="62">
        <v>603.52</v>
      </c>
      <c r="L572" s="228">
        <v>3346.6</v>
      </c>
      <c r="M572" s="228">
        <v>2167.64</v>
      </c>
      <c r="N572" s="228">
        <v>1178.96</v>
      </c>
    </row>
    <row r="573" spans="1:14" customFormat="1" x14ac:dyDescent="0.25">
      <c r="A573" s="79" t="s">
        <v>70</v>
      </c>
      <c r="B573" s="106" t="s">
        <v>391</v>
      </c>
      <c r="C573" s="80" t="s">
        <v>148</v>
      </c>
      <c r="D573" s="80" t="s">
        <v>159</v>
      </c>
      <c r="E573" s="80" t="s">
        <v>154</v>
      </c>
      <c r="F573" s="62">
        <v>270.38</v>
      </c>
      <c r="G573" s="62">
        <v>309.88</v>
      </c>
      <c r="H573" s="62">
        <v>669.91</v>
      </c>
      <c r="I573" s="62">
        <v>656.11</v>
      </c>
      <c r="J573" s="62">
        <v>631.29</v>
      </c>
      <c r="K573" s="62">
        <v>594.38</v>
      </c>
      <c r="L573" s="228">
        <v>3131.95</v>
      </c>
      <c r="M573" s="228">
        <v>0</v>
      </c>
      <c r="N573" s="228">
        <v>3131.95</v>
      </c>
    </row>
    <row r="574" spans="1:14" customFormat="1" x14ac:dyDescent="0.25">
      <c r="A574" s="79" t="s">
        <v>70</v>
      </c>
      <c r="B574" s="106" t="s">
        <v>392</v>
      </c>
      <c r="C574" s="80" t="s">
        <v>148</v>
      </c>
      <c r="D574" s="80" t="s">
        <v>159</v>
      </c>
      <c r="E574" s="80" t="s">
        <v>155</v>
      </c>
      <c r="F574" s="62">
        <v>274.25</v>
      </c>
      <c r="G574" s="62">
        <v>321.41000000000003</v>
      </c>
      <c r="H574" s="62">
        <v>586.80999999999995</v>
      </c>
      <c r="I574" s="62">
        <v>602.29</v>
      </c>
      <c r="J574" s="62">
        <v>589.04999999999995</v>
      </c>
      <c r="K574" s="62">
        <v>581.04</v>
      </c>
      <c r="L574" s="228">
        <v>2954.85</v>
      </c>
      <c r="M574" s="228">
        <v>0</v>
      </c>
      <c r="N574" s="228">
        <v>2954.85</v>
      </c>
    </row>
    <row r="575" spans="1:14" customFormat="1" x14ac:dyDescent="0.25">
      <c r="A575" s="79" t="s">
        <v>70</v>
      </c>
      <c r="B575" s="106" t="s">
        <v>393</v>
      </c>
      <c r="C575" s="80" t="s">
        <v>148</v>
      </c>
      <c r="D575" s="80" t="s">
        <v>159</v>
      </c>
      <c r="E575" s="80" t="s">
        <v>149</v>
      </c>
      <c r="F575" s="62">
        <v>264.73</v>
      </c>
      <c r="G575" s="62">
        <v>305.04000000000002</v>
      </c>
      <c r="H575" s="62">
        <v>728.86</v>
      </c>
      <c r="I575" s="62">
        <v>748.83</v>
      </c>
      <c r="J575" s="62">
        <v>669.47</v>
      </c>
      <c r="K575" s="62">
        <v>598.19000000000005</v>
      </c>
      <c r="L575" s="228">
        <v>3315.12</v>
      </c>
      <c r="M575" s="228">
        <v>2147.16</v>
      </c>
      <c r="N575" s="228">
        <v>1167.96</v>
      </c>
    </row>
    <row r="576" spans="1:14" customFormat="1" x14ac:dyDescent="0.25">
      <c r="A576" s="79" t="s">
        <v>70</v>
      </c>
      <c r="B576" s="106" t="s">
        <v>394</v>
      </c>
      <c r="C576" s="80" t="s">
        <v>148</v>
      </c>
      <c r="D576" s="80" t="s">
        <v>159</v>
      </c>
      <c r="E576" s="80" t="s">
        <v>150</v>
      </c>
      <c r="F576" s="62">
        <v>275.25</v>
      </c>
      <c r="G576" s="62">
        <v>317.11</v>
      </c>
      <c r="H576" s="62">
        <v>759.46</v>
      </c>
      <c r="I576" s="62">
        <v>806.86</v>
      </c>
      <c r="J576" s="62">
        <v>730.88</v>
      </c>
      <c r="K576" s="62">
        <v>636.11</v>
      </c>
      <c r="L576" s="228">
        <v>3525.67</v>
      </c>
      <c r="M576" s="228">
        <v>2297.1999999999998</v>
      </c>
      <c r="N576" s="228">
        <v>1228.47</v>
      </c>
    </row>
    <row r="577" spans="1:14" customFormat="1" x14ac:dyDescent="0.25">
      <c r="A577" s="79" t="s">
        <v>70</v>
      </c>
      <c r="B577" s="106" t="s">
        <v>395</v>
      </c>
      <c r="C577" s="80" t="s">
        <v>148</v>
      </c>
      <c r="D577" s="80" t="s">
        <v>159</v>
      </c>
      <c r="E577" s="80" t="s">
        <v>151</v>
      </c>
      <c r="F577" s="62">
        <v>273.97000000000003</v>
      </c>
      <c r="G577" s="62">
        <v>323.70999999999998</v>
      </c>
      <c r="H577" s="62">
        <v>779.85</v>
      </c>
      <c r="I577" s="62">
        <v>780.53</v>
      </c>
      <c r="J577" s="62">
        <v>699.38</v>
      </c>
      <c r="K577" s="62">
        <v>610.84</v>
      </c>
      <c r="L577" s="228">
        <v>3468.28</v>
      </c>
      <c r="M577" s="228">
        <v>2259.7600000000002</v>
      </c>
      <c r="N577" s="228">
        <v>1208.52</v>
      </c>
    </row>
    <row r="578" spans="1:14" customFormat="1" x14ac:dyDescent="0.25">
      <c r="A578" s="79" t="s">
        <v>70</v>
      </c>
      <c r="B578" s="106" t="s">
        <v>396</v>
      </c>
      <c r="C578" s="80" t="s">
        <v>148</v>
      </c>
      <c r="D578" s="80" t="s">
        <v>159</v>
      </c>
      <c r="E578" s="80" t="s">
        <v>152</v>
      </c>
      <c r="F578" s="62">
        <v>275.58</v>
      </c>
      <c r="G578" s="62">
        <v>319.57</v>
      </c>
      <c r="H578" s="62">
        <v>753.85</v>
      </c>
      <c r="I578" s="62">
        <v>781.98</v>
      </c>
      <c r="J578" s="62">
        <v>746.34</v>
      </c>
      <c r="K578" s="62">
        <v>633.33000000000004</v>
      </c>
      <c r="L578" s="228">
        <v>3510.65</v>
      </c>
      <c r="M578" s="228">
        <v>2282.17</v>
      </c>
      <c r="N578" s="228">
        <v>1228.48</v>
      </c>
    </row>
    <row r="579" spans="1:14" customFormat="1" x14ac:dyDescent="0.25">
      <c r="A579" s="79" t="s">
        <v>70</v>
      </c>
      <c r="B579" s="106" t="s">
        <v>115</v>
      </c>
      <c r="C579" s="80" t="s">
        <v>148</v>
      </c>
      <c r="D579" s="80" t="s">
        <v>160</v>
      </c>
      <c r="E579" s="80" t="s">
        <v>153</v>
      </c>
      <c r="F579" s="62">
        <v>282.14</v>
      </c>
      <c r="G579" s="62">
        <v>326.02999999999997</v>
      </c>
      <c r="H579" s="62">
        <v>774.8</v>
      </c>
      <c r="I579" s="62">
        <v>774.04</v>
      </c>
      <c r="J579" s="62">
        <v>671.74</v>
      </c>
      <c r="K579" s="62">
        <v>618.29</v>
      </c>
      <c r="L579" s="228">
        <v>3447.04</v>
      </c>
      <c r="M579" s="228">
        <v>2220.58</v>
      </c>
      <c r="N579" s="228">
        <v>1226.46</v>
      </c>
    </row>
    <row r="580" spans="1:14" customFormat="1" x14ac:dyDescent="0.25">
      <c r="A580" s="79" t="s">
        <v>70</v>
      </c>
      <c r="B580" s="106" t="s">
        <v>397</v>
      </c>
      <c r="C580" s="80" t="s">
        <v>148</v>
      </c>
      <c r="D580" s="80" t="s">
        <v>160</v>
      </c>
      <c r="E580" s="80" t="s">
        <v>154</v>
      </c>
      <c r="F580" s="62">
        <v>287.38</v>
      </c>
      <c r="G580" s="62">
        <v>327.18</v>
      </c>
      <c r="H580" s="62">
        <v>695.81</v>
      </c>
      <c r="I580" s="62">
        <v>663.48</v>
      </c>
      <c r="J580" s="62">
        <v>637.51</v>
      </c>
      <c r="K580" s="62">
        <v>627.16</v>
      </c>
      <c r="L580" s="228">
        <v>3238.52</v>
      </c>
      <c r="M580" s="228">
        <v>0</v>
      </c>
      <c r="N580" s="228">
        <v>3238.52</v>
      </c>
    </row>
    <row r="581" spans="1:14" customFormat="1" x14ac:dyDescent="0.25">
      <c r="A581" s="79" t="s">
        <v>70</v>
      </c>
      <c r="B581" s="106" t="s">
        <v>398</v>
      </c>
      <c r="C581" s="80" t="s">
        <v>148</v>
      </c>
      <c r="D581" s="80" t="s">
        <v>160</v>
      </c>
      <c r="E581" s="80" t="s">
        <v>155</v>
      </c>
      <c r="F581" s="62">
        <v>298.83999999999997</v>
      </c>
      <c r="G581" s="62">
        <v>348.87</v>
      </c>
      <c r="H581" s="62">
        <v>610.51</v>
      </c>
      <c r="I581" s="62">
        <v>599.6</v>
      </c>
      <c r="J581" s="62">
        <v>605.42999999999995</v>
      </c>
      <c r="K581" s="62">
        <v>595.17999999999995</v>
      </c>
      <c r="L581" s="228">
        <v>3058.43</v>
      </c>
      <c r="M581" s="228">
        <v>0</v>
      </c>
      <c r="N581" s="228">
        <v>3058.43</v>
      </c>
    </row>
    <row r="582" spans="1:14" customFormat="1" x14ac:dyDescent="0.25">
      <c r="A582" s="79" t="s">
        <v>70</v>
      </c>
      <c r="B582" s="106" t="s">
        <v>399</v>
      </c>
      <c r="C582" s="80" t="s">
        <v>148</v>
      </c>
      <c r="D582" s="80" t="s">
        <v>160</v>
      </c>
      <c r="E582" s="80" t="s">
        <v>149</v>
      </c>
      <c r="F582" s="62">
        <v>273.8</v>
      </c>
      <c r="G582" s="62">
        <v>314.83999999999997</v>
      </c>
      <c r="H582" s="62">
        <v>747.66</v>
      </c>
      <c r="I582" s="62">
        <v>769.3</v>
      </c>
      <c r="J582" s="62">
        <v>704.91</v>
      </c>
      <c r="K582" s="62">
        <v>620.76</v>
      </c>
      <c r="L582" s="228">
        <v>3431.27</v>
      </c>
      <c r="M582" s="228">
        <v>2221.87</v>
      </c>
      <c r="N582" s="228">
        <v>1209.4000000000001</v>
      </c>
    </row>
    <row r="583" spans="1:14" customFormat="1" x14ac:dyDescent="0.25">
      <c r="A583" s="79" t="s">
        <v>70</v>
      </c>
      <c r="B583" s="106" t="s">
        <v>400</v>
      </c>
      <c r="C583" s="80" t="s">
        <v>148</v>
      </c>
      <c r="D583" s="80" t="s">
        <v>160</v>
      </c>
      <c r="E583" s="80" t="s">
        <v>150</v>
      </c>
      <c r="F583" s="62">
        <v>274.79000000000002</v>
      </c>
      <c r="G583" s="62">
        <v>319.23</v>
      </c>
      <c r="H583" s="62">
        <v>790.97</v>
      </c>
      <c r="I583" s="62">
        <v>818.44</v>
      </c>
      <c r="J583" s="62">
        <v>726.73</v>
      </c>
      <c r="K583" s="62">
        <v>635.75</v>
      </c>
      <c r="L583" s="228">
        <v>3565.91</v>
      </c>
      <c r="M583" s="228">
        <v>2336.14</v>
      </c>
      <c r="N583" s="228">
        <v>1229.77</v>
      </c>
    </row>
    <row r="584" spans="1:14" customFormat="1" x14ac:dyDescent="0.25">
      <c r="A584" s="79" t="s">
        <v>70</v>
      </c>
      <c r="B584" s="106" t="s">
        <v>401</v>
      </c>
      <c r="C584" s="80" t="s">
        <v>148</v>
      </c>
      <c r="D584" s="80" t="s">
        <v>160</v>
      </c>
      <c r="E584" s="80" t="s">
        <v>151</v>
      </c>
      <c r="F584" s="62">
        <v>278.58999999999997</v>
      </c>
      <c r="G584" s="62">
        <v>325.33</v>
      </c>
      <c r="H584" s="62">
        <v>793.33</v>
      </c>
      <c r="I584" s="62">
        <v>795.92</v>
      </c>
      <c r="J584" s="62">
        <v>698.54</v>
      </c>
      <c r="K584" s="62">
        <v>625.78</v>
      </c>
      <c r="L584" s="228">
        <v>3517.49</v>
      </c>
      <c r="M584" s="228">
        <v>2287.79</v>
      </c>
      <c r="N584" s="228">
        <v>1229.7</v>
      </c>
    </row>
    <row r="585" spans="1:14" customFormat="1" x14ac:dyDescent="0.25">
      <c r="A585" s="79" t="s">
        <v>70</v>
      </c>
      <c r="B585" s="106" t="s">
        <v>402</v>
      </c>
      <c r="C585" s="80" t="s">
        <v>148</v>
      </c>
      <c r="D585" s="80" t="s">
        <v>160</v>
      </c>
      <c r="E585" s="80" t="s">
        <v>152</v>
      </c>
      <c r="F585" s="62">
        <v>277.02</v>
      </c>
      <c r="G585" s="62">
        <v>322.61</v>
      </c>
      <c r="H585" s="62">
        <v>819.67</v>
      </c>
      <c r="I585" s="62">
        <v>826.28</v>
      </c>
      <c r="J585" s="62">
        <v>723.37</v>
      </c>
      <c r="K585" s="62">
        <v>622.9</v>
      </c>
      <c r="L585" s="228">
        <v>3591.85</v>
      </c>
      <c r="M585" s="228">
        <v>2369.3200000000002</v>
      </c>
      <c r="N585" s="228">
        <v>1222.53</v>
      </c>
    </row>
    <row r="586" spans="1:14" customFormat="1" x14ac:dyDescent="0.25">
      <c r="A586" s="79" t="s">
        <v>70</v>
      </c>
      <c r="B586" s="106" t="s">
        <v>403</v>
      </c>
      <c r="C586" s="80" t="s">
        <v>148</v>
      </c>
      <c r="D586" s="80" t="s">
        <v>160</v>
      </c>
      <c r="E586" s="80" t="s">
        <v>153</v>
      </c>
      <c r="F586" s="62">
        <v>280.89</v>
      </c>
      <c r="G586" s="62">
        <v>329.85</v>
      </c>
      <c r="H586" s="62">
        <v>788.53</v>
      </c>
      <c r="I586" s="62">
        <v>816.16</v>
      </c>
      <c r="J586" s="62">
        <v>716.46</v>
      </c>
      <c r="K586" s="62">
        <v>630.11</v>
      </c>
      <c r="L586" s="228">
        <v>3562</v>
      </c>
      <c r="M586" s="228">
        <v>2321.15</v>
      </c>
      <c r="N586" s="228">
        <v>1240.8499999999999</v>
      </c>
    </row>
    <row r="587" spans="1:14" customFormat="1" x14ac:dyDescent="0.25">
      <c r="A587" s="79" t="s">
        <v>70</v>
      </c>
      <c r="B587" s="106" t="s">
        <v>404</v>
      </c>
      <c r="C587" s="80" t="s">
        <v>148</v>
      </c>
      <c r="D587" s="80" t="s">
        <v>160</v>
      </c>
      <c r="E587" s="80" t="s">
        <v>154</v>
      </c>
      <c r="F587" s="62">
        <v>276.81</v>
      </c>
      <c r="G587" s="62">
        <v>318.63</v>
      </c>
      <c r="H587" s="62">
        <v>703.99</v>
      </c>
      <c r="I587" s="62">
        <v>685.52</v>
      </c>
      <c r="J587" s="62">
        <v>649.24</v>
      </c>
      <c r="K587" s="62">
        <v>608.57000000000005</v>
      </c>
      <c r="L587" s="228">
        <v>3242.76</v>
      </c>
      <c r="M587" s="228">
        <v>0</v>
      </c>
      <c r="N587" s="228">
        <v>3242.76</v>
      </c>
    </row>
    <row r="588" spans="1:14" customFormat="1" x14ac:dyDescent="0.25">
      <c r="A588" s="79" t="s">
        <v>70</v>
      </c>
      <c r="B588" s="106" t="s">
        <v>405</v>
      </c>
      <c r="C588" s="80" t="s">
        <v>148</v>
      </c>
      <c r="D588" s="80" t="s">
        <v>160</v>
      </c>
      <c r="E588" s="80" t="s">
        <v>155</v>
      </c>
      <c r="F588" s="62">
        <v>277.13</v>
      </c>
      <c r="G588" s="62">
        <v>314.95</v>
      </c>
      <c r="H588" s="62">
        <v>609.22</v>
      </c>
      <c r="I588" s="62">
        <v>613.4</v>
      </c>
      <c r="J588" s="62">
        <v>632.12</v>
      </c>
      <c r="K588" s="62">
        <v>621.99</v>
      </c>
      <c r="L588" s="228">
        <v>3068.81</v>
      </c>
      <c r="M588" s="228">
        <v>0</v>
      </c>
      <c r="N588" s="228">
        <v>3068.81</v>
      </c>
    </row>
    <row r="589" spans="1:14" customFormat="1" x14ac:dyDescent="0.25">
      <c r="A589" s="79" t="s">
        <v>70</v>
      </c>
      <c r="B589" s="106" t="s">
        <v>406</v>
      </c>
      <c r="C589" s="80" t="s">
        <v>148</v>
      </c>
      <c r="D589" s="80" t="s">
        <v>160</v>
      </c>
      <c r="E589" s="80" t="s">
        <v>149</v>
      </c>
      <c r="F589" s="62">
        <v>514.13</v>
      </c>
      <c r="G589" s="62">
        <v>587.61</v>
      </c>
      <c r="H589" s="62">
        <v>1331.56</v>
      </c>
      <c r="I589" s="62">
        <v>1478.95</v>
      </c>
      <c r="J589" s="62">
        <v>1248.5</v>
      </c>
      <c r="K589" s="62">
        <v>939.63</v>
      </c>
      <c r="L589" s="228">
        <v>6100.38</v>
      </c>
      <c r="M589" s="228">
        <v>4059.01</v>
      </c>
      <c r="N589" s="228">
        <v>2041.37</v>
      </c>
    </row>
    <row r="590" spans="1:14" customFormat="1" x14ac:dyDescent="0.25">
      <c r="A590" s="79" t="s">
        <v>70</v>
      </c>
      <c r="B590" s="106" t="s">
        <v>407</v>
      </c>
      <c r="C590" s="80" t="s">
        <v>148</v>
      </c>
      <c r="D590" s="80" t="s">
        <v>160</v>
      </c>
      <c r="E590" s="80" t="s">
        <v>150</v>
      </c>
      <c r="F590" s="62">
        <v>240.5</v>
      </c>
      <c r="G590" s="62">
        <v>263.8</v>
      </c>
      <c r="H590" s="62">
        <v>533.6</v>
      </c>
      <c r="I590" s="62">
        <v>690.3</v>
      </c>
      <c r="J590" s="62">
        <v>538.4</v>
      </c>
      <c r="K590" s="62">
        <v>320.3</v>
      </c>
      <c r="L590" s="228">
        <v>2586.9</v>
      </c>
      <c r="M590" s="228">
        <v>1762.3</v>
      </c>
      <c r="N590" s="228">
        <v>824.6</v>
      </c>
    </row>
    <row r="591" spans="1:14" customFormat="1" x14ac:dyDescent="0.25">
      <c r="A591" s="79" t="s">
        <v>70</v>
      </c>
      <c r="B591" s="106" t="s">
        <v>408</v>
      </c>
      <c r="C591" s="80" t="s">
        <v>148</v>
      </c>
      <c r="D591" s="80" t="s">
        <v>160</v>
      </c>
      <c r="E591" s="80" t="s">
        <v>151</v>
      </c>
      <c r="F591" s="62">
        <v>258.60000000000002</v>
      </c>
      <c r="G591" s="62">
        <v>284.2</v>
      </c>
      <c r="H591" s="62">
        <v>559.5</v>
      </c>
      <c r="I591" s="62">
        <v>662.2</v>
      </c>
      <c r="J591" s="62">
        <v>539.6</v>
      </c>
      <c r="K591" s="62">
        <v>309.10000000000002</v>
      </c>
      <c r="L591" s="228">
        <v>2613.1999999999998</v>
      </c>
      <c r="M591" s="228">
        <v>1761.3</v>
      </c>
      <c r="N591" s="228">
        <v>851.9</v>
      </c>
    </row>
    <row r="592" spans="1:14" customFormat="1" x14ac:dyDescent="0.25">
      <c r="A592" s="79" t="s">
        <v>70</v>
      </c>
      <c r="B592" s="106" t="s">
        <v>409</v>
      </c>
      <c r="C592" s="80" t="s">
        <v>148</v>
      </c>
      <c r="D592" s="80" t="s">
        <v>160</v>
      </c>
      <c r="E592" s="80" t="s">
        <v>152</v>
      </c>
      <c r="F592" s="62">
        <v>251</v>
      </c>
      <c r="G592" s="62">
        <v>284.7</v>
      </c>
      <c r="H592" s="62">
        <v>557.4</v>
      </c>
      <c r="I592" s="62">
        <v>605.6</v>
      </c>
      <c r="J592" s="62">
        <v>495</v>
      </c>
      <c r="K592" s="62">
        <v>281.7</v>
      </c>
      <c r="L592" s="228">
        <v>2475.4</v>
      </c>
      <c r="M592" s="228">
        <v>1658</v>
      </c>
      <c r="N592" s="228">
        <v>817.4</v>
      </c>
    </row>
    <row r="593" spans="1:14" customFormat="1" x14ac:dyDescent="0.25">
      <c r="A593" s="79" t="s">
        <v>70</v>
      </c>
      <c r="B593" s="106" t="s">
        <v>410</v>
      </c>
      <c r="C593" s="80" t="s">
        <v>148</v>
      </c>
      <c r="D593" s="80" t="s">
        <v>160</v>
      </c>
      <c r="E593" s="80" t="s">
        <v>153</v>
      </c>
      <c r="F593" s="62">
        <v>236</v>
      </c>
      <c r="G593" s="62">
        <v>252.4</v>
      </c>
      <c r="H593" s="62">
        <v>472.5</v>
      </c>
      <c r="I593" s="62">
        <v>551.9</v>
      </c>
      <c r="J593" s="62">
        <v>443.3</v>
      </c>
      <c r="K593" s="62">
        <v>260.5</v>
      </c>
      <c r="L593" s="228">
        <v>2216.6</v>
      </c>
      <c r="M593" s="228">
        <v>1467.7</v>
      </c>
      <c r="N593" s="228">
        <v>748.9</v>
      </c>
    </row>
    <row r="594" spans="1:14" customFormat="1" x14ac:dyDescent="0.25">
      <c r="A594" s="79" t="s">
        <v>70</v>
      </c>
      <c r="B594" s="106" t="s">
        <v>411</v>
      </c>
      <c r="C594" s="80" t="s">
        <v>148</v>
      </c>
      <c r="D594" s="80" t="s">
        <v>160</v>
      </c>
      <c r="E594" s="80" t="s">
        <v>154</v>
      </c>
      <c r="F594" s="62">
        <v>206.5</v>
      </c>
      <c r="G594" s="62">
        <v>204.1</v>
      </c>
      <c r="H594" s="62">
        <v>229.3</v>
      </c>
      <c r="I594" s="62">
        <v>245.2</v>
      </c>
      <c r="J594" s="62">
        <v>235.3</v>
      </c>
      <c r="K594" s="62">
        <v>216.7</v>
      </c>
      <c r="L594" s="228">
        <v>1337.1</v>
      </c>
      <c r="M594" s="228">
        <v>0</v>
      </c>
      <c r="N594" s="228">
        <v>1337.1</v>
      </c>
    </row>
    <row r="595" spans="1:14" customFormat="1" x14ac:dyDescent="0.25">
      <c r="A595" s="79" t="s">
        <v>70</v>
      </c>
      <c r="B595" s="106" t="s">
        <v>412</v>
      </c>
      <c r="C595" s="80" t="s">
        <v>148</v>
      </c>
      <c r="D595" s="80" t="s">
        <v>160</v>
      </c>
      <c r="E595" s="80" t="s">
        <v>155</v>
      </c>
      <c r="F595" s="62">
        <v>210.9</v>
      </c>
      <c r="G595" s="62">
        <v>205.2</v>
      </c>
      <c r="H595" s="62">
        <v>207.5</v>
      </c>
      <c r="I595" s="62">
        <v>216.8</v>
      </c>
      <c r="J595" s="62">
        <v>240.3</v>
      </c>
      <c r="K595" s="62">
        <v>227</v>
      </c>
      <c r="L595" s="228">
        <v>1307.7</v>
      </c>
      <c r="M595" s="228">
        <v>0</v>
      </c>
      <c r="N595" s="228">
        <v>1307.7</v>
      </c>
    </row>
    <row r="596" spans="1:14" customFormat="1" x14ac:dyDescent="0.25">
      <c r="A596" s="79" t="s">
        <v>70</v>
      </c>
      <c r="B596" s="106" t="s">
        <v>413</v>
      </c>
      <c r="C596" s="80" t="s">
        <v>148</v>
      </c>
      <c r="D596" s="80" t="s">
        <v>160</v>
      </c>
      <c r="E596" s="80" t="s">
        <v>149</v>
      </c>
      <c r="F596" s="62">
        <v>217.3</v>
      </c>
      <c r="G596" s="62">
        <v>240.2</v>
      </c>
      <c r="H596" s="62">
        <v>534.1</v>
      </c>
      <c r="I596" s="62">
        <v>628.20000000000005</v>
      </c>
      <c r="J596" s="62">
        <v>507</v>
      </c>
      <c r="K596" s="62">
        <v>283.3</v>
      </c>
      <c r="L596" s="228">
        <v>2410.1</v>
      </c>
      <c r="M596" s="228">
        <v>1669.3</v>
      </c>
      <c r="N596" s="228">
        <v>740.8</v>
      </c>
    </row>
    <row r="597" spans="1:14" customFormat="1" x14ac:dyDescent="0.25">
      <c r="A597" s="79" t="s">
        <v>70</v>
      </c>
      <c r="B597" s="106" t="s">
        <v>414</v>
      </c>
      <c r="C597" s="80" t="s">
        <v>148</v>
      </c>
      <c r="D597" s="80" t="s">
        <v>160</v>
      </c>
      <c r="E597" s="80" t="s">
        <v>150</v>
      </c>
      <c r="F597" s="62">
        <v>220.5</v>
      </c>
      <c r="G597" s="62">
        <v>243.3</v>
      </c>
      <c r="H597" s="62">
        <v>529.70000000000005</v>
      </c>
      <c r="I597" s="62">
        <v>604.5</v>
      </c>
      <c r="J597" s="62">
        <v>489.6</v>
      </c>
      <c r="K597" s="62">
        <v>266.39999999999998</v>
      </c>
      <c r="L597" s="228">
        <v>2354</v>
      </c>
      <c r="M597" s="228">
        <v>1623.8</v>
      </c>
      <c r="N597" s="228">
        <v>730.2</v>
      </c>
    </row>
    <row r="598" spans="1:14" customFormat="1" x14ac:dyDescent="0.25">
      <c r="A598" s="79" t="s">
        <v>70</v>
      </c>
      <c r="B598" s="106" t="s">
        <v>415</v>
      </c>
      <c r="C598" s="80" t="s">
        <v>148</v>
      </c>
      <c r="D598" s="80" t="s">
        <v>160</v>
      </c>
      <c r="E598" s="80" t="s">
        <v>151</v>
      </c>
      <c r="F598" s="62">
        <v>217.7</v>
      </c>
      <c r="G598" s="62">
        <v>235.7</v>
      </c>
      <c r="H598" s="62">
        <v>498.8</v>
      </c>
      <c r="I598" s="62">
        <v>605.9</v>
      </c>
      <c r="J598" s="62">
        <v>455.1</v>
      </c>
      <c r="K598" s="62">
        <v>280.7</v>
      </c>
      <c r="L598" s="228">
        <v>2293.9</v>
      </c>
      <c r="M598" s="228">
        <v>1559.8</v>
      </c>
      <c r="N598" s="228">
        <v>734.1</v>
      </c>
    </row>
    <row r="599" spans="1:14" customFormat="1" x14ac:dyDescent="0.25">
      <c r="A599" s="79" t="s">
        <v>70</v>
      </c>
      <c r="B599" s="106" t="s">
        <v>416</v>
      </c>
      <c r="C599" s="80" t="s">
        <v>148</v>
      </c>
      <c r="D599" s="80" t="s">
        <v>160</v>
      </c>
      <c r="E599" s="80" t="s">
        <v>152</v>
      </c>
      <c r="F599" s="62">
        <v>217</v>
      </c>
      <c r="G599" s="62">
        <v>245.8</v>
      </c>
      <c r="H599" s="62">
        <v>487.5</v>
      </c>
      <c r="I599" s="62">
        <v>566.1</v>
      </c>
      <c r="J599" s="62">
        <v>443.6</v>
      </c>
      <c r="K599" s="62">
        <v>251.7</v>
      </c>
      <c r="L599" s="228">
        <v>2211.6999999999998</v>
      </c>
      <c r="M599" s="228">
        <v>1497.2</v>
      </c>
      <c r="N599" s="228">
        <v>714.5</v>
      </c>
    </row>
    <row r="600" spans="1:14" customFormat="1" x14ac:dyDescent="0.25">
      <c r="A600" s="79" t="s">
        <v>70</v>
      </c>
      <c r="B600" s="106" t="s">
        <v>417</v>
      </c>
      <c r="C600" s="80" t="s">
        <v>148</v>
      </c>
      <c r="D600" s="80" t="s">
        <v>160</v>
      </c>
      <c r="E600" s="80" t="s">
        <v>153</v>
      </c>
      <c r="F600" s="62">
        <v>210.2</v>
      </c>
      <c r="G600" s="62">
        <v>230.1</v>
      </c>
      <c r="H600" s="62">
        <v>477</v>
      </c>
      <c r="I600" s="62">
        <v>569.79999999999995</v>
      </c>
      <c r="J600" s="62">
        <v>449.1</v>
      </c>
      <c r="K600" s="62">
        <v>262.89999999999998</v>
      </c>
      <c r="L600" s="228">
        <v>2199.1</v>
      </c>
      <c r="M600" s="228">
        <v>1495.9</v>
      </c>
      <c r="N600" s="228">
        <v>703.2</v>
      </c>
    </row>
    <row r="601" spans="1:14" customFormat="1" x14ac:dyDescent="0.25">
      <c r="A601" s="79" t="s">
        <v>70</v>
      </c>
      <c r="B601" s="106" t="s">
        <v>418</v>
      </c>
      <c r="C601" s="80" t="s">
        <v>148</v>
      </c>
      <c r="D601" s="80" t="s">
        <v>160</v>
      </c>
      <c r="E601" s="80" t="s">
        <v>154</v>
      </c>
      <c r="F601" s="62">
        <v>215.3</v>
      </c>
      <c r="G601" s="62">
        <v>210.3</v>
      </c>
      <c r="H601" s="62">
        <v>227</v>
      </c>
      <c r="I601" s="62">
        <v>237.2</v>
      </c>
      <c r="J601" s="62">
        <v>240.8</v>
      </c>
      <c r="K601" s="62">
        <v>231.2</v>
      </c>
      <c r="L601" s="228">
        <v>1361.8</v>
      </c>
      <c r="M601" s="228">
        <v>0</v>
      </c>
      <c r="N601" s="228">
        <v>1361.8</v>
      </c>
    </row>
    <row r="602" spans="1:14" customFormat="1" x14ac:dyDescent="0.25">
      <c r="A602" s="79" t="s">
        <v>70</v>
      </c>
      <c r="B602" s="106" t="s">
        <v>419</v>
      </c>
      <c r="C602" s="80" t="s">
        <v>148</v>
      </c>
      <c r="D602" s="80" t="s">
        <v>160</v>
      </c>
      <c r="E602" s="80" t="s">
        <v>155</v>
      </c>
      <c r="F602" s="62">
        <v>208.9</v>
      </c>
      <c r="G602" s="62">
        <v>210.5</v>
      </c>
      <c r="H602" s="62">
        <v>219.6</v>
      </c>
      <c r="I602" s="62">
        <v>249.3</v>
      </c>
      <c r="J602" s="62">
        <v>233</v>
      </c>
      <c r="K602" s="62">
        <v>221.3</v>
      </c>
      <c r="L602" s="228">
        <v>1342.6</v>
      </c>
      <c r="M602" s="228">
        <v>0</v>
      </c>
      <c r="N602" s="228">
        <v>1342.6</v>
      </c>
    </row>
    <row r="603" spans="1:14" customFormat="1" x14ac:dyDescent="0.25">
      <c r="A603" s="79" t="s">
        <v>70</v>
      </c>
      <c r="B603" s="106" t="s">
        <v>420</v>
      </c>
      <c r="C603" s="80" t="s">
        <v>148</v>
      </c>
      <c r="D603" s="80" t="s">
        <v>160</v>
      </c>
      <c r="E603" s="80" t="s">
        <v>149</v>
      </c>
      <c r="F603" s="62">
        <v>211.7</v>
      </c>
      <c r="G603" s="62">
        <v>241.9</v>
      </c>
      <c r="H603" s="62">
        <v>477.7</v>
      </c>
      <c r="I603" s="62">
        <v>539.29999999999995</v>
      </c>
      <c r="J603" s="62">
        <v>433.1</v>
      </c>
      <c r="K603" s="62">
        <v>258.10000000000002</v>
      </c>
      <c r="L603" s="228">
        <v>2161.8000000000002</v>
      </c>
      <c r="M603" s="228">
        <v>1450.1</v>
      </c>
      <c r="N603" s="228">
        <v>711.7</v>
      </c>
    </row>
    <row r="604" spans="1:14" customFormat="1" x14ac:dyDescent="0.25">
      <c r="A604" s="79" t="s">
        <v>70</v>
      </c>
      <c r="B604" s="106" t="s">
        <v>421</v>
      </c>
      <c r="C604" s="80" t="s">
        <v>148</v>
      </c>
      <c r="D604" s="80" t="s">
        <v>160</v>
      </c>
      <c r="E604" s="80" t="s">
        <v>150</v>
      </c>
      <c r="F604" s="62">
        <v>209.5</v>
      </c>
      <c r="G604" s="62">
        <v>226</v>
      </c>
      <c r="H604" s="62">
        <v>465.2</v>
      </c>
      <c r="I604" s="62">
        <v>538.1</v>
      </c>
      <c r="J604" s="62">
        <v>443</v>
      </c>
      <c r="K604" s="62">
        <v>260.89999999999998</v>
      </c>
      <c r="L604" s="228">
        <v>2142.6999999999998</v>
      </c>
      <c r="M604" s="228">
        <v>1446.3</v>
      </c>
      <c r="N604" s="228">
        <v>696.4</v>
      </c>
    </row>
    <row r="605" spans="1:14" customFormat="1" x14ac:dyDescent="0.25">
      <c r="A605" s="79" t="s">
        <v>70</v>
      </c>
      <c r="B605" s="106" t="s">
        <v>422</v>
      </c>
      <c r="C605" s="80" t="s">
        <v>148</v>
      </c>
      <c r="D605" s="80" t="s">
        <v>160</v>
      </c>
      <c r="E605" s="80" t="s">
        <v>151</v>
      </c>
      <c r="F605" s="62">
        <v>218.3</v>
      </c>
      <c r="G605" s="62">
        <v>245.2</v>
      </c>
      <c r="H605" s="62">
        <v>484.2</v>
      </c>
      <c r="I605" s="62">
        <v>550.4</v>
      </c>
      <c r="J605" s="62">
        <v>429.6</v>
      </c>
      <c r="K605" s="62">
        <v>245.2</v>
      </c>
      <c r="L605" s="228">
        <v>2172.9</v>
      </c>
      <c r="M605" s="228">
        <v>1464.2</v>
      </c>
      <c r="N605" s="228">
        <v>708.7</v>
      </c>
    </row>
    <row r="606" spans="1:14" customFormat="1" x14ac:dyDescent="0.25">
      <c r="A606" s="79" t="s">
        <v>70</v>
      </c>
      <c r="B606" s="106" t="s">
        <v>423</v>
      </c>
      <c r="C606" s="80" t="s">
        <v>148</v>
      </c>
      <c r="D606" s="80" t="s">
        <v>160</v>
      </c>
      <c r="E606" s="80" t="s">
        <v>152</v>
      </c>
      <c r="F606" s="62">
        <v>216.7</v>
      </c>
      <c r="G606" s="62">
        <v>237.8</v>
      </c>
      <c r="H606" s="62">
        <v>445.7</v>
      </c>
      <c r="I606" s="62">
        <v>521.5</v>
      </c>
      <c r="J606" s="62">
        <v>415.4</v>
      </c>
      <c r="K606" s="62">
        <v>252.8</v>
      </c>
      <c r="L606" s="228">
        <v>2089.9</v>
      </c>
      <c r="M606" s="228">
        <v>1382.6</v>
      </c>
      <c r="N606" s="228">
        <v>707.3</v>
      </c>
    </row>
    <row r="607" spans="1:14" customFormat="1" x14ac:dyDescent="0.25">
      <c r="A607" s="79" t="s">
        <v>70</v>
      </c>
      <c r="B607" s="106" t="s">
        <v>424</v>
      </c>
      <c r="C607" s="80" t="s">
        <v>148</v>
      </c>
      <c r="D607" s="80" t="s">
        <v>160</v>
      </c>
      <c r="E607" s="80" t="s">
        <v>153</v>
      </c>
      <c r="F607" s="62">
        <v>191.1</v>
      </c>
      <c r="G607" s="62">
        <v>217.2</v>
      </c>
      <c r="H607" s="62">
        <v>393.8</v>
      </c>
      <c r="I607" s="62">
        <v>467.9</v>
      </c>
      <c r="J607" s="62">
        <v>367.2</v>
      </c>
      <c r="K607" s="62">
        <v>224.8</v>
      </c>
      <c r="L607" s="228">
        <v>1862</v>
      </c>
      <c r="M607" s="228">
        <v>1228.9000000000001</v>
      </c>
      <c r="N607" s="228">
        <v>633.1</v>
      </c>
    </row>
    <row r="608" spans="1:14" customFormat="1" x14ac:dyDescent="0.25">
      <c r="A608" s="79" t="s">
        <v>70</v>
      </c>
      <c r="B608" s="106" t="s">
        <v>425</v>
      </c>
      <c r="C608" s="80" t="s">
        <v>148</v>
      </c>
      <c r="D608" s="80" t="s">
        <v>160</v>
      </c>
      <c r="E608" s="80" t="s">
        <v>154</v>
      </c>
      <c r="F608" s="62">
        <v>172.5</v>
      </c>
      <c r="G608" s="62">
        <v>173.3</v>
      </c>
      <c r="H608" s="62">
        <v>188.1</v>
      </c>
      <c r="I608" s="62">
        <v>202.1</v>
      </c>
      <c r="J608" s="62">
        <v>200.2</v>
      </c>
      <c r="K608" s="62">
        <v>189</v>
      </c>
      <c r="L608" s="228">
        <v>1125.2</v>
      </c>
      <c r="M608" s="228">
        <v>0</v>
      </c>
      <c r="N608" s="228">
        <v>1125.2</v>
      </c>
    </row>
    <row r="609" spans="1:14" customFormat="1" x14ac:dyDescent="0.25">
      <c r="A609" s="79" t="s">
        <v>70</v>
      </c>
      <c r="B609" s="106" t="s">
        <v>426</v>
      </c>
      <c r="C609" s="80" t="s">
        <v>148</v>
      </c>
      <c r="D609" s="80" t="s">
        <v>160</v>
      </c>
      <c r="E609" s="80" t="s">
        <v>155</v>
      </c>
      <c r="F609" s="62">
        <v>134.30000000000001</v>
      </c>
      <c r="G609" s="62">
        <v>176.4</v>
      </c>
      <c r="H609" s="62">
        <v>183.6</v>
      </c>
      <c r="I609" s="62">
        <v>191.7</v>
      </c>
      <c r="J609" s="62">
        <v>191</v>
      </c>
      <c r="K609" s="62">
        <v>187</v>
      </c>
      <c r="L609" s="228">
        <v>1064</v>
      </c>
      <c r="M609" s="228">
        <v>0</v>
      </c>
      <c r="N609" s="228">
        <v>1064</v>
      </c>
    </row>
    <row r="610" spans="1:14" customFormat="1" x14ac:dyDescent="0.25">
      <c r="A610" s="79" t="s">
        <v>70</v>
      </c>
      <c r="B610" s="106" t="s">
        <v>116</v>
      </c>
      <c r="C610" s="80" t="s">
        <v>148</v>
      </c>
      <c r="D610" s="80" t="s">
        <v>161</v>
      </c>
      <c r="E610" s="80" t="s">
        <v>149</v>
      </c>
      <c r="F610" s="62">
        <v>189.6</v>
      </c>
      <c r="G610" s="62">
        <v>191.1</v>
      </c>
      <c r="H610" s="62">
        <v>472.5</v>
      </c>
      <c r="I610" s="62">
        <v>537.5</v>
      </c>
      <c r="J610" s="62">
        <v>425.7</v>
      </c>
      <c r="K610" s="62">
        <v>252.6</v>
      </c>
      <c r="L610" s="228">
        <v>2069</v>
      </c>
      <c r="M610" s="228">
        <v>1435.7</v>
      </c>
      <c r="N610" s="228">
        <v>633.29999999999995</v>
      </c>
    </row>
    <row r="611" spans="1:14" customFormat="1" x14ac:dyDescent="0.25">
      <c r="A611" s="79" t="s">
        <v>70</v>
      </c>
      <c r="B611" s="106" t="s">
        <v>427</v>
      </c>
      <c r="C611" s="80" t="s">
        <v>148</v>
      </c>
      <c r="D611" s="80" t="s">
        <v>161</v>
      </c>
      <c r="E611" s="80" t="s">
        <v>150</v>
      </c>
      <c r="F611" s="62">
        <v>188</v>
      </c>
      <c r="G611" s="62">
        <v>238.1</v>
      </c>
      <c r="H611" s="62">
        <v>569.70000000000005</v>
      </c>
      <c r="I611" s="62">
        <v>614.29999999999995</v>
      </c>
      <c r="J611" s="62">
        <v>429.3</v>
      </c>
      <c r="K611" s="62">
        <v>258.3</v>
      </c>
      <c r="L611" s="228">
        <v>2297.6999999999998</v>
      </c>
      <c r="M611" s="228">
        <v>1613.3</v>
      </c>
      <c r="N611" s="228">
        <v>684.4</v>
      </c>
    </row>
    <row r="612" spans="1:14" customFormat="1" x14ac:dyDescent="0.25">
      <c r="A612" s="79" t="s">
        <v>70</v>
      </c>
      <c r="B612" s="106" t="s">
        <v>428</v>
      </c>
      <c r="C612" s="80" t="s">
        <v>148</v>
      </c>
      <c r="D612" s="80" t="s">
        <v>161</v>
      </c>
      <c r="E612" s="80" t="s">
        <v>151</v>
      </c>
      <c r="F612" s="62">
        <v>197.9</v>
      </c>
      <c r="G612" s="62">
        <v>248.2</v>
      </c>
      <c r="H612" s="62">
        <v>561.79999999999995</v>
      </c>
      <c r="I612" s="62">
        <v>608.9</v>
      </c>
      <c r="J612" s="62">
        <v>435.3</v>
      </c>
      <c r="K612" s="62">
        <v>270.3</v>
      </c>
      <c r="L612" s="228">
        <v>2322.4</v>
      </c>
      <c r="M612" s="228">
        <v>1606</v>
      </c>
      <c r="N612" s="228">
        <v>716.4</v>
      </c>
    </row>
    <row r="613" spans="1:14" customFormat="1" x14ac:dyDescent="0.25">
      <c r="A613" s="79" t="s">
        <v>70</v>
      </c>
      <c r="B613" s="106" t="s">
        <v>429</v>
      </c>
      <c r="C613" s="80" t="s">
        <v>148</v>
      </c>
      <c r="D613" s="80" t="s">
        <v>161</v>
      </c>
      <c r="E613" s="80" t="s">
        <v>152</v>
      </c>
      <c r="F613" s="62">
        <v>218.4</v>
      </c>
      <c r="G613" s="62">
        <v>271.5</v>
      </c>
      <c r="H613" s="62">
        <v>594.20000000000005</v>
      </c>
      <c r="I613" s="62">
        <v>617.6</v>
      </c>
      <c r="J613" s="62">
        <v>429.2</v>
      </c>
      <c r="K613" s="62">
        <v>265</v>
      </c>
      <c r="L613" s="228">
        <v>2395.9</v>
      </c>
      <c r="M613" s="228">
        <v>1641</v>
      </c>
      <c r="N613" s="228">
        <v>754.9</v>
      </c>
    </row>
    <row r="614" spans="1:14" customFormat="1" x14ac:dyDescent="0.25">
      <c r="A614" s="79" t="s">
        <v>70</v>
      </c>
      <c r="B614" s="106" t="s">
        <v>430</v>
      </c>
      <c r="C614" s="80" t="s">
        <v>148</v>
      </c>
      <c r="D614" s="80" t="s">
        <v>161</v>
      </c>
      <c r="E614" s="80" t="s">
        <v>153</v>
      </c>
      <c r="F614" s="62">
        <v>215.7</v>
      </c>
      <c r="G614" s="62">
        <v>264.7</v>
      </c>
      <c r="H614" s="62">
        <v>515.4</v>
      </c>
      <c r="I614" s="62">
        <v>503.2</v>
      </c>
      <c r="J614" s="62">
        <v>365.1</v>
      </c>
      <c r="K614" s="62">
        <v>254.2</v>
      </c>
      <c r="L614" s="228">
        <v>2118.3000000000002</v>
      </c>
      <c r="M614" s="228">
        <v>1383.7</v>
      </c>
      <c r="N614" s="228">
        <v>734.6</v>
      </c>
    </row>
    <row r="615" spans="1:14" customFormat="1" x14ac:dyDescent="0.25">
      <c r="A615" s="79" t="s">
        <v>70</v>
      </c>
      <c r="B615" s="106" t="s">
        <v>431</v>
      </c>
      <c r="C615" s="80" t="s">
        <v>148</v>
      </c>
      <c r="D615" s="80" t="s">
        <v>161</v>
      </c>
      <c r="E615" s="80" t="s">
        <v>154</v>
      </c>
      <c r="F615" s="62">
        <v>213.1</v>
      </c>
      <c r="G615" s="62">
        <v>215.7</v>
      </c>
      <c r="H615" s="62">
        <v>242.8</v>
      </c>
      <c r="I615" s="62">
        <v>241.9</v>
      </c>
      <c r="J615" s="62">
        <v>235.3</v>
      </c>
      <c r="K615" s="62">
        <v>218.9</v>
      </c>
      <c r="L615" s="228">
        <v>1367.7</v>
      </c>
      <c r="M615" s="228">
        <v>0</v>
      </c>
      <c r="N615" s="228">
        <v>1367.7</v>
      </c>
    </row>
    <row r="616" spans="1:14" customFormat="1" x14ac:dyDescent="0.25">
      <c r="A616" s="79" t="s">
        <v>70</v>
      </c>
      <c r="B616" s="106" t="s">
        <v>432</v>
      </c>
      <c r="C616" s="80" t="s">
        <v>148</v>
      </c>
      <c r="D616" s="80" t="s">
        <v>161</v>
      </c>
      <c r="E616" s="80" t="s">
        <v>155</v>
      </c>
      <c r="F616" s="62">
        <v>208.9</v>
      </c>
      <c r="G616" s="62">
        <v>210.8</v>
      </c>
      <c r="H616" s="62">
        <v>218.6</v>
      </c>
      <c r="I616" s="62">
        <v>237.3</v>
      </c>
      <c r="J616" s="62">
        <v>223.5</v>
      </c>
      <c r="K616" s="62">
        <v>212.1</v>
      </c>
      <c r="L616" s="228">
        <v>1311.2</v>
      </c>
      <c r="M616" s="228">
        <v>0</v>
      </c>
      <c r="N616" s="228">
        <v>1311.2</v>
      </c>
    </row>
    <row r="617" spans="1:14" customFormat="1" x14ac:dyDescent="0.25">
      <c r="A617" s="79" t="s">
        <v>70</v>
      </c>
      <c r="B617" s="106" t="s">
        <v>433</v>
      </c>
      <c r="C617" s="80" t="s">
        <v>148</v>
      </c>
      <c r="D617" s="80" t="s">
        <v>161</v>
      </c>
      <c r="E617" s="80" t="s">
        <v>149</v>
      </c>
      <c r="F617" s="62">
        <v>211.1</v>
      </c>
      <c r="G617" s="62">
        <v>267.7</v>
      </c>
      <c r="H617" s="62">
        <v>564.6</v>
      </c>
      <c r="I617" s="62">
        <v>544.5</v>
      </c>
      <c r="J617" s="62">
        <v>382.8</v>
      </c>
      <c r="K617" s="62">
        <v>260.60000000000002</v>
      </c>
      <c r="L617" s="228">
        <v>2231.3000000000002</v>
      </c>
      <c r="M617" s="228">
        <v>1491.9</v>
      </c>
      <c r="N617" s="228">
        <v>739.4</v>
      </c>
    </row>
    <row r="618" spans="1:14" customFormat="1" x14ac:dyDescent="0.25">
      <c r="A618" s="79" t="s">
        <v>70</v>
      </c>
      <c r="B618" s="106" t="s">
        <v>434</v>
      </c>
      <c r="C618" s="80" t="s">
        <v>148</v>
      </c>
      <c r="D618" s="80" t="s">
        <v>161</v>
      </c>
      <c r="E618" s="80" t="s">
        <v>150</v>
      </c>
      <c r="F618" s="62">
        <v>203.6</v>
      </c>
      <c r="G618" s="62">
        <v>261.89999999999998</v>
      </c>
      <c r="H618" s="62">
        <v>573.79999999999995</v>
      </c>
      <c r="I618" s="62">
        <v>619</v>
      </c>
      <c r="J618" s="62">
        <v>443.6</v>
      </c>
      <c r="K618" s="62">
        <v>247.4</v>
      </c>
      <c r="L618" s="228">
        <v>2349.3000000000002</v>
      </c>
      <c r="M618" s="228">
        <v>1636.4</v>
      </c>
      <c r="N618" s="228">
        <v>712.9</v>
      </c>
    </row>
    <row r="619" spans="1:14" customFormat="1" x14ac:dyDescent="0.25">
      <c r="A619" s="79" t="s">
        <v>70</v>
      </c>
      <c r="B619" s="106" t="s">
        <v>435</v>
      </c>
      <c r="C619" s="80" t="s">
        <v>148</v>
      </c>
      <c r="D619" s="80" t="s">
        <v>161</v>
      </c>
      <c r="E619" s="80" t="s">
        <v>151</v>
      </c>
      <c r="F619" s="62">
        <v>197.9</v>
      </c>
      <c r="G619" s="62">
        <v>249</v>
      </c>
      <c r="H619" s="62">
        <v>536.4</v>
      </c>
      <c r="I619" s="62">
        <v>521.20000000000005</v>
      </c>
      <c r="J619" s="62">
        <v>366.5</v>
      </c>
      <c r="K619" s="62">
        <v>231.9</v>
      </c>
      <c r="L619" s="228">
        <v>2102.9</v>
      </c>
      <c r="M619" s="228">
        <v>1424.1</v>
      </c>
      <c r="N619" s="228">
        <v>678.8</v>
      </c>
    </row>
    <row r="620" spans="1:14" customFormat="1" x14ac:dyDescent="0.25">
      <c r="A620" s="79" t="s">
        <v>70</v>
      </c>
      <c r="B620" s="106" t="s">
        <v>436</v>
      </c>
      <c r="C620" s="80" t="s">
        <v>148</v>
      </c>
      <c r="D620" s="80" t="s">
        <v>161</v>
      </c>
      <c r="E620" s="80" t="s">
        <v>152</v>
      </c>
      <c r="F620" s="62">
        <v>201.2</v>
      </c>
      <c r="G620" s="62">
        <v>255</v>
      </c>
      <c r="H620" s="62">
        <v>565.6</v>
      </c>
      <c r="I620" s="62">
        <v>576.79999999999995</v>
      </c>
      <c r="J620" s="62">
        <v>380</v>
      </c>
      <c r="K620" s="62">
        <v>244.4</v>
      </c>
      <c r="L620" s="228">
        <v>2223</v>
      </c>
      <c r="M620" s="228">
        <v>1522.4</v>
      </c>
      <c r="N620" s="228">
        <v>700.6</v>
      </c>
    </row>
    <row r="621" spans="1:14" customFormat="1" x14ac:dyDescent="0.25">
      <c r="A621" s="79" t="s">
        <v>70</v>
      </c>
      <c r="B621" s="106" t="s">
        <v>437</v>
      </c>
      <c r="C621" s="80" t="s">
        <v>148</v>
      </c>
      <c r="D621" s="80" t="s">
        <v>161</v>
      </c>
      <c r="E621" s="80" t="s">
        <v>153</v>
      </c>
      <c r="F621" s="62">
        <v>200</v>
      </c>
      <c r="G621" s="62">
        <v>250.2</v>
      </c>
      <c r="H621" s="62">
        <v>512.20000000000005</v>
      </c>
      <c r="I621" s="62">
        <v>510.3</v>
      </c>
      <c r="J621" s="62">
        <v>360.1</v>
      </c>
      <c r="K621" s="62">
        <v>246.2</v>
      </c>
      <c r="L621" s="228">
        <v>2079</v>
      </c>
      <c r="M621" s="228">
        <v>1382.6</v>
      </c>
      <c r="N621" s="228">
        <v>696.4</v>
      </c>
    </row>
    <row r="622" spans="1:14" customFormat="1" x14ac:dyDescent="0.25">
      <c r="A622" s="79" t="s">
        <v>70</v>
      </c>
      <c r="B622" s="106" t="s">
        <v>438</v>
      </c>
      <c r="C622" s="80" t="s">
        <v>148</v>
      </c>
      <c r="D622" s="80" t="s">
        <v>161</v>
      </c>
      <c r="E622" s="80" t="s">
        <v>154</v>
      </c>
      <c r="F622" s="62">
        <v>198.4</v>
      </c>
      <c r="G622" s="62">
        <v>209.6</v>
      </c>
      <c r="H622" s="62">
        <v>249.6</v>
      </c>
      <c r="I622" s="62">
        <v>238</v>
      </c>
      <c r="J622" s="62">
        <v>223.6</v>
      </c>
      <c r="K622" s="62">
        <v>206.6</v>
      </c>
      <c r="L622" s="228">
        <v>1325.8</v>
      </c>
      <c r="M622" s="228">
        <v>0</v>
      </c>
      <c r="N622" s="228">
        <v>1325.8</v>
      </c>
    </row>
    <row r="623" spans="1:14" customFormat="1" x14ac:dyDescent="0.25">
      <c r="A623" s="79" t="s">
        <v>70</v>
      </c>
      <c r="B623" s="106" t="s">
        <v>439</v>
      </c>
      <c r="C623" s="80" t="s">
        <v>148</v>
      </c>
      <c r="D623" s="80" t="s">
        <v>161</v>
      </c>
      <c r="E623" s="80" t="s">
        <v>155</v>
      </c>
      <c r="F623" s="62">
        <v>196.3</v>
      </c>
      <c r="G623" s="62">
        <v>196.1</v>
      </c>
      <c r="H623" s="62">
        <v>224.3</v>
      </c>
      <c r="I623" s="62">
        <v>222.4</v>
      </c>
      <c r="J623" s="62">
        <v>211.9</v>
      </c>
      <c r="K623" s="62">
        <v>200.9</v>
      </c>
      <c r="L623" s="228">
        <v>1251.9000000000001</v>
      </c>
      <c r="M623" s="228">
        <v>0</v>
      </c>
      <c r="N623" s="228">
        <v>1251.9000000000001</v>
      </c>
    </row>
    <row r="624" spans="1:14" customFormat="1" x14ac:dyDescent="0.25">
      <c r="A624" s="79" t="s">
        <v>70</v>
      </c>
      <c r="B624" s="106" t="s">
        <v>440</v>
      </c>
      <c r="C624" s="80" t="s">
        <v>148</v>
      </c>
      <c r="D624" s="80" t="s">
        <v>161</v>
      </c>
      <c r="E624" s="80" t="s">
        <v>149</v>
      </c>
      <c r="F624" s="62">
        <v>203.1</v>
      </c>
      <c r="G624" s="62">
        <v>252.8</v>
      </c>
      <c r="H624" s="62">
        <v>556.9</v>
      </c>
      <c r="I624" s="62">
        <v>515.6</v>
      </c>
      <c r="J624" s="62">
        <v>371.7</v>
      </c>
      <c r="K624" s="62">
        <v>249.8</v>
      </c>
      <c r="L624" s="228">
        <v>2149.9</v>
      </c>
      <c r="M624" s="228">
        <v>1444.2</v>
      </c>
      <c r="N624" s="228">
        <v>705.7</v>
      </c>
    </row>
    <row r="625" spans="1:14" customFormat="1" x14ac:dyDescent="0.25">
      <c r="A625" s="79" t="s">
        <v>70</v>
      </c>
      <c r="B625" s="106" t="s">
        <v>441</v>
      </c>
      <c r="C625" s="80" t="s">
        <v>148</v>
      </c>
      <c r="D625" s="80" t="s">
        <v>161</v>
      </c>
      <c r="E625" s="80" t="s">
        <v>150</v>
      </c>
      <c r="F625" s="62">
        <v>208.5</v>
      </c>
      <c r="G625" s="62">
        <v>267</v>
      </c>
      <c r="H625" s="62">
        <v>522.20000000000005</v>
      </c>
      <c r="I625" s="62">
        <v>484</v>
      </c>
      <c r="J625" s="62">
        <v>358.3</v>
      </c>
      <c r="K625" s="62">
        <v>227.7</v>
      </c>
      <c r="L625" s="228">
        <v>2067.6999999999998</v>
      </c>
      <c r="M625" s="228">
        <v>1364.5</v>
      </c>
      <c r="N625" s="228">
        <v>703.2</v>
      </c>
    </row>
    <row r="626" spans="1:14" customFormat="1" x14ac:dyDescent="0.25">
      <c r="A626" s="79" t="s">
        <v>70</v>
      </c>
      <c r="B626" s="106" t="s">
        <v>442</v>
      </c>
      <c r="C626" s="80" t="s">
        <v>148</v>
      </c>
      <c r="D626" s="80" t="s">
        <v>161</v>
      </c>
      <c r="E626" s="80" t="s">
        <v>151</v>
      </c>
      <c r="F626" s="62">
        <v>188.5</v>
      </c>
      <c r="G626" s="62">
        <v>236</v>
      </c>
      <c r="H626" s="62">
        <v>458.2</v>
      </c>
      <c r="I626" s="62">
        <v>462.7</v>
      </c>
      <c r="J626" s="62">
        <v>322.89999999999998</v>
      </c>
      <c r="K626" s="62">
        <v>221.6</v>
      </c>
      <c r="L626" s="228">
        <v>1889.9</v>
      </c>
      <c r="M626" s="228">
        <v>1243.8</v>
      </c>
      <c r="N626" s="228">
        <v>646.1</v>
      </c>
    </row>
    <row r="627" spans="1:14" customFormat="1" x14ac:dyDescent="0.25">
      <c r="A627" s="79" t="s">
        <v>70</v>
      </c>
      <c r="B627" s="106" t="s">
        <v>443</v>
      </c>
      <c r="C627" s="80" t="s">
        <v>148</v>
      </c>
      <c r="D627" s="80" t="s">
        <v>161</v>
      </c>
      <c r="E627" s="80" t="s">
        <v>152</v>
      </c>
      <c r="F627" s="62">
        <v>189.6</v>
      </c>
      <c r="G627" s="62">
        <v>230.5</v>
      </c>
      <c r="H627" s="62">
        <v>401.3</v>
      </c>
      <c r="I627" s="62">
        <v>401.6</v>
      </c>
      <c r="J627" s="62">
        <v>304.10000000000002</v>
      </c>
      <c r="K627" s="62">
        <v>205.2</v>
      </c>
      <c r="L627" s="228">
        <v>1732.3</v>
      </c>
      <c r="M627" s="228">
        <v>1107</v>
      </c>
      <c r="N627" s="228">
        <v>625.29999999999995</v>
      </c>
    </row>
    <row r="628" spans="1:14" customFormat="1" x14ac:dyDescent="0.25">
      <c r="A628" s="79" t="s">
        <v>70</v>
      </c>
      <c r="B628" s="106" t="s">
        <v>444</v>
      </c>
      <c r="C628" s="80" t="s">
        <v>148</v>
      </c>
      <c r="D628" s="80" t="s">
        <v>161</v>
      </c>
      <c r="E628" s="80" t="s">
        <v>153</v>
      </c>
      <c r="F628" s="62">
        <v>168.5</v>
      </c>
      <c r="G628" s="62">
        <v>181.3</v>
      </c>
      <c r="H628" s="62">
        <v>224.1</v>
      </c>
      <c r="I628" s="62">
        <v>239.1</v>
      </c>
      <c r="J628" s="62">
        <v>215.9</v>
      </c>
      <c r="K628" s="62">
        <v>176.5</v>
      </c>
      <c r="L628" s="228">
        <v>1205.4000000000001</v>
      </c>
      <c r="M628" s="228">
        <v>679.1</v>
      </c>
      <c r="N628" s="228">
        <v>526.29999999999995</v>
      </c>
    </row>
    <row r="629" spans="1:14" customFormat="1" x14ac:dyDescent="0.25">
      <c r="A629" s="79" t="s">
        <v>70</v>
      </c>
      <c r="B629" s="106" t="s">
        <v>445</v>
      </c>
      <c r="C629" s="80" t="s">
        <v>148</v>
      </c>
      <c r="D629" s="80" t="s">
        <v>161</v>
      </c>
      <c r="E629" s="80" t="s">
        <v>154</v>
      </c>
      <c r="F629" s="62">
        <v>168</v>
      </c>
      <c r="G629" s="62">
        <v>167.8</v>
      </c>
      <c r="H629" s="62">
        <v>180.8</v>
      </c>
      <c r="I629" s="62">
        <v>193.8</v>
      </c>
      <c r="J629" s="62">
        <v>188.6</v>
      </c>
      <c r="K629" s="62">
        <v>175.5</v>
      </c>
      <c r="L629" s="228">
        <v>1074.5</v>
      </c>
      <c r="M629" s="228">
        <v>0</v>
      </c>
      <c r="N629" s="228">
        <v>1074.5</v>
      </c>
    </row>
    <row r="630" spans="1:14" customFormat="1" x14ac:dyDescent="0.25">
      <c r="A630" s="79" t="s">
        <v>70</v>
      </c>
      <c r="B630" s="106" t="s">
        <v>446</v>
      </c>
      <c r="C630" s="80" t="s">
        <v>148</v>
      </c>
      <c r="D630" s="80" t="s">
        <v>161</v>
      </c>
      <c r="E630" s="80" t="s">
        <v>155</v>
      </c>
      <c r="F630" s="62">
        <v>171.2</v>
      </c>
      <c r="G630" s="62">
        <v>170.7</v>
      </c>
      <c r="H630" s="62">
        <v>177.4</v>
      </c>
      <c r="I630" s="62">
        <v>193.7</v>
      </c>
      <c r="J630" s="62">
        <v>182.6</v>
      </c>
      <c r="K630" s="62">
        <v>173.7</v>
      </c>
      <c r="L630" s="228">
        <v>1069.3</v>
      </c>
      <c r="M630" s="228">
        <v>0</v>
      </c>
      <c r="N630" s="228">
        <v>1069.3</v>
      </c>
    </row>
    <row r="631" spans="1:14" customFormat="1" x14ac:dyDescent="0.25">
      <c r="A631" s="79" t="s">
        <v>70</v>
      </c>
      <c r="B631" s="106" t="s">
        <v>447</v>
      </c>
      <c r="C631" s="80" t="s">
        <v>148</v>
      </c>
      <c r="D631" s="80" t="s">
        <v>161</v>
      </c>
      <c r="E631" s="80" t="s">
        <v>149</v>
      </c>
      <c r="F631" s="62">
        <v>170.4</v>
      </c>
      <c r="G631" s="62">
        <v>183.3</v>
      </c>
      <c r="H631" s="62">
        <v>212</v>
      </c>
      <c r="I631" s="62">
        <v>230.9</v>
      </c>
      <c r="J631" s="62">
        <v>214.2</v>
      </c>
      <c r="K631" s="62">
        <v>183.6</v>
      </c>
      <c r="L631" s="228">
        <v>1194.4000000000001</v>
      </c>
      <c r="M631" s="228">
        <v>657.1</v>
      </c>
      <c r="N631" s="228">
        <v>537.29999999999995</v>
      </c>
    </row>
    <row r="632" spans="1:14" customFormat="1" x14ac:dyDescent="0.25">
      <c r="A632" s="79" t="s">
        <v>70</v>
      </c>
      <c r="B632" s="106" t="s">
        <v>448</v>
      </c>
      <c r="C632" s="80" t="s">
        <v>148</v>
      </c>
      <c r="D632" s="80" t="s">
        <v>161</v>
      </c>
      <c r="E632" s="80" t="s">
        <v>150</v>
      </c>
      <c r="F632" s="62">
        <v>172.2</v>
      </c>
      <c r="G632" s="62">
        <v>218.3</v>
      </c>
      <c r="H632" s="62">
        <v>416.9</v>
      </c>
      <c r="I632" s="62">
        <v>434.2</v>
      </c>
      <c r="J632" s="62">
        <v>327.5</v>
      </c>
      <c r="K632" s="62">
        <v>215.3</v>
      </c>
      <c r="L632" s="228">
        <v>1784.4</v>
      </c>
      <c r="M632" s="228">
        <v>1178.5999999999999</v>
      </c>
      <c r="N632" s="228">
        <v>605.79999999999995</v>
      </c>
    </row>
    <row r="633" spans="1:14" customFormat="1" x14ac:dyDescent="0.25">
      <c r="A633" s="79" t="s">
        <v>70</v>
      </c>
      <c r="B633" s="106" t="s">
        <v>449</v>
      </c>
      <c r="C633" s="80" t="s">
        <v>148</v>
      </c>
      <c r="D633" s="80" t="s">
        <v>161</v>
      </c>
      <c r="E633" s="80" t="s">
        <v>151</v>
      </c>
      <c r="F633" s="62">
        <v>173</v>
      </c>
      <c r="G633" s="62">
        <v>222.7</v>
      </c>
      <c r="H633" s="62">
        <v>423.8</v>
      </c>
      <c r="I633" s="62">
        <v>458.5</v>
      </c>
      <c r="J633" s="62">
        <v>346.3</v>
      </c>
      <c r="K633" s="62">
        <v>220.7</v>
      </c>
      <c r="L633" s="228">
        <v>1845</v>
      </c>
      <c r="M633" s="228">
        <v>1228.5999999999999</v>
      </c>
      <c r="N633" s="228">
        <v>616.4</v>
      </c>
    </row>
    <row r="634" spans="1:14" customFormat="1" x14ac:dyDescent="0.25">
      <c r="A634" s="79" t="s">
        <v>70</v>
      </c>
      <c r="B634" s="106" t="s">
        <v>450</v>
      </c>
      <c r="C634" s="80" t="s">
        <v>148</v>
      </c>
      <c r="D634" s="80" t="s">
        <v>161</v>
      </c>
      <c r="E634" s="80" t="s">
        <v>152</v>
      </c>
      <c r="F634" s="62">
        <v>174.6</v>
      </c>
      <c r="G634" s="62">
        <v>223.9</v>
      </c>
      <c r="H634" s="62">
        <v>430.9</v>
      </c>
      <c r="I634" s="62">
        <v>454.4</v>
      </c>
      <c r="J634" s="62">
        <v>327.9</v>
      </c>
      <c r="K634" s="62">
        <v>223</v>
      </c>
      <c r="L634" s="228">
        <v>1834.7</v>
      </c>
      <c r="M634" s="228">
        <v>1213.2</v>
      </c>
      <c r="N634" s="228">
        <v>621.5</v>
      </c>
    </row>
    <row r="635" spans="1:14" customFormat="1" x14ac:dyDescent="0.25">
      <c r="A635" s="79" t="s">
        <v>70</v>
      </c>
      <c r="B635" s="106" t="s">
        <v>451</v>
      </c>
      <c r="C635" s="80" t="s">
        <v>148</v>
      </c>
      <c r="D635" s="80" t="s">
        <v>161</v>
      </c>
      <c r="E635" s="80" t="s">
        <v>153</v>
      </c>
      <c r="F635" s="62">
        <v>178.3</v>
      </c>
      <c r="G635" s="62">
        <v>223.9</v>
      </c>
      <c r="H635" s="62">
        <v>426</v>
      </c>
      <c r="I635" s="62">
        <v>466.9</v>
      </c>
      <c r="J635" s="62">
        <v>326.2</v>
      </c>
      <c r="K635" s="62">
        <v>226.1</v>
      </c>
      <c r="L635" s="228">
        <v>1847.4</v>
      </c>
      <c r="M635" s="228">
        <v>1219.0999999999999</v>
      </c>
      <c r="N635" s="228">
        <v>628.29999999999995</v>
      </c>
    </row>
    <row r="636" spans="1:14" customFormat="1" x14ac:dyDescent="0.25">
      <c r="A636" s="79" t="s">
        <v>70</v>
      </c>
      <c r="B636" s="106" t="s">
        <v>452</v>
      </c>
      <c r="C636" s="80" t="s">
        <v>148</v>
      </c>
      <c r="D636" s="80" t="s">
        <v>161</v>
      </c>
      <c r="E636" s="80" t="s">
        <v>154</v>
      </c>
      <c r="F636" s="62">
        <v>181.9</v>
      </c>
      <c r="G636" s="62">
        <v>183.8</v>
      </c>
      <c r="H636" s="62">
        <v>202.2</v>
      </c>
      <c r="I636" s="62">
        <v>219.2</v>
      </c>
      <c r="J636" s="62">
        <v>204.4</v>
      </c>
      <c r="K636" s="62">
        <v>195</v>
      </c>
      <c r="L636" s="228">
        <v>1186.5</v>
      </c>
      <c r="M636" s="228">
        <v>0</v>
      </c>
      <c r="N636" s="228">
        <v>1186.5</v>
      </c>
    </row>
    <row r="637" spans="1:14" customFormat="1" x14ac:dyDescent="0.25">
      <c r="A637" s="79" t="s">
        <v>70</v>
      </c>
      <c r="B637" s="106" t="s">
        <v>453</v>
      </c>
      <c r="C637" s="80" t="s">
        <v>148</v>
      </c>
      <c r="D637" s="80" t="s">
        <v>161</v>
      </c>
      <c r="E637" s="80" t="s">
        <v>155</v>
      </c>
      <c r="F637" s="62">
        <v>189.6</v>
      </c>
      <c r="G637" s="62">
        <v>185.3</v>
      </c>
      <c r="H637" s="62">
        <v>200.6</v>
      </c>
      <c r="I637" s="62">
        <v>223</v>
      </c>
      <c r="J637" s="62">
        <v>208.6</v>
      </c>
      <c r="K637" s="62">
        <v>196</v>
      </c>
      <c r="L637" s="228">
        <v>1203.0999999999999</v>
      </c>
      <c r="M637" s="228">
        <v>0</v>
      </c>
      <c r="N637" s="228">
        <v>1203.0999999999999</v>
      </c>
    </row>
    <row r="638" spans="1:14" customFormat="1" x14ac:dyDescent="0.25">
      <c r="A638" s="79" t="s">
        <v>70</v>
      </c>
      <c r="B638" s="106" t="s">
        <v>454</v>
      </c>
      <c r="C638" s="80" t="s">
        <v>148</v>
      </c>
      <c r="D638" s="80" t="s">
        <v>161</v>
      </c>
      <c r="E638" s="80" t="s">
        <v>149</v>
      </c>
      <c r="F638" s="62">
        <v>187.9</v>
      </c>
      <c r="G638" s="62">
        <v>249.3</v>
      </c>
      <c r="H638" s="62">
        <v>491.5</v>
      </c>
      <c r="I638" s="62">
        <v>507.2</v>
      </c>
      <c r="J638" s="62">
        <v>345.4</v>
      </c>
      <c r="K638" s="62">
        <v>227.3</v>
      </c>
      <c r="L638" s="228">
        <v>2008.6</v>
      </c>
      <c r="M638" s="228">
        <v>1344.1</v>
      </c>
      <c r="N638" s="228">
        <v>664.5</v>
      </c>
    </row>
    <row r="639" spans="1:14" customFormat="1" x14ac:dyDescent="0.25">
      <c r="A639" s="79" t="s">
        <v>70</v>
      </c>
      <c r="B639" s="106" t="s">
        <v>455</v>
      </c>
      <c r="C639" s="80" t="s">
        <v>148</v>
      </c>
      <c r="D639" s="80" t="s">
        <v>161</v>
      </c>
      <c r="E639" s="80" t="s">
        <v>150</v>
      </c>
      <c r="F639" s="62">
        <v>171.2</v>
      </c>
      <c r="G639" s="62">
        <v>170.7</v>
      </c>
      <c r="H639" s="62">
        <v>177.4</v>
      </c>
      <c r="I639" s="62">
        <v>193.7</v>
      </c>
      <c r="J639" s="62">
        <v>182.6</v>
      </c>
      <c r="K639" s="62">
        <v>173.7</v>
      </c>
      <c r="L639" s="228">
        <v>1069.3</v>
      </c>
      <c r="M639" s="228">
        <v>553.70000000000005</v>
      </c>
      <c r="N639" s="228">
        <v>515.6</v>
      </c>
    </row>
    <row r="640" spans="1:14" customFormat="1" x14ac:dyDescent="0.25">
      <c r="A640" s="79" t="s">
        <v>70</v>
      </c>
      <c r="B640" s="106" t="s">
        <v>117</v>
      </c>
      <c r="C640" s="80" t="s">
        <v>148</v>
      </c>
      <c r="D640" s="80" t="s">
        <v>162</v>
      </c>
      <c r="E640" s="80" t="s">
        <v>151</v>
      </c>
      <c r="F640" s="62">
        <v>170.4</v>
      </c>
      <c r="G640" s="62">
        <v>183.3</v>
      </c>
      <c r="H640" s="62">
        <v>212</v>
      </c>
      <c r="I640" s="62">
        <v>230.9</v>
      </c>
      <c r="J640" s="62">
        <v>214.2</v>
      </c>
      <c r="K640" s="62">
        <v>183.6</v>
      </c>
      <c r="L640" s="228">
        <v>1194.4000000000001</v>
      </c>
      <c r="M640" s="228">
        <v>657.1</v>
      </c>
      <c r="N640" s="228">
        <v>537.29999999999995</v>
      </c>
    </row>
    <row r="641" spans="1:14" customFormat="1" x14ac:dyDescent="0.25">
      <c r="A641" s="79" t="s">
        <v>70</v>
      </c>
      <c r="B641" s="106" t="s">
        <v>456</v>
      </c>
      <c r="C641" s="80" t="s">
        <v>148</v>
      </c>
      <c r="D641" s="80" t="s">
        <v>162</v>
      </c>
      <c r="E641" s="80" t="s">
        <v>152</v>
      </c>
      <c r="F641" s="62">
        <v>172.2</v>
      </c>
      <c r="G641" s="62">
        <v>218.3</v>
      </c>
      <c r="H641" s="62">
        <v>416.9</v>
      </c>
      <c r="I641" s="62">
        <v>434.2</v>
      </c>
      <c r="J641" s="62">
        <v>327.5</v>
      </c>
      <c r="K641" s="62">
        <v>215.3</v>
      </c>
      <c r="L641" s="228">
        <v>1784.4</v>
      </c>
      <c r="M641" s="228">
        <v>1178.5999999999999</v>
      </c>
      <c r="N641" s="228">
        <v>605.79999999999995</v>
      </c>
    </row>
    <row r="642" spans="1:14" customFormat="1" x14ac:dyDescent="0.25">
      <c r="A642" s="79" t="s">
        <v>70</v>
      </c>
      <c r="B642" s="106" t="s">
        <v>457</v>
      </c>
      <c r="C642" s="80" t="s">
        <v>148</v>
      </c>
      <c r="D642" s="80" t="s">
        <v>162</v>
      </c>
      <c r="E642" s="80" t="s">
        <v>153</v>
      </c>
      <c r="F642" s="62">
        <v>171.2</v>
      </c>
      <c r="G642" s="62">
        <v>170.7</v>
      </c>
      <c r="H642" s="62">
        <v>177.4</v>
      </c>
      <c r="I642" s="62">
        <v>193.7</v>
      </c>
      <c r="J642" s="62">
        <v>182.6</v>
      </c>
      <c r="K642" s="62">
        <v>173.7</v>
      </c>
      <c r="L642" s="228">
        <v>1069.3</v>
      </c>
      <c r="M642" s="228">
        <v>553.70000000000005</v>
      </c>
      <c r="N642" s="228">
        <v>515.6</v>
      </c>
    </row>
    <row r="643" spans="1:14" customFormat="1" x14ac:dyDescent="0.25">
      <c r="A643" s="79" t="s">
        <v>70</v>
      </c>
      <c r="B643" s="106" t="s">
        <v>458</v>
      </c>
      <c r="C643" s="80" t="s">
        <v>148</v>
      </c>
      <c r="D643" s="80" t="s">
        <v>162</v>
      </c>
      <c r="E643" s="80" t="s">
        <v>154</v>
      </c>
      <c r="F643" s="62">
        <v>170.4</v>
      </c>
      <c r="G643" s="62">
        <v>183.3</v>
      </c>
      <c r="H643" s="62">
        <v>212</v>
      </c>
      <c r="I643" s="62">
        <v>230.9</v>
      </c>
      <c r="J643" s="62">
        <v>214.2</v>
      </c>
      <c r="K643" s="62">
        <v>183.6</v>
      </c>
      <c r="L643" s="228">
        <v>1194.4000000000001</v>
      </c>
      <c r="M643" s="228">
        <v>0</v>
      </c>
      <c r="N643" s="228">
        <v>1194.4000000000001</v>
      </c>
    </row>
    <row r="644" spans="1:14" customFormat="1" x14ac:dyDescent="0.25">
      <c r="A644" s="79" t="s">
        <v>70</v>
      </c>
      <c r="B644" s="106" t="s">
        <v>459</v>
      </c>
      <c r="C644" s="80" t="s">
        <v>148</v>
      </c>
      <c r="D644" s="80" t="s">
        <v>162</v>
      </c>
      <c r="E644" s="80" t="s">
        <v>155</v>
      </c>
      <c r="F644" s="62">
        <v>172.2</v>
      </c>
      <c r="G644" s="62">
        <v>218.3</v>
      </c>
      <c r="H644" s="62">
        <v>416.9</v>
      </c>
      <c r="I644" s="62">
        <v>434.2</v>
      </c>
      <c r="J644" s="62">
        <v>327.5</v>
      </c>
      <c r="K644" s="62">
        <v>215.3</v>
      </c>
      <c r="L644" s="228">
        <v>1784.4</v>
      </c>
      <c r="M644" s="228">
        <v>0</v>
      </c>
      <c r="N644" s="228">
        <v>1784.4</v>
      </c>
    </row>
    <row r="645" spans="1:14" customFormat="1" x14ac:dyDescent="0.25">
      <c r="A645" s="79" t="s">
        <v>70</v>
      </c>
      <c r="B645" s="106" t="s">
        <v>460</v>
      </c>
      <c r="C645" s="80" t="s">
        <v>148</v>
      </c>
      <c r="D645" s="80" t="s">
        <v>162</v>
      </c>
      <c r="E645" s="80" t="s">
        <v>149</v>
      </c>
      <c r="F645" s="62">
        <v>173</v>
      </c>
      <c r="G645" s="62">
        <v>222.7</v>
      </c>
      <c r="H645" s="62">
        <v>423.8</v>
      </c>
      <c r="I645" s="62">
        <v>458.5</v>
      </c>
      <c r="J645" s="62">
        <v>346.3</v>
      </c>
      <c r="K645" s="62">
        <v>220.7</v>
      </c>
      <c r="L645" s="228">
        <v>1845</v>
      </c>
      <c r="M645" s="228">
        <v>1228.5999999999999</v>
      </c>
      <c r="N645" s="228">
        <v>616.4</v>
      </c>
    </row>
    <row r="646" spans="1:14" customFormat="1" x14ac:dyDescent="0.25">
      <c r="A646" s="79" t="s">
        <v>70</v>
      </c>
      <c r="B646" s="106" t="s">
        <v>461</v>
      </c>
      <c r="C646" s="80" t="s">
        <v>148</v>
      </c>
      <c r="D646" s="80" t="s">
        <v>162</v>
      </c>
      <c r="E646" s="80" t="s">
        <v>150</v>
      </c>
      <c r="F646" s="62">
        <v>174.6</v>
      </c>
      <c r="G646" s="62">
        <v>223.9</v>
      </c>
      <c r="H646" s="62">
        <v>430.9</v>
      </c>
      <c r="I646" s="62">
        <v>454.4</v>
      </c>
      <c r="J646" s="62">
        <v>327.9</v>
      </c>
      <c r="K646" s="62">
        <v>223</v>
      </c>
      <c r="L646" s="228">
        <v>1834.7</v>
      </c>
      <c r="M646" s="228">
        <v>1213.2</v>
      </c>
      <c r="N646" s="228">
        <v>621.5</v>
      </c>
    </row>
    <row r="647" spans="1:14" customFormat="1" x14ac:dyDescent="0.25">
      <c r="A647" s="79" t="s">
        <v>70</v>
      </c>
      <c r="B647" s="106" t="s">
        <v>462</v>
      </c>
      <c r="C647" s="80" t="s">
        <v>148</v>
      </c>
      <c r="D647" s="80" t="s">
        <v>162</v>
      </c>
      <c r="E647" s="80" t="s">
        <v>151</v>
      </c>
      <c r="F647" s="62">
        <v>178.3</v>
      </c>
      <c r="G647" s="62">
        <v>223.9</v>
      </c>
      <c r="H647" s="62">
        <v>426</v>
      </c>
      <c r="I647" s="62">
        <v>466.9</v>
      </c>
      <c r="J647" s="62">
        <v>326.2</v>
      </c>
      <c r="K647" s="62">
        <v>226.1</v>
      </c>
      <c r="L647" s="228">
        <v>1847.4</v>
      </c>
      <c r="M647" s="228">
        <v>1219.0999999999999</v>
      </c>
      <c r="N647" s="228">
        <v>628.29999999999995</v>
      </c>
    </row>
    <row r="648" spans="1:14" customFormat="1" x14ac:dyDescent="0.25">
      <c r="A648" s="79" t="s">
        <v>70</v>
      </c>
      <c r="B648" s="106" t="s">
        <v>463</v>
      </c>
      <c r="C648" s="80" t="s">
        <v>148</v>
      </c>
      <c r="D648" s="80" t="s">
        <v>162</v>
      </c>
      <c r="E648" s="80" t="s">
        <v>152</v>
      </c>
      <c r="F648" s="62">
        <v>181.9</v>
      </c>
      <c r="G648" s="62">
        <v>183.8</v>
      </c>
      <c r="H648" s="62">
        <v>202.2</v>
      </c>
      <c r="I648" s="62">
        <v>219.2</v>
      </c>
      <c r="J648" s="62">
        <v>204.4</v>
      </c>
      <c r="K648" s="62">
        <v>195</v>
      </c>
      <c r="L648" s="228">
        <v>1186.5</v>
      </c>
      <c r="M648" s="228">
        <v>625.79999999999995</v>
      </c>
      <c r="N648" s="228">
        <v>560.70000000000005</v>
      </c>
    </row>
    <row r="649" spans="1:14" customFormat="1" x14ac:dyDescent="0.25">
      <c r="A649" s="79" t="s">
        <v>70</v>
      </c>
      <c r="B649" s="106" t="s">
        <v>464</v>
      </c>
      <c r="C649" s="80" t="s">
        <v>148</v>
      </c>
      <c r="D649" s="80" t="s">
        <v>162</v>
      </c>
      <c r="E649" s="80" t="s">
        <v>153</v>
      </c>
      <c r="F649" s="62">
        <v>189.6</v>
      </c>
      <c r="G649" s="62">
        <v>230.5</v>
      </c>
      <c r="H649" s="62">
        <v>401.3</v>
      </c>
      <c r="I649" s="62">
        <v>401.6</v>
      </c>
      <c r="J649" s="62">
        <v>304.10000000000002</v>
      </c>
      <c r="K649" s="62">
        <v>205.2</v>
      </c>
      <c r="L649" s="228">
        <v>1732.3</v>
      </c>
      <c r="M649" s="228">
        <v>1107</v>
      </c>
      <c r="N649" s="228">
        <v>625.29999999999995</v>
      </c>
    </row>
    <row r="650" spans="1:14" customFormat="1" x14ac:dyDescent="0.25">
      <c r="A650" s="79" t="s">
        <v>70</v>
      </c>
      <c r="B650" s="106" t="s">
        <v>465</v>
      </c>
      <c r="C650" s="80" t="s">
        <v>148</v>
      </c>
      <c r="D650" s="80" t="s">
        <v>162</v>
      </c>
      <c r="E650" s="80" t="s">
        <v>154</v>
      </c>
      <c r="F650" s="62">
        <v>188.5</v>
      </c>
      <c r="G650" s="62">
        <v>236</v>
      </c>
      <c r="H650" s="62">
        <v>458.2</v>
      </c>
      <c r="I650" s="62">
        <v>462.7</v>
      </c>
      <c r="J650" s="62">
        <v>322.89999999999998</v>
      </c>
      <c r="K650" s="62">
        <v>221.6</v>
      </c>
      <c r="L650" s="228">
        <v>1889.9</v>
      </c>
      <c r="M650" s="228">
        <v>0</v>
      </c>
      <c r="N650" s="228">
        <v>1889.9</v>
      </c>
    </row>
    <row r="651" spans="1:14" customFormat="1" x14ac:dyDescent="0.25">
      <c r="A651" s="79" t="s">
        <v>70</v>
      </c>
      <c r="B651" s="106" t="s">
        <v>466</v>
      </c>
      <c r="C651" s="80" t="s">
        <v>148</v>
      </c>
      <c r="D651" s="80" t="s">
        <v>162</v>
      </c>
      <c r="E651" s="80" t="s">
        <v>155</v>
      </c>
      <c r="F651" s="62">
        <v>208.5</v>
      </c>
      <c r="G651" s="62">
        <v>267</v>
      </c>
      <c r="H651" s="62">
        <v>522.20000000000005</v>
      </c>
      <c r="I651" s="62">
        <v>484</v>
      </c>
      <c r="J651" s="62">
        <v>358.3</v>
      </c>
      <c r="K651" s="62">
        <v>227.7</v>
      </c>
      <c r="L651" s="228">
        <v>2067.6999999999998</v>
      </c>
      <c r="M651" s="228">
        <v>0</v>
      </c>
      <c r="N651" s="228">
        <v>2067.6999999999998</v>
      </c>
    </row>
    <row r="652" spans="1:14" customFormat="1" x14ac:dyDescent="0.25">
      <c r="A652" s="79" t="s">
        <v>70</v>
      </c>
      <c r="B652" s="106" t="s">
        <v>467</v>
      </c>
      <c r="C652" s="80" t="s">
        <v>148</v>
      </c>
      <c r="D652" s="80" t="s">
        <v>162</v>
      </c>
      <c r="E652" s="80" t="s">
        <v>149</v>
      </c>
      <c r="F652" s="62">
        <v>203.1</v>
      </c>
      <c r="G652" s="62">
        <v>252.8</v>
      </c>
      <c r="H652" s="62">
        <v>556.9</v>
      </c>
      <c r="I652" s="62">
        <v>515.6</v>
      </c>
      <c r="J652" s="62">
        <v>371.7</v>
      </c>
      <c r="K652" s="62">
        <v>249.8</v>
      </c>
      <c r="L652" s="228">
        <v>2149.9</v>
      </c>
      <c r="M652" s="228">
        <v>1444.2</v>
      </c>
      <c r="N652" s="228">
        <v>705.7</v>
      </c>
    </row>
    <row r="653" spans="1:14" customFormat="1" x14ac:dyDescent="0.25">
      <c r="A653" s="79" t="s">
        <v>70</v>
      </c>
      <c r="B653" s="106" t="s">
        <v>468</v>
      </c>
      <c r="C653" s="80" t="s">
        <v>148</v>
      </c>
      <c r="D653" s="80" t="s">
        <v>162</v>
      </c>
      <c r="E653" s="80" t="s">
        <v>150</v>
      </c>
      <c r="F653" s="62">
        <v>196.3</v>
      </c>
      <c r="G653" s="62">
        <v>196.1</v>
      </c>
      <c r="H653" s="62">
        <v>224.3</v>
      </c>
      <c r="I653" s="62">
        <v>222.4</v>
      </c>
      <c r="J653" s="62">
        <v>211.9</v>
      </c>
      <c r="K653" s="62">
        <v>200.9</v>
      </c>
      <c r="L653" s="228">
        <v>1251.9000000000001</v>
      </c>
      <c r="M653" s="228">
        <v>658.6</v>
      </c>
      <c r="N653" s="228">
        <v>593.29999999999995</v>
      </c>
    </row>
    <row r="654" spans="1:14" customFormat="1" x14ac:dyDescent="0.25">
      <c r="A654" s="79" t="s">
        <v>70</v>
      </c>
      <c r="B654" s="106" t="s">
        <v>469</v>
      </c>
      <c r="C654" s="80" t="s">
        <v>148</v>
      </c>
      <c r="D654" s="80" t="s">
        <v>162</v>
      </c>
      <c r="E654" s="80" t="s">
        <v>151</v>
      </c>
      <c r="F654" s="62">
        <v>198.4</v>
      </c>
      <c r="G654" s="62">
        <v>209.6</v>
      </c>
      <c r="H654" s="62">
        <v>249.6</v>
      </c>
      <c r="I654" s="62">
        <v>238</v>
      </c>
      <c r="J654" s="62">
        <v>223.6</v>
      </c>
      <c r="K654" s="62">
        <v>206.6</v>
      </c>
      <c r="L654" s="228">
        <v>1325.8</v>
      </c>
      <c r="M654" s="228">
        <v>711.2</v>
      </c>
      <c r="N654" s="228">
        <v>614.6</v>
      </c>
    </row>
    <row r="655" spans="1:14" customFormat="1" x14ac:dyDescent="0.25">
      <c r="A655" s="79" t="s">
        <v>70</v>
      </c>
      <c r="B655" s="106" t="s">
        <v>470</v>
      </c>
      <c r="C655" s="80" t="s">
        <v>148</v>
      </c>
      <c r="D655" s="80" t="s">
        <v>162</v>
      </c>
      <c r="E655" s="80" t="s">
        <v>152</v>
      </c>
      <c r="F655" s="62">
        <v>200</v>
      </c>
      <c r="G655" s="62">
        <v>250.2</v>
      </c>
      <c r="H655" s="62">
        <v>512.20000000000005</v>
      </c>
      <c r="I655" s="62">
        <v>510.3</v>
      </c>
      <c r="J655" s="62">
        <v>360.1</v>
      </c>
      <c r="K655" s="62">
        <v>246.2</v>
      </c>
      <c r="L655" s="228">
        <v>2079</v>
      </c>
      <c r="M655" s="228">
        <v>1382.6</v>
      </c>
      <c r="N655" s="228">
        <v>696.4</v>
      </c>
    </row>
    <row r="656" spans="1:14" customFormat="1" x14ac:dyDescent="0.25">
      <c r="A656" s="79" t="s">
        <v>70</v>
      </c>
      <c r="B656" s="106" t="s">
        <v>471</v>
      </c>
      <c r="C656" s="80" t="s">
        <v>148</v>
      </c>
      <c r="D656" s="80" t="s">
        <v>162</v>
      </c>
      <c r="E656" s="80" t="s">
        <v>153</v>
      </c>
      <c r="F656" s="62">
        <v>201.2</v>
      </c>
      <c r="G656" s="62">
        <v>255</v>
      </c>
      <c r="H656" s="62">
        <v>565.6</v>
      </c>
      <c r="I656" s="62">
        <v>576.79999999999995</v>
      </c>
      <c r="J656" s="62">
        <v>380</v>
      </c>
      <c r="K656" s="62">
        <v>244.4</v>
      </c>
      <c r="L656" s="228">
        <v>2223</v>
      </c>
      <c r="M656" s="228">
        <v>1522.4</v>
      </c>
      <c r="N656" s="228">
        <v>700.6</v>
      </c>
    </row>
    <row r="657" spans="1:14" customFormat="1" x14ac:dyDescent="0.25">
      <c r="A657" s="79" t="s">
        <v>70</v>
      </c>
      <c r="B657" s="106" t="s">
        <v>472</v>
      </c>
      <c r="C657" s="80" t="s">
        <v>148</v>
      </c>
      <c r="D657" s="80" t="s">
        <v>162</v>
      </c>
      <c r="E657" s="80" t="s">
        <v>154</v>
      </c>
      <c r="F657" s="62">
        <v>197.9</v>
      </c>
      <c r="G657" s="62">
        <v>249</v>
      </c>
      <c r="H657" s="62">
        <v>536.4</v>
      </c>
      <c r="I657" s="62">
        <v>521.20000000000005</v>
      </c>
      <c r="J657" s="62">
        <v>366.5</v>
      </c>
      <c r="K657" s="62">
        <v>231.9</v>
      </c>
      <c r="L657" s="228">
        <v>2102.9</v>
      </c>
      <c r="M657" s="228">
        <v>0</v>
      </c>
      <c r="N657" s="228">
        <v>2102.9</v>
      </c>
    </row>
    <row r="658" spans="1:14" customFormat="1" x14ac:dyDescent="0.25">
      <c r="A658" s="79" t="s">
        <v>70</v>
      </c>
      <c r="B658" s="106" t="s">
        <v>473</v>
      </c>
      <c r="C658" s="80" t="s">
        <v>148</v>
      </c>
      <c r="D658" s="80" t="s">
        <v>162</v>
      </c>
      <c r="E658" s="80" t="s">
        <v>155</v>
      </c>
      <c r="F658" s="62">
        <v>203.6</v>
      </c>
      <c r="G658" s="62">
        <v>261.89999999999998</v>
      </c>
      <c r="H658" s="62">
        <v>573.79999999999995</v>
      </c>
      <c r="I658" s="62">
        <v>619</v>
      </c>
      <c r="J658" s="62">
        <v>443.6</v>
      </c>
      <c r="K658" s="62">
        <v>247.4</v>
      </c>
      <c r="L658" s="228">
        <v>2349.3000000000002</v>
      </c>
      <c r="M658" s="228">
        <v>0</v>
      </c>
      <c r="N658" s="228">
        <v>2349.3000000000002</v>
      </c>
    </row>
    <row r="659" spans="1:14" customFormat="1" x14ac:dyDescent="0.25">
      <c r="A659" s="79" t="s">
        <v>70</v>
      </c>
      <c r="B659" s="106" t="s">
        <v>474</v>
      </c>
      <c r="C659" s="80" t="s">
        <v>148</v>
      </c>
      <c r="D659" s="80" t="s">
        <v>162</v>
      </c>
      <c r="E659" s="80" t="s">
        <v>149</v>
      </c>
      <c r="F659" s="62">
        <v>151.68</v>
      </c>
      <c r="G659" s="62">
        <v>184.4</v>
      </c>
      <c r="H659" s="62">
        <v>321.04000000000002</v>
      </c>
      <c r="I659" s="62">
        <v>321.27999999999997</v>
      </c>
      <c r="J659" s="62">
        <v>243.28</v>
      </c>
      <c r="K659" s="62">
        <v>164.16</v>
      </c>
      <c r="L659" s="228">
        <v>1385.84</v>
      </c>
      <c r="M659" s="228">
        <v>885.6</v>
      </c>
      <c r="N659" s="228">
        <v>500.24</v>
      </c>
    </row>
    <row r="660" spans="1:14" customFormat="1" x14ac:dyDescent="0.25">
      <c r="A660" s="79" t="s">
        <v>70</v>
      </c>
      <c r="B660" s="106" t="s">
        <v>475</v>
      </c>
      <c r="C660" s="80" t="s">
        <v>148</v>
      </c>
      <c r="D660" s="80" t="s">
        <v>162</v>
      </c>
      <c r="E660" s="80" t="s">
        <v>150</v>
      </c>
      <c r="F660" s="62">
        <v>150.80000000000001</v>
      </c>
      <c r="G660" s="62">
        <v>188.8</v>
      </c>
      <c r="H660" s="62">
        <v>366.56</v>
      </c>
      <c r="I660" s="62">
        <v>370.16</v>
      </c>
      <c r="J660" s="62">
        <v>258.32</v>
      </c>
      <c r="K660" s="62">
        <v>177.28</v>
      </c>
      <c r="L660" s="228">
        <v>1511.92</v>
      </c>
      <c r="M660" s="228">
        <v>995.04</v>
      </c>
      <c r="N660" s="228">
        <v>516.88</v>
      </c>
    </row>
    <row r="661" spans="1:14" customFormat="1" x14ac:dyDescent="0.25">
      <c r="A661" s="79" t="s">
        <v>70</v>
      </c>
      <c r="B661" s="106" t="s">
        <v>476</v>
      </c>
      <c r="C661" s="80" t="s">
        <v>148</v>
      </c>
      <c r="D661" s="80" t="s">
        <v>162</v>
      </c>
      <c r="E661" s="80" t="s">
        <v>151</v>
      </c>
      <c r="F661" s="62">
        <v>166.8</v>
      </c>
      <c r="G661" s="62">
        <v>213.6</v>
      </c>
      <c r="H661" s="62">
        <v>417.76</v>
      </c>
      <c r="I661" s="62">
        <v>387.2</v>
      </c>
      <c r="J661" s="62">
        <v>286.64</v>
      </c>
      <c r="K661" s="62">
        <v>182.16</v>
      </c>
      <c r="L661" s="228">
        <v>1654.16</v>
      </c>
      <c r="M661" s="228">
        <v>1091.5999999999999</v>
      </c>
      <c r="N661" s="228">
        <v>562.55999999999995</v>
      </c>
    </row>
    <row r="662" spans="1:14" customFormat="1" x14ac:dyDescent="0.25">
      <c r="A662" s="79" t="s">
        <v>70</v>
      </c>
      <c r="B662" s="106" t="s">
        <v>477</v>
      </c>
      <c r="C662" s="80" t="s">
        <v>148</v>
      </c>
      <c r="D662" s="80" t="s">
        <v>162</v>
      </c>
      <c r="E662" s="80" t="s">
        <v>152</v>
      </c>
      <c r="F662" s="62">
        <v>162.47999999999999</v>
      </c>
      <c r="G662" s="62">
        <v>202.24</v>
      </c>
      <c r="H662" s="62">
        <v>445.52</v>
      </c>
      <c r="I662" s="62">
        <v>412.48</v>
      </c>
      <c r="J662" s="62">
        <v>297.36</v>
      </c>
      <c r="K662" s="62">
        <v>199.84</v>
      </c>
      <c r="L662" s="228">
        <v>1719.92</v>
      </c>
      <c r="M662" s="228">
        <v>1155.3599999999999</v>
      </c>
      <c r="N662" s="228">
        <v>564.55999999999995</v>
      </c>
    </row>
    <row r="663" spans="1:14" customFormat="1" x14ac:dyDescent="0.25">
      <c r="A663" s="79" t="s">
        <v>70</v>
      </c>
      <c r="B663" s="106" t="s">
        <v>478</v>
      </c>
      <c r="C663" s="80" t="s">
        <v>148</v>
      </c>
      <c r="D663" s="80" t="s">
        <v>162</v>
      </c>
      <c r="E663" s="80" t="s">
        <v>153</v>
      </c>
      <c r="F663" s="62">
        <v>157.04</v>
      </c>
      <c r="G663" s="62">
        <v>156.88</v>
      </c>
      <c r="H663" s="62">
        <v>179.44</v>
      </c>
      <c r="I663" s="62">
        <v>177.92</v>
      </c>
      <c r="J663" s="62">
        <v>169.52</v>
      </c>
      <c r="K663" s="62">
        <v>160.72</v>
      </c>
      <c r="L663" s="228">
        <v>1001.52</v>
      </c>
      <c r="M663" s="228">
        <v>526.88</v>
      </c>
      <c r="N663" s="228">
        <v>474.64</v>
      </c>
    </row>
    <row r="664" spans="1:14" customFormat="1" x14ac:dyDescent="0.25">
      <c r="A664" s="79" t="s">
        <v>70</v>
      </c>
      <c r="B664" s="106" t="s">
        <v>479</v>
      </c>
      <c r="C664" s="80" t="s">
        <v>148</v>
      </c>
      <c r="D664" s="80" t="s">
        <v>162</v>
      </c>
      <c r="E664" s="80" t="s">
        <v>154</v>
      </c>
      <c r="F664" s="62">
        <v>205.74</v>
      </c>
      <c r="G664" s="62">
        <v>387.02</v>
      </c>
      <c r="H664" s="62">
        <v>688.1</v>
      </c>
      <c r="I664" s="62">
        <v>710.08</v>
      </c>
      <c r="J664" s="62">
        <v>483.56</v>
      </c>
      <c r="K664" s="62">
        <v>318.22000000000003</v>
      </c>
      <c r="L664" s="228">
        <v>2792.72</v>
      </c>
      <c r="M664" s="228">
        <v>0</v>
      </c>
      <c r="N664" s="228">
        <v>2792.72</v>
      </c>
    </row>
    <row r="665" spans="1:14" customFormat="1" x14ac:dyDescent="0.25">
      <c r="A665" s="79" t="s">
        <v>70</v>
      </c>
      <c r="B665" s="106" t="s">
        <v>480</v>
      </c>
      <c r="C665" s="80" t="s">
        <v>148</v>
      </c>
      <c r="D665" s="80" t="s">
        <v>162</v>
      </c>
      <c r="E665" s="80" t="s">
        <v>155</v>
      </c>
      <c r="F665" s="62">
        <v>188.36</v>
      </c>
      <c r="G665" s="62">
        <v>262.72000000000003</v>
      </c>
      <c r="H665" s="62">
        <v>248.36</v>
      </c>
      <c r="I665" s="62">
        <v>271.18</v>
      </c>
      <c r="J665" s="62">
        <v>255.64</v>
      </c>
      <c r="K665" s="62">
        <v>243.18</v>
      </c>
      <c r="L665" s="228">
        <v>1469.44</v>
      </c>
      <c r="M665" s="228">
        <v>0</v>
      </c>
      <c r="N665" s="228">
        <v>1469.44</v>
      </c>
    </row>
    <row r="666" spans="1:14" customFormat="1" x14ac:dyDescent="0.25">
      <c r="A666" s="79" t="s">
        <v>70</v>
      </c>
      <c r="B666" s="106" t="s">
        <v>481</v>
      </c>
      <c r="C666" s="80" t="s">
        <v>148</v>
      </c>
      <c r="D666" s="80" t="s">
        <v>162</v>
      </c>
      <c r="E666" s="80" t="s">
        <v>149</v>
      </c>
      <c r="F666" s="62">
        <v>187.6</v>
      </c>
      <c r="G666" s="62">
        <v>282.22000000000003</v>
      </c>
      <c r="H666" s="62">
        <v>296.8</v>
      </c>
      <c r="I666" s="62">
        <v>323.26</v>
      </c>
      <c r="J666" s="62">
        <v>299.88</v>
      </c>
      <c r="K666" s="62">
        <v>257.04000000000002</v>
      </c>
      <c r="L666" s="228">
        <v>1646.8</v>
      </c>
      <c r="M666" s="228">
        <v>919.94</v>
      </c>
      <c r="N666" s="228">
        <v>726.86</v>
      </c>
    </row>
    <row r="667" spans="1:14" customFormat="1" x14ac:dyDescent="0.25">
      <c r="A667" s="79" t="s">
        <v>70</v>
      </c>
      <c r="B667" s="106" t="s">
        <v>482</v>
      </c>
      <c r="C667" s="80" t="s">
        <v>148</v>
      </c>
      <c r="D667" s="80" t="s">
        <v>162</v>
      </c>
      <c r="E667" s="80" t="s">
        <v>150</v>
      </c>
      <c r="F667" s="62">
        <v>189.56</v>
      </c>
      <c r="G667" s="62">
        <v>338.47</v>
      </c>
      <c r="H667" s="62">
        <v>583.66</v>
      </c>
      <c r="I667" s="62">
        <v>607.88</v>
      </c>
      <c r="J667" s="62">
        <v>458.5</v>
      </c>
      <c r="K667" s="62">
        <v>301.42</v>
      </c>
      <c r="L667" s="228">
        <v>2479.4899999999998</v>
      </c>
      <c r="M667" s="228">
        <v>1650.04</v>
      </c>
      <c r="N667" s="228">
        <v>829.45</v>
      </c>
    </row>
    <row r="668" spans="1:14" customFormat="1" x14ac:dyDescent="0.25">
      <c r="A668" s="79" t="s">
        <v>70</v>
      </c>
      <c r="B668" s="106" t="s">
        <v>483</v>
      </c>
      <c r="C668" s="80" t="s">
        <v>148</v>
      </c>
      <c r="D668" s="80" t="s">
        <v>162</v>
      </c>
      <c r="E668" s="80" t="s">
        <v>151</v>
      </c>
      <c r="F668" s="62">
        <v>188.36</v>
      </c>
      <c r="G668" s="62">
        <v>262.72000000000003</v>
      </c>
      <c r="H668" s="62">
        <v>248.36</v>
      </c>
      <c r="I668" s="62">
        <v>271.18</v>
      </c>
      <c r="J668" s="62">
        <v>255.64</v>
      </c>
      <c r="K668" s="62">
        <v>243.18</v>
      </c>
      <c r="L668" s="228">
        <v>1469.44</v>
      </c>
      <c r="M668" s="228">
        <v>775.18</v>
      </c>
      <c r="N668" s="228">
        <v>694.26</v>
      </c>
    </row>
    <row r="669" spans="1:14" customFormat="1" x14ac:dyDescent="0.25">
      <c r="A669" s="79" t="s">
        <v>70</v>
      </c>
      <c r="B669" s="106" t="s">
        <v>484</v>
      </c>
      <c r="C669" s="80" t="s">
        <v>148</v>
      </c>
      <c r="D669" s="80" t="s">
        <v>162</v>
      </c>
      <c r="E669" s="80" t="s">
        <v>152</v>
      </c>
      <c r="F669" s="62">
        <v>187.6</v>
      </c>
      <c r="G669" s="62">
        <v>282.22000000000003</v>
      </c>
      <c r="H669" s="62">
        <v>296.8</v>
      </c>
      <c r="I669" s="62">
        <v>323.26</v>
      </c>
      <c r="J669" s="62">
        <v>299.88</v>
      </c>
      <c r="K669" s="62">
        <v>257.04000000000002</v>
      </c>
      <c r="L669" s="228">
        <v>1646.8</v>
      </c>
      <c r="M669" s="228">
        <v>919.94</v>
      </c>
      <c r="N669" s="228">
        <v>726.86</v>
      </c>
    </row>
    <row r="670" spans="1:14" customFormat="1" x14ac:dyDescent="0.25">
      <c r="A670" s="79" t="s">
        <v>70</v>
      </c>
      <c r="B670" s="106" t="s">
        <v>485</v>
      </c>
      <c r="C670" s="80" t="s">
        <v>148</v>
      </c>
      <c r="D670" s="80" t="s">
        <v>162</v>
      </c>
      <c r="E670" s="80" t="s">
        <v>153</v>
      </c>
      <c r="F670" s="62">
        <v>189.56</v>
      </c>
      <c r="G670" s="62">
        <v>338.47</v>
      </c>
      <c r="H670" s="62">
        <v>583.66</v>
      </c>
      <c r="I670" s="62">
        <v>607.88</v>
      </c>
      <c r="J670" s="62">
        <v>458.5</v>
      </c>
      <c r="K670" s="62">
        <v>301.42</v>
      </c>
      <c r="L670" s="228">
        <v>2479.4899999999998</v>
      </c>
      <c r="M670" s="228">
        <v>1650.04</v>
      </c>
      <c r="N670" s="228">
        <v>829.45</v>
      </c>
    </row>
    <row r="671" spans="1:14" customFormat="1" x14ac:dyDescent="0.25">
      <c r="A671" s="79" t="s">
        <v>70</v>
      </c>
      <c r="B671" s="106" t="s">
        <v>118</v>
      </c>
      <c r="C671" s="80" t="s">
        <v>148</v>
      </c>
      <c r="D671" s="80" t="s">
        <v>163</v>
      </c>
      <c r="E671" s="80" t="s">
        <v>154</v>
      </c>
      <c r="F671" s="62">
        <v>190.24</v>
      </c>
      <c r="G671" s="62">
        <v>345.83</v>
      </c>
      <c r="H671" s="62">
        <v>593.32000000000005</v>
      </c>
      <c r="I671" s="62">
        <v>641.9</v>
      </c>
      <c r="J671" s="62">
        <v>484.82</v>
      </c>
      <c r="K671" s="62">
        <v>308.98</v>
      </c>
      <c r="L671" s="228">
        <v>2565.09</v>
      </c>
      <c r="M671" s="228">
        <v>0</v>
      </c>
      <c r="N671" s="228">
        <v>2565.09</v>
      </c>
    </row>
    <row r="672" spans="1:14" customFormat="1" x14ac:dyDescent="0.25">
      <c r="A672" s="79" t="s">
        <v>70</v>
      </c>
      <c r="B672" s="106" t="s">
        <v>486</v>
      </c>
      <c r="C672" s="80" t="s">
        <v>148</v>
      </c>
      <c r="D672" s="80" t="s">
        <v>163</v>
      </c>
      <c r="E672" s="80" t="s">
        <v>155</v>
      </c>
      <c r="F672" s="62">
        <v>192.4</v>
      </c>
      <c r="G672" s="62">
        <v>347.94</v>
      </c>
      <c r="H672" s="62">
        <v>603.26</v>
      </c>
      <c r="I672" s="62">
        <v>636.16</v>
      </c>
      <c r="J672" s="62">
        <v>459.06</v>
      </c>
      <c r="K672" s="62">
        <v>312.2</v>
      </c>
      <c r="L672" s="228">
        <v>2551.02</v>
      </c>
      <c r="M672" s="228">
        <v>0</v>
      </c>
      <c r="N672" s="228">
        <v>2551.02</v>
      </c>
    </row>
    <row r="673" spans="1:14" customFormat="1" x14ac:dyDescent="0.25">
      <c r="A673" s="79" t="s">
        <v>70</v>
      </c>
      <c r="B673" s="106" t="s">
        <v>487</v>
      </c>
      <c r="C673" s="80" t="s">
        <v>148</v>
      </c>
      <c r="D673" s="80" t="s">
        <v>163</v>
      </c>
      <c r="E673" s="80" t="s">
        <v>149</v>
      </c>
      <c r="F673" s="62">
        <v>196.9</v>
      </c>
      <c r="G673" s="62">
        <v>346.95</v>
      </c>
      <c r="H673" s="62">
        <v>596.4</v>
      </c>
      <c r="I673" s="62">
        <v>653.66</v>
      </c>
      <c r="J673" s="62">
        <v>456.68</v>
      </c>
      <c r="K673" s="62">
        <v>316.54000000000002</v>
      </c>
      <c r="L673" s="228">
        <v>2567.13</v>
      </c>
      <c r="M673" s="228">
        <v>1706.74</v>
      </c>
      <c r="N673" s="228">
        <v>860.39</v>
      </c>
    </row>
    <row r="674" spans="1:14" customFormat="1" x14ac:dyDescent="0.25">
      <c r="A674" s="79" t="s">
        <v>70</v>
      </c>
      <c r="B674" s="106" t="s">
        <v>488</v>
      </c>
      <c r="C674" s="80" t="s">
        <v>148</v>
      </c>
      <c r="D674" s="80" t="s">
        <v>163</v>
      </c>
      <c r="E674" s="80" t="s">
        <v>150</v>
      </c>
      <c r="F674" s="62">
        <v>200.5</v>
      </c>
      <c r="G674" s="62">
        <v>282.81</v>
      </c>
      <c r="H674" s="62">
        <v>283.08</v>
      </c>
      <c r="I674" s="62">
        <v>306.88</v>
      </c>
      <c r="J674" s="62">
        <v>286.16000000000003</v>
      </c>
      <c r="K674" s="62">
        <v>273</v>
      </c>
      <c r="L674" s="228">
        <v>1632.43</v>
      </c>
      <c r="M674" s="228">
        <v>876.12</v>
      </c>
      <c r="N674" s="228">
        <v>756.31</v>
      </c>
    </row>
    <row r="675" spans="1:14" customFormat="1" x14ac:dyDescent="0.25">
      <c r="A675" s="79" t="s">
        <v>70</v>
      </c>
      <c r="B675" s="106" t="s">
        <v>489</v>
      </c>
      <c r="C675" s="80" t="s">
        <v>148</v>
      </c>
      <c r="D675" s="80" t="s">
        <v>163</v>
      </c>
      <c r="E675" s="80" t="s">
        <v>151</v>
      </c>
      <c r="F675" s="62">
        <v>206.52</v>
      </c>
      <c r="G675" s="62">
        <v>356.44</v>
      </c>
      <c r="H675" s="62">
        <v>561.82000000000005</v>
      </c>
      <c r="I675" s="62">
        <v>562.24</v>
      </c>
      <c r="J675" s="62">
        <v>425.74</v>
      </c>
      <c r="K675" s="62">
        <v>287.27999999999997</v>
      </c>
      <c r="L675" s="228">
        <v>2400.04</v>
      </c>
      <c r="M675" s="228">
        <v>1549.8</v>
      </c>
      <c r="N675" s="228">
        <v>850.24</v>
      </c>
    </row>
    <row r="676" spans="1:14" customFormat="1" x14ac:dyDescent="0.25">
      <c r="A676" s="79" t="s">
        <v>70</v>
      </c>
      <c r="B676" s="106" t="s">
        <v>490</v>
      </c>
      <c r="C676" s="80" t="s">
        <v>148</v>
      </c>
      <c r="D676" s="80" t="s">
        <v>163</v>
      </c>
      <c r="E676" s="80" t="s">
        <v>152</v>
      </c>
      <c r="F676" s="62">
        <v>207.22</v>
      </c>
      <c r="G676" s="62">
        <v>365.91</v>
      </c>
      <c r="H676" s="62">
        <v>641.48</v>
      </c>
      <c r="I676" s="62">
        <v>647.78</v>
      </c>
      <c r="J676" s="62">
        <v>452.06</v>
      </c>
      <c r="K676" s="62">
        <v>310.24</v>
      </c>
      <c r="L676" s="228">
        <v>2624.69</v>
      </c>
      <c r="M676" s="228">
        <v>1741.32</v>
      </c>
      <c r="N676" s="228">
        <v>883.37</v>
      </c>
    </row>
    <row r="677" spans="1:14" customFormat="1" x14ac:dyDescent="0.25">
      <c r="A677" s="79" t="s">
        <v>70</v>
      </c>
      <c r="B677" s="106" t="s">
        <v>491</v>
      </c>
      <c r="C677" s="80" t="s">
        <v>148</v>
      </c>
      <c r="D677" s="80" t="s">
        <v>163</v>
      </c>
      <c r="E677" s="80" t="s">
        <v>153</v>
      </c>
      <c r="F677" s="62">
        <v>226.9</v>
      </c>
      <c r="G677" s="62">
        <v>413.64</v>
      </c>
      <c r="H677" s="62">
        <v>731.08</v>
      </c>
      <c r="I677" s="62">
        <v>677.6</v>
      </c>
      <c r="J677" s="62">
        <v>501.62</v>
      </c>
      <c r="K677" s="62">
        <v>318.77999999999997</v>
      </c>
      <c r="L677" s="228">
        <v>2869.62</v>
      </c>
      <c r="M677" s="228">
        <v>1910.3</v>
      </c>
      <c r="N677" s="228">
        <v>959.32</v>
      </c>
    </row>
    <row r="678" spans="1:14" customFormat="1" x14ac:dyDescent="0.25">
      <c r="A678" s="79" t="s">
        <v>70</v>
      </c>
      <c r="B678" s="106" t="s">
        <v>492</v>
      </c>
      <c r="C678" s="80" t="s">
        <v>148</v>
      </c>
      <c r="D678" s="80" t="s">
        <v>163</v>
      </c>
      <c r="E678" s="80" t="s">
        <v>154</v>
      </c>
      <c r="F678" s="62">
        <v>225.62</v>
      </c>
      <c r="G678" s="62">
        <v>392.25</v>
      </c>
      <c r="H678" s="62">
        <v>779.66</v>
      </c>
      <c r="I678" s="62">
        <v>721.84</v>
      </c>
      <c r="J678" s="62">
        <v>520.38</v>
      </c>
      <c r="K678" s="62">
        <v>349.72</v>
      </c>
      <c r="L678" s="228">
        <v>2989.47</v>
      </c>
      <c r="M678" s="228">
        <v>0</v>
      </c>
      <c r="N678" s="228">
        <v>2989.47</v>
      </c>
    </row>
    <row r="679" spans="1:14" customFormat="1" x14ac:dyDescent="0.25">
      <c r="A679" s="79" t="s">
        <v>70</v>
      </c>
      <c r="B679" s="106" t="s">
        <v>493</v>
      </c>
      <c r="C679" s="80" t="s">
        <v>148</v>
      </c>
      <c r="D679" s="80" t="s">
        <v>163</v>
      </c>
      <c r="E679" s="80" t="s">
        <v>155</v>
      </c>
      <c r="F679" s="62">
        <v>215.5</v>
      </c>
      <c r="G679" s="62">
        <v>301.51</v>
      </c>
      <c r="H679" s="62">
        <v>314.02</v>
      </c>
      <c r="I679" s="62">
        <v>311.36</v>
      </c>
      <c r="J679" s="62">
        <v>296.66000000000003</v>
      </c>
      <c r="K679" s="62">
        <v>281.26</v>
      </c>
      <c r="L679" s="228">
        <v>1720.31</v>
      </c>
      <c r="M679" s="228">
        <v>0</v>
      </c>
      <c r="N679" s="228">
        <v>1720.31</v>
      </c>
    </row>
    <row r="680" spans="1:14" customFormat="1" x14ac:dyDescent="0.25">
      <c r="A680" s="79" t="s">
        <v>70</v>
      </c>
      <c r="B680" s="106" t="s">
        <v>494</v>
      </c>
      <c r="C680" s="80" t="s">
        <v>148</v>
      </c>
      <c r="D680" s="80" t="s">
        <v>163</v>
      </c>
      <c r="E680" s="80" t="s">
        <v>149</v>
      </c>
      <c r="F680" s="62">
        <v>217.68</v>
      </c>
      <c r="G680" s="62">
        <v>322.86</v>
      </c>
      <c r="H680" s="62">
        <v>349.44</v>
      </c>
      <c r="I680" s="62">
        <v>333.2</v>
      </c>
      <c r="J680" s="62">
        <v>313.04000000000002</v>
      </c>
      <c r="K680" s="62">
        <v>289.24</v>
      </c>
      <c r="L680" s="228">
        <v>1825.46</v>
      </c>
      <c r="M680" s="228">
        <v>995.68</v>
      </c>
      <c r="N680" s="228">
        <v>829.78</v>
      </c>
    </row>
    <row r="681" spans="1:14" customFormat="1" x14ac:dyDescent="0.25">
      <c r="A681" s="79" t="s">
        <v>70</v>
      </c>
      <c r="B681" s="106" t="s">
        <v>495</v>
      </c>
      <c r="C681" s="80" t="s">
        <v>148</v>
      </c>
      <c r="D681" s="80" t="s">
        <v>163</v>
      </c>
      <c r="E681" s="80" t="s">
        <v>150</v>
      </c>
      <c r="F681" s="62">
        <v>219.8</v>
      </c>
      <c r="G681" s="62">
        <v>387.66</v>
      </c>
      <c r="H681" s="62">
        <v>717.08</v>
      </c>
      <c r="I681" s="62">
        <v>714.42</v>
      </c>
      <c r="J681" s="62">
        <v>504.14</v>
      </c>
      <c r="K681" s="62">
        <v>344.68</v>
      </c>
      <c r="L681" s="228">
        <v>2887.78</v>
      </c>
      <c r="M681" s="228">
        <v>1935.64</v>
      </c>
      <c r="N681" s="228">
        <v>952.14</v>
      </c>
    </row>
    <row r="682" spans="1:14" customFormat="1" x14ac:dyDescent="0.25">
      <c r="A682" s="79" t="s">
        <v>70</v>
      </c>
      <c r="B682" s="106" t="s">
        <v>496</v>
      </c>
      <c r="C682" s="80" t="s">
        <v>148</v>
      </c>
      <c r="D682" s="80" t="s">
        <v>163</v>
      </c>
      <c r="E682" s="80" t="s">
        <v>151</v>
      </c>
      <c r="F682" s="62">
        <v>193.779</v>
      </c>
      <c r="G682" s="62">
        <v>346.005</v>
      </c>
      <c r="H682" s="62">
        <v>596.65099999999995</v>
      </c>
      <c r="I682" s="62">
        <v>621.41200000000003</v>
      </c>
      <c r="J682" s="62">
        <v>468.70699999999999</v>
      </c>
      <c r="K682" s="62">
        <v>308.13099999999997</v>
      </c>
      <c r="L682" s="228">
        <v>2534.6849999999999</v>
      </c>
      <c r="M682" s="228">
        <v>1686.77</v>
      </c>
      <c r="N682" s="228">
        <v>847.91499999999996</v>
      </c>
    </row>
    <row r="683" spans="1:14" customFormat="1" x14ac:dyDescent="0.25">
      <c r="A683" s="79" t="s">
        <v>70</v>
      </c>
      <c r="B683" s="106" t="s">
        <v>497</v>
      </c>
      <c r="C683" s="80" t="s">
        <v>148</v>
      </c>
      <c r="D683" s="80" t="s">
        <v>163</v>
      </c>
      <c r="E683" s="80" t="s">
        <v>152</v>
      </c>
      <c r="F683" s="62">
        <v>194.47499999999999</v>
      </c>
      <c r="G683" s="62">
        <v>353.52600000000001</v>
      </c>
      <c r="H683" s="62">
        <v>606.52700000000004</v>
      </c>
      <c r="I683" s="62">
        <v>656.18899999999996</v>
      </c>
      <c r="J683" s="62">
        <v>495.61200000000002</v>
      </c>
      <c r="K683" s="62">
        <v>315.85700000000003</v>
      </c>
      <c r="L683" s="228">
        <v>2622.1860000000001</v>
      </c>
      <c r="M683" s="228">
        <v>1758.328</v>
      </c>
      <c r="N683" s="228">
        <v>863.85799999999995</v>
      </c>
    </row>
    <row r="684" spans="1:14" customFormat="1" x14ac:dyDescent="0.25">
      <c r="A684" s="79" t="s">
        <v>70</v>
      </c>
      <c r="B684" s="106" t="s">
        <v>498</v>
      </c>
      <c r="C684" s="80" t="s">
        <v>148</v>
      </c>
      <c r="D684" s="80" t="s">
        <v>163</v>
      </c>
      <c r="E684" s="80" t="s">
        <v>153</v>
      </c>
      <c r="F684" s="62">
        <v>196.68199999999999</v>
      </c>
      <c r="G684" s="62">
        <v>355.685</v>
      </c>
      <c r="H684" s="62">
        <v>616.68799999999999</v>
      </c>
      <c r="I684" s="62">
        <v>650.32000000000005</v>
      </c>
      <c r="J684" s="62">
        <v>469.27800000000002</v>
      </c>
      <c r="K684" s="62">
        <v>319.149</v>
      </c>
      <c r="L684" s="228">
        <v>2607.8020000000001</v>
      </c>
      <c r="M684" s="228">
        <v>1736.2860000000001</v>
      </c>
      <c r="N684" s="228">
        <v>871.51599999999996</v>
      </c>
    </row>
    <row r="685" spans="1:14" customFormat="1" x14ac:dyDescent="0.25">
      <c r="A685" s="79" t="s">
        <v>70</v>
      </c>
      <c r="B685" s="106" t="s">
        <v>499</v>
      </c>
      <c r="C685" s="80" t="s">
        <v>148</v>
      </c>
      <c r="D685" s="80" t="s">
        <v>163</v>
      </c>
      <c r="E685" s="80" t="s">
        <v>154</v>
      </c>
      <c r="F685" s="62">
        <v>201.28299999999999</v>
      </c>
      <c r="G685" s="62">
        <v>354.673</v>
      </c>
      <c r="H685" s="62">
        <v>609.67600000000004</v>
      </c>
      <c r="I685" s="62">
        <v>668.21</v>
      </c>
      <c r="J685" s="62">
        <v>466.846</v>
      </c>
      <c r="K685" s="62">
        <v>323.58699999999999</v>
      </c>
      <c r="L685" s="228">
        <v>2624.2750000000001</v>
      </c>
      <c r="M685" s="228">
        <v>0</v>
      </c>
      <c r="N685" s="228">
        <v>2624.2750000000001</v>
      </c>
    </row>
    <row r="686" spans="1:14" customFormat="1" x14ac:dyDescent="0.25">
      <c r="A686" s="79" t="s">
        <v>70</v>
      </c>
      <c r="B686" s="106" t="s">
        <v>500</v>
      </c>
      <c r="C686" s="80" t="s">
        <v>148</v>
      </c>
      <c r="D686" s="80" t="s">
        <v>163</v>
      </c>
      <c r="E686" s="80" t="s">
        <v>155</v>
      </c>
      <c r="F686" s="62">
        <v>204.964</v>
      </c>
      <c r="G686" s="62">
        <v>289.10500000000002</v>
      </c>
      <c r="H686" s="62">
        <v>289.38099999999997</v>
      </c>
      <c r="I686" s="62">
        <v>313.71100000000001</v>
      </c>
      <c r="J686" s="62">
        <v>292.53100000000001</v>
      </c>
      <c r="K686" s="62">
        <v>279.077</v>
      </c>
      <c r="L686" s="228">
        <v>1668.769</v>
      </c>
      <c r="M686" s="228">
        <v>0</v>
      </c>
      <c r="N686" s="228">
        <v>1668.769</v>
      </c>
    </row>
    <row r="687" spans="1:14" customFormat="1" x14ac:dyDescent="0.25">
      <c r="A687" s="79" t="s">
        <v>70</v>
      </c>
      <c r="B687" s="106" t="s">
        <v>501</v>
      </c>
      <c r="C687" s="80" t="s">
        <v>148</v>
      </c>
      <c r="D687" s="80" t="s">
        <v>163</v>
      </c>
      <c r="E687" s="80" t="s">
        <v>149</v>
      </c>
      <c r="F687" s="62">
        <v>211.11600000000001</v>
      </c>
      <c r="G687" s="62">
        <v>364.375</v>
      </c>
      <c r="H687" s="62">
        <v>574.32600000000002</v>
      </c>
      <c r="I687" s="62">
        <v>574.75400000000002</v>
      </c>
      <c r="J687" s="62">
        <v>435.21800000000002</v>
      </c>
      <c r="K687" s="62">
        <v>293.67500000000001</v>
      </c>
      <c r="L687" s="228">
        <v>2453.4639999999999</v>
      </c>
      <c r="M687" s="228">
        <v>1584.298</v>
      </c>
      <c r="N687" s="228">
        <v>869.16600000000005</v>
      </c>
    </row>
    <row r="688" spans="1:14" customFormat="1" x14ac:dyDescent="0.25">
      <c r="A688" s="79" t="s">
        <v>70</v>
      </c>
      <c r="B688" s="106" t="s">
        <v>502</v>
      </c>
      <c r="C688" s="80" t="s">
        <v>148</v>
      </c>
      <c r="D688" s="80" t="s">
        <v>163</v>
      </c>
      <c r="E688" s="80" t="s">
        <v>150</v>
      </c>
      <c r="F688" s="62">
        <v>211.834</v>
      </c>
      <c r="G688" s="62">
        <v>374.05599999999998</v>
      </c>
      <c r="H688" s="62">
        <v>655.76</v>
      </c>
      <c r="I688" s="62">
        <v>662.19899999999996</v>
      </c>
      <c r="J688" s="62">
        <v>462.12299999999999</v>
      </c>
      <c r="K688" s="62">
        <v>317.14699999999999</v>
      </c>
      <c r="L688" s="228">
        <v>2683.1190000000001</v>
      </c>
      <c r="M688" s="228">
        <v>1780.0820000000001</v>
      </c>
      <c r="N688" s="228">
        <v>903.03700000000003</v>
      </c>
    </row>
    <row r="689" spans="1:14" customFormat="1" x14ac:dyDescent="0.25">
      <c r="A689" s="79" t="s">
        <v>70</v>
      </c>
      <c r="B689" s="106" t="s">
        <v>503</v>
      </c>
      <c r="C689" s="80" t="s">
        <v>148</v>
      </c>
      <c r="D689" s="80" t="s">
        <v>163</v>
      </c>
      <c r="E689" s="80" t="s">
        <v>151</v>
      </c>
      <c r="F689" s="62">
        <v>231.95</v>
      </c>
      <c r="G689" s="62">
        <v>422.84699999999998</v>
      </c>
      <c r="H689" s="62">
        <v>747.35400000000004</v>
      </c>
      <c r="I689" s="62">
        <v>692.68200000000002</v>
      </c>
      <c r="J689" s="62">
        <v>512.78700000000003</v>
      </c>
      <c r="K689" s="62">
        <v>325.87599999999998</v>
      </c>
      <c r="L689" s="228">
        <v>2933.4960000000001</v>
      </c>
      <c r="M689" s="228">
        <v>1952.8230000000001</v>
      </c>
      <c r="N689" s="228">
        <v>980.673</v>
      </c>
    </row>
    <row r="690" spans="1:14" customFormat="1" x14ac:dyDescent="0.25">
      <c r="A690" s="79" t="s">
        <v>70</v>
      </c>
      <c r="B690" s="106" t="s">
        <v>504</v>
      </c>
      <c r="C690" s="80" t="s">
        <v>148</v>
      </c>
      <c r="D690" s="80" t="s">
        <v>163</v>
      </c>
      <c r="E690" s="80" t="s">
        <v>152</v>
      </c>
      <c r="F690" s="62">
        <v>230.643</v>
      </c>
      <c r="G690" s="62">
        <v>400.98</v>
      </c>
      <c r="H690" s="62">
        <v>797.01700000000005</v>
      </c>
      <c r="I690" s="62">
        <v>737.90800000000002</v>
      </c>
      <c r="J690" s="62">
        <v>531.96400000000006</v>
      </c>
      <c r="K690" s="62">
        <v>357.505</v>
      </c>
      <c r="L690" s="228">
        <v>3056.0169999999998</v>
      </c>
      <c r="M690" s="228">
        <v>2066.8890000000001</v>
      </c>
      <c r="N690" s="228">
        <v>989.12800000000004</v>
      </c>
    </row>
    <row r="691" spans="1:14" customFormat="1" x14ac:dyDescent="0.25">
      <c r="A691" s="79" t="s">
        <v>70</v>
      </c>
      <c r="B691" s="106" t="s">
        <v>505</v>
      </c>
      <c r="C691" s="80" t="s">
        <v>148</v>
      </c>
      <c r="D691" s="80" t="s">
        <v>163</v>
      </c>
      <c r="E691" s="80" t="s">
        <v>153</v>
      </c>
      <c r="F691" s="62">
        <v>220.297</v>
      </c>
      <c r="G691" s="62">
        <v>308.221</v>
      </c>
      <c r="H691" s="62">
        <v>321.01100000000002</v>
      </c>
      <c r="I691" s="62">
        <v>318.29000000000002</v>
      </c>
      <c r="J691" s="62">
        <v>303.26400000000001</v>
      </c>
      <c r="K691" s="62">
        <v>287.52100000000002</v>
      </c>
      <c r="L691" s="228">
        <v>1758.604</v>
      </c>
      <c r="M691" s="228">
        <v>942.56500000000005</v>
      </c>
      <c r="N691" s="228">
        <v>816.03899999999999</v>
      </c>
    </row>
    <row r="692" spans="1:14" customFormat="1" x14ac:dyDescent="0.25">
      <c r="A692" s="79" t="s">
        <v>70</v>
      </c>
      <c r="B692" s="106" t="s">
        <v>506</v>
      </c>
      <c r="C692" s="80" t="s">
        <v>148</v>
      </c>
      <c r="D692" s="80" t="s">
        <v>163</v>
      </c>
      <c r="E692" s="80" t="s">
        <v>154</v>
      </c>
      <c r="F692" s="62">
        <v>222.52500000000001</v>
      </c>
      <c r="G692" s="62">
        <v>330.04599999999999</v>
      </c>
      <c r="H692" s="62">
        <v>357.21699999999998</v>
      </c>
      <c r="I692" s="62">
        <v>340.61700000000002</v>
      </c>
      <c r="J692" s="62">
        <v>320.00799999999998</v>
      </c>
      <c r="K692" s="62">
        <v>295.67899999999997</v>
      </c>
      <c r="L692" s="228">
        <v>1866.0920000000001</v>
      </c>
      <c r="M692" s="228">
        <v>0</v>
      </c>
      <c r="N692" s="228">
        <v>1866.0920000000001</v>
      </c>
    </row>
    <row r="693" spans="1:14" customFormat="1" x14ac:dyDescent="0.25">
      <c r="A693" s="79" t="s">
        <v>70</v>
      </c>
      <c r="B693" s="106" t="s">
        <v>507</v>
      </c>
      <c r="C693" s="80" t="s">
        <v>148</v>
      </c>
      <c r="D693" s="80" t="s">
        <v>163</v>
      </c>
      <c r="E693" s="80" t="s">
        <v>155</v>
      </c>
      <c r="F693" s="62">
        <v>224.69300000000001</v>
      </c>
      <c r="G693" s="62">
        <v>396.29</v>
      </c>
      <c r="H693" s="62">
        <v>733.04300000000001</v>
      </c>
      <c r="I693" s="62">
        <v>730.32399999999996</v>
      </c>
      <c r="J693" s="62">
        <v>515.36099999999999</v>
      </c>
      <c r="K693" s="62">
        <v>352.35300000000001</v>
      </c>
      <c r="L693" s="228">
        <v>2952.0639999999999</v>
      </c>
      <c r="M693" s="228">
        <v>0</v>
      </c>
      <c r="N693" s="228">
        <v>2952.0639999999999</v>
      </c>
    </row>
    <row r="694" spans="1:14" customFormat="1" x14ac:dyDescent="0.25">
      <c r="A694" s="79" t="s">
        <v>70</v>
      </c>
      <c r="B694" s="106" t="s">
        <v>508</v>
      </c>
      <c r="C694" s="80" t="s">
        <v>148</v>
      </c>
      <c r="D694" s="80" t="s">
        <v>163</v>
      </c>
      <c r="E694" s="80" t="s">
        <v>149</v>
      </c>
      <c r="F694" s="62">
        <v>198.095</v>
      </c>
      <c r="G694" s="62">
        <v>353.70600000000002</v>
      </c>
      <c r="H694" s="62">
        <v>609.93299999999999</v>
      </c>
      <c r="I694" s="62">
        <v>635.24400000000003</v>
      </c>
      <c r="J694" s="62">
        <v>479.14</v>
      </c>
      <c r="K694" s="62">
        <v>314.98700000000002</v>
      </c>
      <c r="L694" s="228">
        <v>2591.105</v>
      </c>
      <c r="M694" s="228">
        <v>1724.317</v>
      </c>
      <c r="N694" s="228">
        <v>866.78800000000001</v>
      </c>
    </row>
    <row r="695" spans="1:14" customFormat="1" x14ac:dyDescent="0.25">
      <c r="A695" s="79" t="s">
        <v>70</v>
      </c>
      <c r="B695" s="106" t="s">
        <v>509</v>
      </c>
      <c r="C695" s="80" t="s">
        <v>148</v>
      </c>
      <c r="D695" s="80" t="s">
        <v>163</v>
      </c>
      <c r="E695" s="80" t="s">
        <v>150</v>
      </c>
      <c r="F695" s="62">
        <v>198.803</v>
      </c>
      <c r="G695" s="62">
        <v>361.39800000000002</v>
      </c>
      <c r="H695" s="62">
        <v>620.03</v>
      </c>
      <c r="I695" s="62">
        <v>670.79399999999998</v>
      </c>
      <c r="J695" s="62">
        <v>506.64299999999997</v>
      </c>
      <c r="K695" s="62">
        <v>322.89</v>
      </c>
      <c r="L695" s="228">
        <v>2680.558</v>
      </c>
      <c r="M695" s="228">
        <v>1797.4670000000001</v>
      </c>
      <c r="N695" s="228">
        <v>883.09100000000001</v>
      </c>
    </row>
    <row r="696" spans="1:14" customFormat="1" x14ac:dyDescent="0.25">
      <c r="A696" s="79" t="s">
        <v>70</v>
      </c>
      <c r="B696" s="106" t="s">
        <v>510</v>
      </c>
      <c r="C696" s="80" t="s">
        <v>148</v>
      </c>
      <c r="D696" s="80" t="s">
        <v>163</v>
      </c>
      <c r="E696" s="80" t="s">
        <v>151</v>
      </c>
      <c r="F696" s="62">
        <v>201.06</v>
      </c>
      <c r="G696" s="62">
        <v>363.60300000000001</v>
      </c>
      <c r="H696" s="62">
        <v>630.41499999999996</v>
      </c>
      <c r="I696" s="62">
        <v>664.79700000000003</v>
      </c>
      <c r="J696" s="62">
        <v>479.72500000000002</v>
      </c>
      <c r="K696" s="62">
        <v>326.25200000000001</v>
      </c>
      <c r="L696" s="228">
        <v>2665.8519999999999</v>
      </c>
      <c r="M696" s="228">
        <v>1774.9369999999999</v>
      </c>
      <c r="N696" s="228">
        <v>890.91499999999996</v>
      </c>
    </row>
    <row r="697" spans="1:14" customFormat="1" x14ac:dyDescent="0.25">
      <c r="A697" s="79" t="s">
        <v>70</v>
      </c>
      <c r="B697" s="106" t="s">
        <v>511</v>
      </c>
      <c r="C697" s="80" t="s">
        <v>148</v>
      </c>
      <c r="D697" s="80" t="s">
        <v>163</v>
      </c>
      <c r="E697" s="80" t="s">
        <v>152</v>
      </c>
      <c r="F697" s="62">
        <v>205.76300000000001</v>
      </c>
      <c r="G697" s="62">
        <v>362.56700000000001</v>
      </c>
      <c r="H697" s="62">
        <v>623.24599999999998</v>
      </c>
      <c r="I697" s="62">
        <v>683.08500000000004</v>
      </c>
      <c r="J697" s="62">
        <v>477.23700000000002</v>
      </c>
      <c r="K697" s="62">
        <v>330.791</v>
      </c>
      <c r="L697" s="228">
        <v>2682.6889999999999</v>
      </c>
      <c r="M697" s="228">
        <v>1783.568</v>
      </c>
      <c r="N697" s="228">
        <v>899.12099999999998</v>
      </c>
    </row>
    <row r="698" spans="1:14" customFormat="1" x14ac:dyDescent="0.25">
      <c r="A698" s="79" t="s">
        <v>70</v>
      </c>
      <c r="B698" s="106" t="s">
        <v>512</v>
      </c>
      <c r="C698" s="80" t="s">
        <v>148</v>
      </c>
      <c r="D698" s="80" t="s">
        <v>163</v>
      </c>
      <c r="E698" s="80" t="s">
        <v>153</v>
      </c>
      <c r="F698" s="62">
        <v>209.52500000000001</v>
      </c>
      <c r="G698" s="62">
        <v>295.541</v>
      </c>
      <c r="H698" s="62">
        <v>295.82299999999998</v>
      </c>
      <c r="I698" s="62">
        <v>320.69400000000002</v>
      </c>
      <c r="J698" s="62">
        <v>299.04199999999997</v>
      </c>
      <c r="K698" s="62">
        <v>285.28800000000001</v>
      </c>
      <c r="L698" s="228">
        <v>1705.913</v>
      </c>
      <c r="M698" s="228">
        <v>915.55899999999997</v>
      </c>
      <c r="N698" s="228">
        <v>790.35400000000004</v>
      </c>
    </row>
    <row r="699" spans="1:14" customFormat="1" x14ac:dyDescent="0.25">
      <c r="A699" s="79" t="s">
        <v>70</v>
      </c>
      <c r="B699" s="106" t="s">
        <v>513</v>
      </c>
      <c r="C699" s="80" t="s">
        <v>148</v>
      </c>
      <c r="D699" s="80" t="s">
        <v>163</v>
      </c>
      <c r="E699" s="80" t="s">
        <v>154</v>
      </c>
      <c r="F699" s="62">
        <v>215.81700000000001</v>
      </c>
      <c r="G699" s="62">
        <v>372.48599999999999</v>
      </c>
      <c r="H699" s="62">
        <v>587.11199999999997</v>
      </c>
      <c r="I699" s="62">
        <v>587.54899999999998</v>
      </c>
      <c r="J699" s="62">
        <v>444.90499999999997</v>
      </c>
      <c r="K699" s="62">
        <v>300.21100000000001</v>
      </c>
      <c r="L699" s="228">
        <v>2508.08</v>
      </c>
      <c r="M699" s="228">
        <v>0</v>
      </c>
      <c r="N699" s="228">
        <v>2508.08</v>
      </c>
    </row>
    <row r="700" spans="1:14" customFormat="1" x14ac:dyDescent="0.25">
      <c r="A700" s="79" t="s">
        <v>70</v>
      </c>
      <c r="B700" s="106" t="s">
        <v>514</v>
      </c>
      <c r="C700" s="80" t="s">
        <v>148</v>
      </c>
      <c r="D700" s="80" t="s">
        <v>163</v>
      </c>
      <c r="E700" s="80" t="s">
        <v>155</v>
      </c>
      <c r="F700" s="62">
        <v>216.548</v>
      </c>
      <c r="G700" s="62">
        <v>382.38299999999998</v>
      </c>
      <c r="H700" s="62">
        <v>670.35699999999997</v>
      </c>
      <c r="I700" s="62">
        <v>676.94100000000003</v>
      </c>
      <c r="J700" s="62">
        <v>472.411</v>
      </c>
      <c r="K700" s="62">
        <v>324.20600000000002</v>
      </c>
      <c r="L700" s="228">
        <v>2742.846</v>
      </c>
      <c r="M700" s="228">
        <v>0</v>
      </c>
      <c r="N700" s="228">
        <v>2742.846</v>
      </c>
    </row>
    <row r="701" spans="1:14" customFormat="1" x14ac:dyDescent="0.25">
      <c r="A701" s="79" t="s">
        <v>70</v>
      </c>
      <c r="B701" s="106" t="s">
        <v>119</v>
      </c>
      <c r="C701" s="80" t="s">
        <v>148</v>
      </c>
      <c r="D701" s="80" t="s">
        <v>164</v>
      </c>
      <c r="E701" s="80" t="s">
        <v>149</v>
      </c>
      <c r="F701" s="62">
        <v>237.11199999999999</v>
      </c>
      <c r="G701" s="62">
        <v>432.25900000000001</v>
      </c>
      <c r="H701" s="62">
        <v>763.98900000000003</v>
      </c>
      <c r="I701" s="62">
        <v>708.10199999999998</v>
      </c>
      <c r="J701" s="62">
        <v>524.20100000000002</v>
      </c>
      <c r="K701" s="62">
        <v>333.13</v>
      </c>
      <c r="L701" s="228">
        <v>2998.7930000000001</v>
      </c>
      <c r="M701" s="228">
        <v>1996.2919999999999</v>
      </c>
      <c r="N701" s="228">
        <v>1002.501</v>
      </c>
    </row>
    <row r="702" spans="1:14" customFormat="1" x14ac:dyDescent="0.25">
      <c r="A702" s="79" t="s">
        <v>70</v>
      </c>
      <c r="B702" s="106" t="s">
        <v>515</v>
      </c>
      <c r="C702" s="80" t="s">
        <v>148</v>
      </c>
      <c r="D702" s="80" t="s">
        <v>164</v>
      </c>
      <c r="E702" s="80" t="s">
        <v>150</v>
      </c>
      <c r="F702" s="62">
        <v>235.77600000000001</v>
      </c>
      <c r="G702" s="62">
        <v>409.90600000000001</v>
      </c>
      <c r="H702" s="62">
        <v>814.75699999999995</v>
      </c>
      <c r="I702" s="62">
        <v>754.33399999999995</v>
      </c>
      <c r="J702" s="62">
        <v>543.80499999999995</v>
      </c>
      <c r="K702" s="62">
        <v>365.46300000000002</v>
      </c>
      <c r="L702" s="228">
        <v>3124.0410000000002</v>
      </c>
      <c r="M702" s="228">
        <v>2112.8960000000002</v>
      </c>
      <c r="N702" s="228">
        <v>1011.145</v>
      </c>
    </row>
    <row r="703" spans="1:14" customFormat="1" x14ac:dyDescent="0.25">
      <c r="A703" s="79" t="s">
        <v>70</v>
      </c>
      <c r="B703" s="106" t="s">
        <v>516</v>
      </c>
      <c r="C703" s="80" t="s">
        <v>148</v>
      </c>
      <c r="D703" s="80" t="s">
        <v>164</v>
      </c>
      <c r="E703" s="80" t="s">
        <v>151</v>
      </c>
      <c r="F703" s="62">
        <v>225.2</v>
      </c>
      <c r="G703" s="62">
        <v>315.08199999999999</v>
      </c>
      <c r="H703" s="62">
        <v>328.15699999999998</v>
      </c>
      <c r="I703" s="62">
        <v>325.375</v>
      </c>
      <c r="J703" s="62">
        <v>310.01400000000001</v>
      </c>
      <c r="K703" s="62">
        <v>293.92200000000003</v>
      </c>
      <c r="L703" s="228">
        <v>1797.75</v>
      </c>
      <c r="M703" s="228">
        <v>963.54600000000005</v>
      </c>
      <c r="N703" s="228">
        <v>834.20399999999995</v>
      </c>
    </row>
    <row r="704" spans="1:14" customFormat="1" x14ac:dyDescent="0.25">
      <c r="A704" s="79" t="s">
        <v>70</v>
      </c>
      <c r="B704" s="106" t="s">
        <v>517</v>
      </c>
      <c r="C704" s="80" t="s">
        <v>148</v>
      </c>
      <c r="D704" s="80" t="s">
        <v>164</v>
      </c>
      <c r="E704" s="80" t="s">
        <v>152</v>
      </c>
      <c r="F704" s="62">
        <v>227.47900000000001</v>
      </c>
      <c r="G704" s="62">
        <v>337.39400000000001</v>
      </c>
      <c r="H704" s="62">
        <v>365.16899999999998</v>
      </c>
      <c r="I704" s="62">
        <v>348.19900000000001</v>
      </c>
      <c r="J704" s="62">
        <v>327.13099999999997</v>
      </c>
      <c r="K704" s="62">
        <v>302.26100000000002</v>
      </c>
      <c r="L704" s="228">
        <v>1907.633</v>
      </c>
      <c r="M704" s="228">
        <v>1040.499</v>
      </c>
      <c r="N704" s="228">
        <v>867.13400000000001</v>
      </c>
    </row>
    <row r="705" spans="1:14" customFormat="1" x14ac:dyDescent="0.25">
      <c r="A705" s="79" t="s">
        <v>70</v>
      </c>
      <c r="B705" s="106" t="s">
        <v>518</v>
      </c>
      <c r="C705" s="80" t="s">
        <v>148</v>
      </c>
      <c r="D705" s="80" t="s">
        <v>164</v>
      </c>
      <c r="E705" s="80" t="s">
        <v>153</v>
      </c>
      <c r="F705" s="62">
        <v>229.69399999999999</v>
      </c>
      <c r="G705" s="62">
        <v>405.11099999999999</v>
      </c>
      <c r="H705" s="62">
        <v>749.36</v>
      </c>
      <c r="I705" s="62">
        <v>746.58</v>
      </c>
      <c r="J705" s="62">
        <v>526.83399999999995</v>
      </c>
      <c r="K705" s="62">
        <v>360.19600000000003</v>
      </c>
      <c r="L705" s="228">
        <v>3017.7750000000001</v>
      </c>
      <c r="M705" s="228">
        <v>2022.7739999999999</v>
      </c>
      <c r="N705" s="228">
        <v>995.00099999999998</v>
      </c>
    </row>
    <row r="706" spans="1:14" customFormat="1" x14ac:dyDescent="0.25">
      <c r="A706" s="79" t="s">
        <v>70</v>
      </c>
      <c r="B706" s="106" t="s">
        <v>519</v>
      </c>
      <c r="C706" s="80" t="s">
        <v>148</v>
      </c>
      <c r="D706" s="80" t="s">
        <v>164</v>
      </c>
      <c r="E706" s="80" t="s">
        <v>154</v>
      </c>
      <c r="F706" s="62">
        <v>202.50200000000001</v>
      </c>
      <c r="G706" s="62">
        <v>361.58</v>
      </c>
      <c r="H706" s="62">
        <v>623.51099999999997</v>
      </c>
      <c r="I706" s="62">
        <v>649.38599999999997</v>
      </c>
      <c r="J706" s="62">
        <v>489.80700000000002</v>
      </c>
      <c r="K706" s="62">
        <v>322</v>
      </c>
      <c r="L706" s="228">
        <v>2648.7860000000001</v>
      </c>
      <c r="M706" s="228">
        <v>0</v>
      </c>
      <c r="N706" s="228">
        <v>2648.7860000000001</v>
      </c>
    </row>
    <row r="707" spans="1:14" customFormat="1" x14ac:dyDescent="0.25">
      <c r="A707" s="79" t="s">
        <v>70</v>
      </c>
      <c r="B707" s="106" t="s">
        <v>520</v>
      </c>
      <c r="C707" s="80" t="s">
        <v>148</v>
      </c>
      <c r="D707" s="80" t="s">
        <v>164</v>
      </c>
      <c r="E707" s="80" t="s">
        <v>155</v>
      </c>
      <c r="F707" s="62">
        <v>203.22800000000001</v>
      </c>
      <c r="G707" s="62">
        <v>369.44299999999998</v>
      </c>
      <c r="H707" s="62">
        <v>633.83000000000004</v>
      </c>
      <c r="I707" s="62">
        <v>685.72699999999998</v>
      </c>
      <c r="J707" s="62">
        <v>517.923</v>
      </c>
      <c r="K707" s="62">
        <v>330.07600000000002</v>
      </c>
      <c r="L707" s="228">
        <v>2740.2269999999999</v>
      </c>
      <c r="M707" s="228">
        <v>0</v>
      </c>
      <c r="N707" s="228">
        <v>2740.2269999999999</v>
      </c>
    </row>
    <row r="708" spans="1:14" customFormat="1" x14ac:dyDescent="0.25">
      <c r="A708" s="79" t="s">
        <v>70</v>
      </c>
      <c r="B708" s="106" t="s">
        <v>521</v>
      </c>
      <c r="C708" s="80" t="s">
        <v>148</v>
      </c>
      <c r="D708" s="80" t="s">
        <v>164</v>
      </c>
      <c r="E708" s="80" t="s">
        <v>149</v>
      </c>
      <c r="F708" s="62">
        <v>205.536</v>
      </c>
      <c r="G708" s="62">
        <v>371.697</v>
      </c>
      <c r="H708" s="62">
        <v>644.45000000000005</v>
      </c>
      <c r="I708" s="62">
        <v>679.596</v>
      </c>
      <c r="J708" s="62">
        <v>490.404</v>
      </c>
      <c r="K708" s="62">
        <v>333.51600000000002</v>
      </c>
      <c r="L708" s="228">
        <v>2725.1990000000001</v>
      </c>
      <c r="M708" s="228">
        <v>1814.45</v>
      </c>
      <c r="N708" s="228">
        <v>910.74900000000002</v>
      </c>
    </row>
    <row r="709" spans="1:14" customFormat="1" x14ac:dyDescent="0.25">
      <c r="A709" s="79" t="s">
        <v>70</v>
      </c>
      <c r="B709" s="106" t="s">
        <v>522</v>
      </c>
      <c r="C709" s="80" t="s">
        <v>148</v>
      </c>
      <c r="D709" s="80" t="s">
        <v>164</v>
      </c>
      <c r="E709" s="80" t="s">
        <v>150</v>
      </c>
      <c r="F709" s="62">
        <v>210.34399999999999</v>
      </c>
      <c r="G709" s="62">
        <v>370.63799999999998</v>
      </c>
      <c r="H709" s="62">
        <v>637.12</v>
      </c>
      <c r="I709" s="62">
        <v>698.29100000000005</v>
      </c>
      <c r="J709" s="62">
        <v>487.86099999999999</v>
      </c>
      <c r="K709" s="62">
        <v>338.15300000000002</v>
      </c>
      <c r="L709" s="228">
        <v>2742.4070000000002</v>
      </c>
      <c r="M709" s="228">
        <v>1823.2719999999999</v>
      </c>
      <c r="N709" s="228">
        <v>919.13499999999999</v>
      </c>
    </row>
    <row r="710" spans="1:14" customFormat="1" x14ac:dyDescent="0.25">
      <c r="A710" s="79" t="s">
        <v>70</v>
      </c>
      <c r="B710" s="106" t="s">
        <v>523</v>
      </c>
      <c r="C710" s="80" t="s">
        <v>148</v>
      </c>
      <c r="D710" s="80" t="s">
        <v>164</v>
      </c>
      <c r="E710" s="80" t="s">
        <v>151</v>
      </c>
      <c r="F710" s="62">
        <v>214.18899999999999</v>
      </c>
      <c r="G710" s="62">
        <v>302.12</v>
      </c>
      <c r="H710" s="62">
        <v>302.40800000000002</v>
      </c>
      <c r="I710" s="62">
        <v>327.83300000000003</v>
      </c>
      <c r="J710" s="62">
        <v>305.69799999999998</v>
      </c>
      <c r="K710" s="62">
        <v>291.63900000000001</v>
      </c>
      <c r="L710" s="228">
        <v>1743.8869999999999</v>
      </c>
      <c r="M710" s="228">
        <v>935.93899999999996</v>
      </c>
      <c r="N710" s="228">
        <v>807.94799999999998</v>
      </c>
    </row>
    <row r="711" spans="1:14" customFormat="1" x14ac:dyDescent="0.25">
      <c r="A711" s="79" t="s">
        <v>70</v>
      </c>
      <c r="B711" s="106" t="s">
        <v>524</v>
      </c>
      <c r="C711" s="80" t="s">
        <v>148</v>
      </c>
      <c r="D711" s="80" t="s">
        <v>164</v>
      </c>
      <c r="E711" s="80" t="s">
        <v>152</v>
      </c>
      <c r="F711" s="62">
        <v>162.47999999999999</v>
      </c>
      <c r="G711" s="62">
        <v>202.24</v>
      </c>
      <c r="H711" s="62">
        <v>445.52</v>
      </c>
      <c r="I711" s="62">
        <v>412.48</v>
      </c>
      <c r="J711" s="62">
        <v>297.36</v>
      </c>
      <c r="K711" s="62">
        <v>199.84</v>
      </c>
      <c r="L711" s="228">
        <v>1719.92</v>
      </c>
      <c r="M711" s="228">
        <v>1155.3599999999999</v>
      </c>
      <c r="N711" s="228">
        <v>564.55999999999995</v>
      </c>
    </row>
    <row r="712" spans="1:14" customFormat="1" x14ac:dyDescent="0.25">
      <c r="A712" s="79" t="s">
        <v>70</v>
      </c>
      <c r="B712" s="106" t="s">
        <v>525</v>
      </c>
      <c r="C712" s="80" t="s">
        <v>148</v>
      </c>
      <c r="D712" s="80" t="s">
        <v>164</v>
      </c>
      <c r="E712" s="80" t="s">
        <v>153</v>
      </c>
      <c r="F712" s="62">
        <v>157.04</v>
      </c>
      <c r="G712" s="62">
        <v>156.88</v>
      </c>
      <c r="H712" s="62">
        <v>179.44</v>
      </c>
      <c r="I712" s="62">
        <v>177.92</v>
      </c>
      <c r="J712" s="62">
        <v>169.52</v>
      </c>
      <c r="K712" s="62">
        <v>160.72</v>
      </c>
      <c r="L712" s="228">
        <v>1001.52</v>
      </c>
      <c r="M712" s="228">
        <v>526.88</v>
      </c>
      <c r="N712" s="228">
        <v>474.64</v>
      </c>
    </row>
    <row r="713" spans="1:14" customFormat="1" x14ac:dyDescent="0.25">
      <c r="A713" s="79" t="s">
        <v>70</v>
      </c>
      <c r="B713" s="106" t="s">
        <v>526</v>
      </c>
      <c r="C713" s="80" t="s">
        <v>148</v>
      </c>
      <c r="D713" s="80" t="s">
        <v>164</v>
      </c>
      <c r="E713" s="80" t="s">
        <v>154</v>
      </c>
      <c r="F713" s="62">
        <v>205.74</v>
      </c>
      <c r="G713" s="62">
        <v>387.02</v>
      </c>
      <c r="H713" s="62">
        <v>688.1</v>
      </c>
      <c r="I713" s="62">
        <v>710.08</v>
      </c>
      <c r="J713" s="62">
        <v>483.56</v>
      </c>
      <c r="K713" s="62">
        <v>318.22000000000003</v>
      </c>
      <c r="L713" s="228">
        <v>2792.72</v>
      </c>
      <c r="M713" s="228">
        <v>0</v>
      </c>
      <c r="N713" s="228">
        <v>2792.72</v>
      </c>
    </row>
    <row r="714" spans="1:14" customFormat="1" x14ac:dyDescent="0.25">
      <c r="A714" s="79" t="s">
        <v>70</v>
      </c>
      <c r="B714" s="106" t="s">
        <v>527</v>
      </c>
      <c r="C714" s="80" t="s">
        <v>148</v>
      </c>
      <c r="D714" s="80" t="s">
        <v>164</v>
      </c>
      <c r="E714" s="80" t="s">
        <v>155</v>
      </c>
      <c r="F714" s="62">
        <v>188.36</v>
      </c>
      <c r="G714" s="62">
        <v>262.72000000000003</v>
      </c>
      <c r="H714" s="62">
        <v>248.36</v>
      </c>
      <c r="I714" s="62">
        <v>271.18</v>
      </c>
      <c r="J714" s="62">
        <v>255.64</v>
      </c>
      <c r="K714" s="62">
        <v>243.18</v>
      </c>
      <c r="L714" s="228">
        <v>1469.44</v>
      </c>
      <c r="M714" s="228">
        <v>0</v>
      </c>
      <c r="N714" s="228">
        <v>1469.44</v>
      </c>
    </row>
    <row r="715" spans="1:14" customFormat="1" x14ac:dyDescent="0.25">
      <c r="A715" s="79" t="s">
        <v>70</v>
      </c>
      <c r="B715" s="106" t="s">
        <v>528</v>
      </c>
      <c r="C715" s="80" t="s">
        <v>148</v>
      </c>
      <c r="D715" s="80" t="s">
        <v>164</v>
      </c>
      <c r="E715" s="80" t="s">
        <v>149</v>
      </c>
      <c r="F715" s="62">
        <v>187.6</v>
      </c>
      <c r="G715" s="62">
        <v>282.22000000000003</v>
      </c>
      <c r="H715" s="62">
        <v>296.8</v>
      </c>
      <c r="I715" s="62">
        <v>323.26</v>
      </c>
      <c r="J715" s="62">
        <v>299.88</v>
      </c>
      <c r="K715" s="62">
        <v>257.04000000000002</v>
      </c>
      <c r="L715" s="228">
        <v>1646.8</v>
      </c>
      <c r="M715" s="228">
        <v>919.94</v>
      </c>
      <c r="N715" s="228">
        <v>726.86</v>
      </c>
    </row>
    <row r="716" spans="1:14" customFormat="1" x14ac:dyDescent="0.25">
      <c r="A716" s="79" t="s">
        <v>70</v>
      </c>
      <c r="B716" s="106" t="s">
        <v>529</v>
      </c>
      <c r="C716" s="80" t="s">
        <v>148</v>
      </c>
      <c r="D716" s="80" t="s">
        <v>164</v>
      </c>
      <c r="E716" s="80" t="s">
        <v>150</v>
      </c>
      <c r="F716" s="62">
        <v>189.56</v>
      </c>
      <c r="G716" s="62">
        <v>338.47</v>
      </c>
      <c r="H716" s="62">
        <v>583.66</v>
      </c>
      <c r="I716" s="62">
        <v>607.88</v>
      </c>
      <c r="J716" s="62">
        <v>458.5</v>
      </c>
      <c r="K716" s="62">
        <v>301.42</v>
      </c>
      <c r="L716" s="228">
        <v>2479.4899999999998</v>
      </c>
      <c r="M716" s="228">
        <v>1650.04</v>
      </c>
      <c r="N716" s="228">
        <v>829.45</v>
      </c>
    </row>
    <row r="717" spans="1:14" customFormat="1" x14ac:dyDescent="0.25">
      <c r="A717" s="79" t="s">
        <v>70</v>
      </c>
      <c r="B717" s="106" t="s">
        <v>530</v>
      </c>
      <c r="C717" s="80" t="s">
        <v>148</v>
      </c>
      <c r="D717" s="80" t="s">
        <v>164</v>
      </c>
      <c r="E717" s="80" t="s">
        <v>151</v>
      </c>
      <c r="F717" s="62">
        <v>188.36</v>
      </c>
      <c r="G717" s="62">
        <v>262.72000000000003</v>
      </c>
      <c r="H717" s="62">
        <v>248.36</v>
      </c>
      <c r="I717" s="62">
        <v>271.18</v>
      </c>
      <c r="J717" s="62">
        <v>255.64</v>
      </c>
      <c r="K717" s="62">
        <v>243.18</v>
      </c>
      <c r="L717" s="228">
        <v>1469.44</v>
      </c>
      <c r="M717" s="228">
        <v>775.18</v>
      </c>
      <c r="N717" s="228">
        <v>694.26</v>
      </c>
    </row>
    <row r="718" spans="1:14" customFormat="1" x14ac:dyDescent="0.25">
      <c r="A718" s="79" t="s">
        <v>70</v>
      </c>
      <c r="B718" s="106" t="s">
        <v>531</v>
      </c>
      <c r="C718" s="80" t="s">
        <v>148</v>
      </c>
      <c r="D718" s="80" t="s">
        <v>164</v>
      </c>
      <c r="E718" s="80" t="s">
        <v>152</v>
      </c>
      <c r="F718" s="62">
        <v>187.6</v>
      </c>
      <c r="G718" s="62">
        <v>282.22000000000003</v>
      </c>
      <c r="H718" s="62">
        <v>296.8</v>
      </c>
      <c r="I718" s="62">
        <v>323.26</v>
      </c>
      <c r="J718" s="62">
        <v>299.88</v>
      </c>
      <c r="K718" s="62">
        <v>257.04000000000002</v>
      </c>
      <c r="L718" s="228">
        <v>1646.8</v>
      </c>
      <c r="M718" s="228">
        <v>919.94</v>
      </c>
      <c r="N718" s="228">
        <v>726.86</v>
      </c>
    </row>
    <row r="719" spans="1:14" customFormat="1" x14ac:dyDescent="0.25">
      <c r="A719" s="79" t="s">
        <v>70</v>
      </c>
      <c r="B719" s="106" t="s">
        <v>532</v>
      </c>
      <c r="C719" s="80" t="s">
        <v>148</v>
      </c>
      <c r="D719" s="80" t="s">
        <v>164</v>
      </c>
      <c r="E719" s="80" t="s">
        <v>153</v>
      </c>
      <c r="F719" s="62">
        <v>189.56</v>
      </c>
      <c r="G719" s="62">
        <v>338.47</v>
      </c>
      <c r="H719" s="62">
        <v>583.66</v>
      </c>
      <c r="I719" s="62">
        <v>607.88</v>
      </c>
      <c r="J719" s="62">
        <v>458.5</v>
      </c>
      <c r="K719" s="62">
        <v>301.42</v>
      </c>
      <c r="L719" s="228">
        <v>2479.4899999999998</v>
      </c>
      <c r="M719" s="228">
        <v>1650.04</v>
      </c>
      <c r="N719" s="228">
        <v>829.45</v>
      </c>
    </row>
    <row r="720" spans="1:14" customFormat="1" x14ac:dyDescent="0.25">
      <c r="A720" s="79" t="s">
        <v>70</v>
      </c>
      <c r="B720" s="106" t="s">
        <v>533</v>
      </c>
      <c r="C720" s="80" t="s">
        <v>148</v>
      </c>
      <c r="D720" s="80" t="s">
        <v>164</v>
      </c>
      <c r="E720" s="80" t="s">
        <v>154</v>
      </c>
      <c r="F720" s="62">
        <v>190.24</v>
      </c>
      <c r="G720" s="62">
        <v>345.83</v>
      </c>
      <c r="H720" s="62">
        <v>593.32000000000005</v>
      </c>
      <c r="I720" s="62">
        <v>641.9</v>
      </c>
      <c r="J720" s="62">
        <v>484.82</v>
      </c>
      <c r="K720" s="62">
        <v>308.98</v>
      </c>
      <c r="L720" s="228">
        <v>2565.09</v>
      </c>
      <c r="M720" s="228">
        <v>0</v>
      </c>
      <c r="N720" s="228">
        <v>2565.09</v>
      </c>
    </row>
    <row r="721" spans="1:14" customFormat="1" x14ac:dyDescent="0.25">
      <c r="A721" s="79" t="s">
        <v>70</v>
      </c>
      <c r="B721" s="106" t="s">
        <v>534</v>
      </c>
      <c r="C721" s="80" t="s">
        <v>148</v>
      </c>
      <c r="D721" s="80" t="s">
        <v>164</v>
      </c>
      <c r="E721" s="80" t="s">
        <v>155</v>
      </c>
      <c r="F721" s="62">
        <v>192.4</v>
      </c>
      <c r="G721" s="62">
        <v>347.94</v>
      </c>
      <c r="H721" s="62">
        <v>603.26</v>
      </c>
      <c r="I721" s="62">
        <v>636.16</v>
      </c>
      <c r="J721" s="62">
        <v>459.06</v>
      </c>
      <c r="K721" s="62">
        <v>312.2</v>
      </c>
      <c r="L721" s="228">
        <v>2551.02</v>
      </c>
      <c r="M721" s="228">
        <v>0</v>
      </c>
      <c r="N721" s="228">
        <v>2551.02</v>
      </c>
    </row>
    <row r="722" spans="1:14" customFormat="1" x14ac:dyDescent="0.25">
      <c r="A722" s="79" t="s">
        <v>70</v>
      </c>
      <c r="B722" s="106" t="s">
        <v>535</v>
      </c>
      <c r="C722" s="80" t="s">
        <v>148</v>
      </c>
      <c r="D722" s="80" t="s">
        <v>164</v>
      </c>
      <c r="E722" s="80" t="s">
        <v>149</v>
      </c>
      <c r="F722" s="62">
        <v>196.9</v>
      </c>
      <c r="G722" s="62">
        <v>346.95</v>
      </c>
      <c r="H722" s="62">
        <v>596.4</v>
      </c>
      <c r="I722" s="62">
        <v>653.66</v>
      </c>
      <c r="J722" s="62">
        <v>456.68</v>
      </c>
      <c r="K722" s="62">
        <v>316.54000000000002</v>
      </c>
      <c r="L722" s="228">
        <v>2567.13</v>
      </c>
      <c r="M722" s="228">
        <v>1706.74</v>
      </c>
      <c r="N722" s="228">
        <v>860.39</v>
      </c>
    </row>
    <row r="723" spans="1:14" customFormat="1" x14ac:dyDescent="0.25">
      <c r="A723" s="79" t="s">
        <v>70</v>
      </c>
      <c r="B723" s="106" t="s">
        <v>536</v>
      </c>
      <c r="C723" s="80" t="s">
        <v>148</v>
      </c>
      <c r="D723" s="80" t="s">
        <v>164</v>
      </c>
      <c r="E723" s="80" t="s">
        <v>150</v>
      </c>
      <c r="F723" s="62">
        <v>200.5</v>
      </c>
      <c r="G723" s="62">
        <v>282.81</v>
      </c>
      <c r="H723" s="62">
        <v>283.08</v>
      </c>
      <c r="I723" s="62">
        <v>306.88</v>
      </c>
      <c r="J723" s="62">
        <v>286.16000000000003</v>
      </c>
      <c r="K723" s="62">
        <v>273</v>
      </c>
      <c r="L723" s="228">
        <v>1632.43</v>
      </c>
      <c r="M723" s="228">
        <v>876.12</v>
      </c>
      <c r="N723" s="228">
        <v>756.31</v>
      </c>
    </row>
    <row r="724" spans="1:14" customFormat="1" x14ac:dyDescent="0.25">
      <c r="A724" s="79" t="s">
        <v>70</v>
      </c>
      <c r="B724" s="106" t="s">
        <v>537</v>
      </c>
      <c r="C724" s="80" t="s">
        <v>148</v>
      </c>
      <c r="D724" s="80" t="s">
        <v>164</v>
      </c>
      <c r="E724" s="80" t="s">
        <v>151</v>
      </c>
      <c r="F724" s="62">
        <v>206.52</v>
      </c>
      <c r="G724" s="62">
        <v>356.44</v>
      </c>
      <c r="H724" s="62">
        <v>561.82000000000005</v>
      </c>
      <c r="I724" s="62">
        <v>562.24</v>
      </c>
      <c r="J724" s="62">
        <v>425.74</v>
      </c>
      <c r="K724" s="62">
        <v>287.27999999999997</v>
      </c>
      <c r="L724" s="228">
        <v>2400.04</v>
      </c>
      <c r="M724" s="228">
        <v>1549.8</v>
      </c>
      <c r="N724" s="228">
        <v>850.24</v>
      </c>
    </row>
    <row r="725" spans="1:14" customFormat="1" x14ac:dyDescent="0.25">
      <c r="A725" s="79" t="s">
        <v>70</v>
      </c>
      <c r="B725" s="106" t="s">
        <v>538</v>
      </c>
      <c r="C725" s="80" t="s">
        <v>148</v>
      </c>
      <c r="D725" s="80" t="s">
        <v>164</v>
      </c>
      <c r="E725" s="80" t="s">
        <v>152</v>
      </c>
      <c r="F725" s="62">
        <v>207.22</v>
      </c>
      <c r="G725" s="62">
        <v>365.91</v>
      </c>
      <c r="H725" s="62">
        <v>641.48</v>
      </c>
      <c r="I725" s="62">
        <v>647.78</v>
      </c>
      <c r="J725" s="62">
        <v>452.06</v>
      </c>
      <c r="K725" s="62">
        <v>310.24</v>
      </c>
      <c r="L725" s="228">
        <v>2624.69</v>
      </c>
      <c r="M725" s="228">
        <v>1741.32</v>
      </c>
      <c r="N725" s="228">
        <v>883.37</v>
      </c>
    </row>
    <row r="726" spans="1:14" customFormat="1" x14ac:dyDescent="0.25">
      <c r="A726" s="79" t="s">
        <v>70</v>
      </c>
      <c r="B726" s="106" t="s">
        <v>539</v>
      </c>
      <c r="C726" s="80" t="s">
        <v>148</v>
      </c>
      <c r="D726" s="80" t="s">
        <v>164</v>
      </c>
      <c r="E726" s="80" t="s">
        <v>153</v>
      </c>
      <c r="F726" s="62">
        <v>226.9</v>
      </c>
      <c r="G726" s="62">
        <v>413.64</v>
      </c>
      <c r="H726" s="62">
        <v>731.08</v>
      </c>
      <c r="I726" s="62">
        <v>677.6</v>
      </c>
      <c r="J726" s="62">
        <v>501.62</v>
      </c>
      <c r="K726" s="62">
        <v>318.77999999999997</v>
      </c>
      <c r="L726" s="228">
        <v>2869.62</v>
      </c>
      <c r="M726" s="228">
        <v>1910.3</v>
      </c>
      <c r="N726" s="228">
        <v>959.32</v>
      </c>
    </row>
    <row r="727" spans="1:14" customFormat="1" x14ac:dyDescent="0.25">
      <c r="A727" s="79" t="s">
        <v>70</v>
      </c>
      <c r="B727" s="106" t="s">
        <v>540</v>
      </c>
      <c r="C727" s="80" t="s">
        <v>148</v>
      </c>
      <c r="D727" s="80" t="s">
        <v>164</v>
      </c>
      <c r="E727" s="80" t="s">
        <v>154</v>
      </c>
      <c r="F727" s="62">
        <v>225.62</v>
      </c>
      <c r="G727" s="62">
        <v>392.25</v>
      </c>
      <c r="H727" s="62">
        <v>779.66</v>
      </c>
      <c r="I727" s="62">
        <v>721.84</v>
      </c>
      <c r="J727" s="62">
        <v>520.38</v>
      </c>
      <c r="K727" s="62">
        <v>349.72</v>
      </c>
      <c r="L727" s="228">
        <v>2989.47</v>
      </c>
      <c r="M727" s="228">
        <v>0</v>
      </c>
      <c r="N727" s="228">
        <v>2989.47</v>
      </c>
    </row>
    <row r="728" spans="1:14" customFormat="1" x14ac:dyDescent="0.25">
      <c r="A728" s="79" t="s">
        <v>70</v>
      </c>
      <c r="B728" s="106" t="s">
        <v>541</v>
      </c>
      <c r="C728" s="80" t="s">
        <v>148</v>
      </c>
      <c r="D728" s="80" t="s">
        <v>164</v>
      </c>
      <c r="E728" s="80" t="s">
        <v>155</v>
      </c>
      <c r="F728" s="62">
        <v>215.5</v>
      </c>
      <c r="G728" s="62">
        <v>301.51</v>
      </c>
      <c r="H728" s="62">
        <v>314.02</v>
      </c>
      <c r="I728" s="62">
        <v>311.36</v>
      </c>
      <c r="J728" s="62">
        <v>296.66000000000003</v>
      </c>
      <c r="K728" s="62">
        <v>281.26</v>
      </c>
      <c r="L728" s="228">
        <v>1720.31</v>
      </c>
      <c r="M728" s="228">
        <v>0</v>
      </c>
      <c r="N728" s="228">
        <v>1720.31</v>
      </c>
    </row>
    <row r="729" spans="1:14" customFormat="1" x14ac:dyDescent="0.25">
      <c r="A729" s="79" t="s">
        <v>70</v>
      </c>
      <c r="B729" s="106" t="s">
        <v>542</v>
      </c>
      <c r="C729" s="80" t="s">
        <v>148</v>
      </c>
      <c r="D729" s="80" t="s">
        <v>164</v>
      </c>
      <c r="E729" s="80" t="s">
        <v>149</v>
      </c>
      <c r="F729" s="62">
        <v>217.68</v>
      </c>
      <c r="G729" s="62">
        <v>322.86</v>
      </c>
      <c r="H729" s="62">
        <v>349.44</v>
      </c>
      <c r="I729" s="62">
        <v>333.2</v>
      </c>
      <c r="J729" s="62">
        <v>313.04000000000002</v>
      </c>
      <c r="K729" s="62">
        <v>289.24</v>
      </c>
      <c r="L729" s="228">
        <v>1825.46</v>
      </c>
      <c r="M729" s="228">
        <v>995.68</v>
      </c>
      <c r="N729" s="228">
        <v>829.78</v>
      </c>
    </row>
    <row r="730" spans="1:14" customFormat="1" x14ac:dyDescent="0.25">
      <c r="A730" s="79" t="s">
        <v>70</v>
      </c>
      <c r="B730" s="106" t="s">
        <v>543</v>
      </c>
      <c r="C730" s="80" t="s">
        <v>148</v>
      </c>
      <c r="D730" s="80" t="s">
        <v>164</v>
      </c>
      <c r="E730" s="80" t="s">
        <v>150</v>
      </c>
      <c r="F730" s="62">
        <v>219.8</v>
      </c>
      <c r="G730" s="62">
        <v>387.66</v>
      </c>
      <c r="H730" s="62">
        <v>717.08</v>
      </c>
      <c r="I730" s="62">
        <v>714.42</v>
      </c>
      <c r="J730" s="62">
        <v>504.14</v>
      </c>
      <c r="K730" s="62">
        <v>344.68</v>
      </c>
      <c r="L730" s="228">
        <v>2887.78</v>
      </c>
      <c r="M730" s="228">
        <v>1935.64</v>
      </c>
      <c r="N730" s="228">
        <v>952.14</v>
      </c>
    </row>
    <row r="731" spans="1:14" customFormat="1" x14ac:dyDescent="0.25">
      <c r="A731" s="79" t="s">
        <v>70</v>
      </c>
      <c r="B731" s="106" t="s">
        <v>544</v>
      </c>
      <c r="C731" s="80" t="s">
        <v>148</v>
      </c>
      <c r="D731" s="80" t="s">
        <v>164</v>
      </c>
      <c r="E731" s="80" t="s">
        <v>151</v>
      </c>
      <c r="F731" s="62">
        <v>193.779</v>
      </c>
      <c r="G731" s="62">
        <v>346.005</v>
      </c>
      <c r="H731" s="62">
        <v>596.65099999999995</v>
      </c>
      <c r="I731" s="62">
        <v>621.41200000000003</v>
      </c>
      <c r="J731" s="62">
        <v>468.70699999999999</v>
      </c>
      <c r="K731" s="62">
        <v>308.13099999999997</v>
      </c>
      <c r="L731" s="228">
        <v>2534.6849999999999</v>
      </c>
      <c r="M731" s="228">
        <v>1686.77</v>
      </c>
      <c r="N731" s="228">
        <v>847.91499999999996</v>
      </c>
    </row>
    <row r="732" spans="1:14" customFormat="1" x14ac:dyDescent="0.25">
      <c r="A732" s="79" t="s">
        <v>70</v>
      </c>
      <c r="B732" s="106" t="s">
        <v>120</v>
      </c>
      <c r="C732" s="80" t="s">
        <v>148</v>
      </c>
      <c r="D732" s="80" t="s">
        <v>165</v>
      </c>
      <c r="E732" s="80" t="s">
        <v>152</v>
      </c>
      <c r="F732" s="62">
        <v>194.47499999999999</v>
      </c>
      <c r="G732" s="62">
        <v>353.52600000000001</v>
      </c>
      <c r="H732" s="62">
        <v>606.52700000000004</v>
      </c>
      <c r="I732" s="62">
        <v>656.18899999999996</v>
      </c>
      <c r="J732" s="62">
        <v>495.61200000000002</v>
      </c>
      <c r="K732" s="62">
        <v>315.85700000000003</v>
      </c>
      <c r="L732" s="228">
        <v>2622.1860000000001</v>
      </c>
      <c r="M732" s="228">
        <v>1758.328</v>
      </c>
      <c r="N732" s="228">
        <v>863.85799999999995</v>
      </c>
    </row>
    <row r="733" spans="1:14" customFormat="1" x14ac:dyDescent="0.25">
      <c r="A733" s="79" t="s">
        <v>70</v>
      </c>
      <c r="B733" s="106" t="s">
        <v>545</v>
      </c>
      <c r="C733" s="80" t="s">
        <v>148</v>
      </c>
      <c r="D733" s="80" t="s">
        <v>165</v>
      </c>
      <c r="E733" s="80" t="s">
        <v>153</v>
      </c>
      <c r="F733" s="62">
        <v>196.68199999999999</v>
      </c>
      <c r="G733" s="62">
        <v>355.685</v>
      </c>
      <c r="H733" s="62">
        <v>616.68799999999999</v>
      </c>
      <c r="I733" s="62">
        <v>650.32000000000005</v>
      </c>
      <c r="J733" s="62">
        <v>469.27800000000002</v>
      </c>
      <c r="K733" s="62">
        <v>319.149</v>
      </c>
      <c r="L733" s="228">
        <v>2607.8020000000001</v>
      </c>
      <c r="M733" s="228">
        <v>1736.2860000000001</v>
      </c>
      <c r="N733" s="228">
        <v>871.51599999999996</v>
      </c>
    </row>
    <row r="734" spans="1:14" customFormat="1" x14ac:dyDescent="0.25">
      <c r="A734" s="79" t="s">
        <v>70</v>
      </c>
      <c r="B734" s="106" t="s">
        <v>546</v>
      </c>
      <c r="C734" s="80" t="s">
        <v>148</v>
      </c>
      <c r="D734" s="80" t="s">
        <v>165</v>
      </c>
      <c r="E734" s="80" t="s">
        <v>154</v>
      </c>
      <c r="F734" s="62">
        <v>201.28299999999999</v>
      </c>
      <c r="G734" s="62">
        <v>354.673</v>
      </c>
      <c r="H734" s="62">
        <v>609.67600000000004</v>
      </c>
      <c r="I734" s="62">
        <v>668.21</v>
      </c>
      <c r="J734" s="62">
        <v>466.846</v>
      </c>
      <c r="K734" s="62">
        <v>323.58699999999999</v>
      </c>
      <c r="L734" s="228">
        <v>2624.2750000000001</v>
      </c>
      <c r="M734" s="228">
        <v>0</v>
      </c>
      <c r="N734" s="228">
        <v>2624.2750000000001</v>
      </c>
    </row>
    <row r="735" spans="1:14" customFormat="1" x14ac:dyDescent="0.25">
      <c r="A735" s="79" t="s">
        <v>70</v>
      </c>
      <c r="B735" s="106" t="s">
        <v>547</v>
      </c>
      <c r="C735" s="80" t="s">
        <v>148</v>
      </c>
      <c r="D735" s="80" t="s">
        <v>165</v>
      </c>
      <c r="E735" s="80" t="s">
        <v>155</v>
      </c>
      <c r="F735" s="62">
        <v>204.964</v>
      </c>
      <c r="G735" s="62">
        <v>289.10500000000002</v>
      </c>
      <c r="H735" s="62">
        <v>289.38099999999997</v>
      </c>
      <c r="I735" s="62">
        <v>313.71100000000001</v>
      </c>
      <c r="J735" s="62">
        <v>292.53100000000001</v>
      </c>
      <c r="K735" s="62">
        <v>279.077</v>
      </c>
      <c r="L735" s="228">
        <v>1668.769</v>
      </c>
      <c r="M735" s="228">
        <v>0</v>
      </c>
      <c r="N735" s="228">
        <v>1668.769</v>
      </c>
    </row>
    <row r="736" spans="1:14" customFormat="1" x14ac:dyDescent="0.25">
      <c r="A736" s="79" t="s">
        <v>70</v>
      </c>
      <c r="B736" s="106" t="s">
        <v>548</v>
      </c>
      <c r="C736" s="80" t="s">
        <v>148</v>
      </c>
      <c r="D736" s="80" t="s">
        <v>165</v>
      </c>
      <c r="E736" s="80" t="s">
        <v>149</v>
      </c>
      <c r="F736" s="62">
        <v>211.11600000000001</v>
      </c>
      <c r="G736" s="62">
        <v>364.375</v>
      </c>
      <c r="H736" s="62">
        <v>574.32600000000002</v>
      </c>
      <c r="I736" s="62">
        <v>574.75400000000002</v>
      </c>
      <c r="J736" s="62">
        <v>435.21800000000002</v>
      </c>
      <c r="K736" s="62">
        <v>293.67500000000001</v>
      </c>
      <c r="L736" s="228">
        <v>2453.4639999999999</v>
      </c>
      <c r="M736" s="228">
        <v>1584.298</v>
      </c>
      <c r="N736" s="228">
        <v>869.16600000000005</v>
      </c>
    </row>
    <row r="737" spans="1:14" customFormat="1" x14ac:dyDescent="0.25">
      <c r="A737" s="79" t="s">
        <v>70</v>
      </c>
      <c r="B737" s="106" t="s">
        <v>549</v>
      </c>
      <c r="C737" s="80" t="s">
        <v>148</v>
      </c>
      <c r="D737" s="80" t="s">
        <v>165</v>
      </c>
      <c r="E737" s="80" t="s">
        <v>150</v>
      </c>
      <c r="F737" s="62">
        <v>198.4</v>
      </c>
      <c r="G737" s="62">
        <v>209.6</v>
      </c>
      <c r="H737" s="62">
        <v>249.6</v>
      </c>
      <c r="I737" s="62">
        <v>238</v>
      </c>
      <c r="J737" s="62">
        <v>223.6</v>
      </c>
      <c r="K737" s="62">
        <v>206.6</v>
      </c>
      <c r="L737" s="228">
        <v>1325.8</v>
      </c>
      <c r="M737" s="228">
        <v>711.2</v>
      </c>
      <c r="N737" s="228">
        <v>614.6</v>
      </c>
    </row>
    <row r="738" spans="1:14" customFormat="1" x14ac:dyDescent="0.25">
      <c r="A738" s="79" t="s">
        <v>70</v>
      </c>
      <c r="B738" s="106" t="s">
        <v>550</v>
      </c>
      <c r="C738" s="80" t="s">
        <v>148</v>
      </c>
      <c r="D738" s="80" t="s">
        <v>165</v>
      </c>
      <c r="E738" s="80" t="s">
        <v>151</v>
      </c>
      <c r="F738" s="62">
        <v>198.4</v>
      </c>
      <c r="G738" s="62">
        <v>209.6</v>
      </c>
      <c r="H738" s="62">
        <v>249.6</v>
      </c>
      <c r="I738" s="62">
        <v>238</v>
      </c>
      <c r="J738" s="62">
        <v>223.6</v>
      </c>
      <c r="K738" s="62">
        <v>206.6</v>
      </c>
      <c r="L738" s="228">
        <v>1325.8</v>
      </c>
      <c r="M738" s="228">
        <v>711.2</v>
      </c>
      <c r="N738" s="228">
        <v>614.6</v>
      </c>
    </row>
    <row r="739" spans="1:14" customFormat="1" x14ac:dyDescent="0.25">
      <c r="A739" s="79" t="s">
        <v>70</v>
      </c>
      <c r="B739" s="106" t="s">
        <v>551</v>
      </c>
      <c r="C739" s="80" t="s">
        <v>148</v>
      </c>
      <c r="D739" s="80" t="s">
        <v>165</v>
      </c>
      <c r="E739" s="80" t="s">
        <v>152</v>
      </c>
      <c r="F739" s="62">
        <v>200</v>
      </c>
      <c r="G739" s="62">
        <v>250.2</v>
      </c>
      <c r="H739" s="62">
        <v>512.20000000000005</v>
      </c>
      <c r="I739" s="62">
        <v>510.3</v>
      </c>
      <c r="J739" s="62">
        <v>360.1</v>
      </c>
      <c r="K739" s="62">
        <v>246.2</v>
      </c>
      <c r="L739" s="228">
        <v>2079</v>
      </c>
      <c r="M739" s="228">
        <v>1382.6</v>
      </c>
      <c r="N739" s="228">
        <v>696.4</v>
      </c>
    </row>
    <row r="740" spans="1:14" customFormat="1" x14ac:dyDescent="0.25">
      <c r="A740" s="79" t="s">
        <v>70</v>
      </c>
      <c r="B740" s="106" t="s">
        <v>552</v>
      </c>
      <c r="C740" s="80" t="s">
        <v>148</v>
      </c>
      <c r="D740" s="80" t="s">
        <v>165</v>
      </c>
      <c r="E740" s="80" t="s">
        <v>153</v>
      </c>
      <c r="F740" s="62">
        <v>201.2</v>
      </c>
      <c r="G740" s="62">
        <v>255</v>
      </c>
      <c r="H740" s="62">
        <v>565.6</v>
      </c>
      <c r="I740" s="62">
        <v>576.79999999999995</v>
      </c>
      <c r="J740" s="62">
        <v>380</v>
      </c>
      <c r="K740" s="62">
        <v>244.4</v>
      </c>
      <c r="L740" s="228">
        <v>2223</v>
      </c>
      <c r="M740" s="228">
        <v>1522.4</v>
      </c>
      <c r="N740" s="228">
        <v>700.6</v>
      </c>
    </row>
    <row r="741" spans="1:14" customFormat="1" x14ac:dyDescent="0.25">
      <c r="A741" s="79" t="s">
        <v>70</v>
      </c>
      <c r="B741" s="106" t="s">
        <v>553</v>
      </c>
      <c r="C741" s="80" t="s">
        <v>148</v>
      </c>
      <c r="D741" s="80" t="s">
        <v>165</v>
      </c>
      <c r="E741" s="80" t="s">
        <v>154</v>
      </c>
      <c r="F741" s="62">
        <v>197.9</v>
      </c>
      <c r="G741" s="62">
        <v>249</v>
      </c>
      <c r="H741" s="62">
        <v>536.4</v>
      </c>
      <c r="I741" s="62">
        <v>521.20000000000005</v>
      </c>
      <c r="J741" s="62">
        <v>366.5</v>
      </c>
      <c r="K741" s="62">
        <v>231.9</v>
      </c>
      <c r="L741" s="228">
        <v>2102.9</v>
      </c>
      <c r="M741" s="228">
        <v>0</v>
      </c>
      <c r="N741" s="228">
        <v>2102.9</v>
      </c>
    </row>
    <row r="742" spans="1:14" customFormat="1" x14ac:dyDescent="0.25">
      <c r="A742" s="79" t="s">
        <v>70</v>
      </c>
      <c r="B742" s="106" t="s">
        <v>554</v>
      </c>
      <c r="C742" s="80" t="s">
        <v>148</v>
      </c>
      <c r="D742" s="80" t="s">
        <v>165</v>
      </c>
      <c r="E742" s="80" t="s">
        <v>155</v>
      </c>
      <c r="F742" s="62">
        <v>203.6</v>
      </c>
      <c r="G742" s="62">
        <v>261.89999999999998</v>
      </c>
      <c r="H742" s="62">
        <v>573.79999999999995</v>
      </c>
      <c r="I742" s="62">
        <v>619</v>
      </c>
      <c r="J742" s="62">
        <v>443.6</v>
      </c>
      <c r="K742" s="62">
        <v>247.4</v>
      </c>
      <c r="L742" s="228">
        <v>2349.3000000000002</v>
      </c>
      <c r="M742" s="228">
        <v>0</v>
      </c>
      <c r="N742" s="228">
        <v>2349.3000000000002</v>
      </c>
    </row>
    <row r="743" spans="1:14" customFormat="1" x14ac:dyDescent="0.25">
      <c r="A743" s="79" t="s">
        <v>70</v>
      </c>
      <c r="B743" s="106" t="s">
        <v>555</v>
      </c>
      <c r="C743" s="80" t="s">
        <v>148</v>
      </c>
      <c r="D743" s="80" t="s">
        <v>165</v>
      </c>
      <c r="E743" s="80" t="s">
        <v>149</v>
      </c>
      <c r="F743" s="62">
        <v>151.68</v>
      </c>
      <c r="G743" s="62">
        <v>184.4</v>
      </c>
      <c r="H743" s="62">
        <v>321.04000000000002</v>
      </c>
      <c r="I743" s="62">
        <v>321.27999999999997</v>
      </c>
      <c r="J743" s="62">
        <v>243.28</v>
      </c>
      <c r="K743" s="62">
        <v>164.16</v>
      </c>
      <c r="L743" s="228">
        <v>1385.84</v>
      </c>
      <c r="M743" s="228">
        <v>885.6</v>
      </c>
      <c r="N743" s="228">
        <v>500.24</v>
      </c>
    </row>
    <row r="744" spans="1:14" customFormat="1" x14ac:dyDescent="0.25">
      <c r="A744" s="79" t="s">
        <v>70</v>
      </c>
      <c r="B744" s="106" t="s">
        <v>556</v>
      </c>
      <c r="C744" s="80" t="s">
        <v>148</v>
      </c>
      <c r="D744" s="80" t="s">
        <v>165</v>
      </c>
      <c r="E744" s="80" t="s">
        <v>150</v>
      </c>
      <c r="F744" s="62">
        <v>150.80000000000001</v>
      </c>
      <c r="G744" s="62">
        <v>188.8</v>
      </c>
      <c r="H744" s="62">
        <v>366.56</v>
      </c>
      <c r="I744" s="62">
        <v>370.16</v>
      </c>
      <c r="J744" s="62">
        <v>258.32</v>
      </c>
      <c r="K744" s="62">
        <v>177.28</v>
      </c>
      <c r="L744" s="228">
        <v>1511.92</v>
      </c>
      <c r="M744" s="228">
        <v>995.04</v>
      </c>
      <c r="N744" s="228">
        <v>516.88</v>
      </c>
    </row>
    <row r="745" spans="1:14" customFormat="1" x14ac:dyDescent="0.25">
      <c r="A745" s="79" t="s">
        <v>70</v>
      </c>
      <c r="B745" s="106" t="s">
        <v>557</v>
      </c>
      <c r="C745" s="80" t="s">
        <v>148</v>
      </c>
      <c r="D745" s="80" t="s">
        <v>165</v>
      </c>
      <c r="E745" s="80" t="s">
        <v>151</v>
      </c>
      <c r="F745" s="62">
        <v>166.8</v>
      </c>
      <c r="G745" s="62">
        <v>213.6</v>
      </c>
      <c r="H745" s="62">
        <v>417.76</v>
      </c>
      <c r="I745" s="62">
        <v>387.2</v>
      </c>
      <c r="J745" s="62">
        <v>286.64</v>
      </c>
      <c r="K745" s="62">
        <v>182.16</v>
      </c>
      <c r="L745" s="228">
        <v>1654.16</v>
      </c>
      <c r="M745" s="228">
        <v>1091.5999999999999</v>
      </c>
      <c r="N745" s="228">
        <v>562.55999999999995</v>
      </c>
    </row>
    <row r="746" spans="1:14" customFormat="1" x14ac:dyDescent="0.25">
      <c r="A746" s="79" t="s">
        <v>70</v>
      </c>
      <c r="B746" s="106" t="s">
        <v>558</v>
      </c>
      <c r="C746" s="80" t="s">
        <v>148</v>
      </c>
      <c r="D746" s="80" t="s">
        <v>165</v>
      </c>
      <c r="E746" s="80" t="s">
        <v>152</v>
      </c>
      <c r="F746" s="62">
        <v>162.47999999999999</v>
      </c>
      <c r="G746" s="62">
        <v>202.24</v>
      </c>
      <c r="H746" s="62">
        <v>445.52</v>
      </c>
      <c r="I746" s="62">
        <v>412.48</v>
      </c>
      <c r="J746" s="62">
        <v>297.36</v>
      </c>
      <c r="K746" s="62">
        <v>199.84</v>
      </c>
      <c r="L746" s="228">
        <v>1719.92</v>
      </c>
      <c r="M746" s="228">
        <v>1155.3599999999999</v>
      </c>
      <c r="N746" s="228">
        <v>564.55999999999995</v>
      </c>
    </row>
    <row r="747" spans="1:14" customFormat="1" x14ac:dyDescent="0.25">
      <c r="A747" s="79" t="s">
        <v>70</v>
      </c>
      <c r="B747" s="106" t="s">
        <v>559</v>
      </c>
      <c r="C747" s="80" t="s">
        <v>148</v>
      </c>
      <c r="D747" s="80" t="s">
        <v>165</v>
      </c>
      <c r="E747" s="80" t="s">
        <v>153</v>
      </c>
      <c r="F747" s="62">
        <v>157.04</v>
      </c>
      <c r="G747" s="62">
        <v>156.88</v>
      </c>
      <c r="H747" s="62">
        <v>179.44</v>
      </c>
      <c r="I747" s="62">
        <v>177.92</v>
      </c>
      <c r="J747" s="62">
        <v>169.52</v>
      </c>
      <c r="K747" s="62">
        <v>160.72</v>
      </c>
      <c r="L747" s="228">
        <v>1001.52</v>
      </c>
      <c r="M747" s="228">
        <v>526.88</v>
      </c>
      <c r="N747" s="228">
        <v>474.64</v>
      </c>
    </row>
    <row r="748" spans="1:14" customFormat="1" x14ac:dyDescent="0.25">
      <c r="A748" s="79" t="s">
        <v>70</v>
      </c>
      <c r="B748" s="106" t="s">
        <v>560</v>
      </c>
      <c r="C748" s="80" t="s">
        <v>148</v>
      </c>
      <c r="D748" s="80" t="s">
        <v>165</v>
      </c>
      <c r="E748" s="80" t="s">
        <v>154</v>
      </c>
      <c r="F748" s="62">
        <v>205.74</v>
      </c>
      <c r="G748" s="62">
        <v>387.02</v>
      </c>
      <c r="H748" s="62">
        <v>688.1</v>
      </c>
      <c r="I748" s="62">
        <v>710.08</v>
      </c>
      <c r="J748" s="62">
        <v>483.56</v>
      </c>
      <c r="K748" s="62">
        <v>318.22000000000003</v>
      </c>
      <c r="L748" s="228">
        <v>2792.72</v>
      </c>
      <c r="M748" s="228">
        <v>0</v>
      </c>
      <c r="N748" s="228">
        <v>2792.72</v>
      </c>
    </row>
    <row r="749" spans="1:14" customFormat="1" x14ac:dyDescent="0.25">
      <c r="A749" s="79" t="s">
        <v>70</v>
      </c>
      <c r="B749" s="106" t="s">
        <v>561</v>
      </c>
      <c r="C749" s="80" t="s">
        <v>148</v>
      </c>
      <c r="D749" s="80" t="s">
        <v>165</v>
      </c>
      <c r="E749" s="80" t="s">
        <v>155</v>
      </c>
      <c r="F749" s="62">
        <v>188.36</v>
      </c>
      <c r="G749" s="62">
        <v>262.72000000000003</v>
      </c>
      <c r="H749" s="62">
        <v>248.36</v>
      </c>
      <c r="I749" s="62">
        <v>271.18</v>
      </c>
      <c r="J749" s="62">
        <v>255.64</v>
      </c>
      <c r="K749" s="62">
        <v>243.18</v>
      </c>
      <c r="L749" s="228">
        <v>1469.44</v>
      </c>
      <c r="M749" s="228">
        <v>0</v>
      </c>
      <c r="N749" s="228">
        <v>1469.44</v>
      </c>
    </row>
    <row r="750" spans="1:14" customFormat="1" x14ac:dyDescent="0.25">
      <c r="A750" s="79" t="s">
        <v>70</v>
      </c>
      <c r="B750" s="106" t="s">
        <v>562</v>
      </c>
      <c r="C750" s="80" t="s">
        <v>148</v>
      </c>
      <c r="D750" s="80" t="s">
        <v>165</v>
      </c>
      <c r="E750" s="80" t="s">
        <v>149</v>
      </c>
      <c r="F750" s="62">
        <v>187.6</v>
      </c>
      <c r="G750" s="62">
        <v>282.22000000000003</v>
      </c>
      <c r="H750" s="62">
        <v>296.8</v>
      </c>
      <c r="I750" s="62">
        <v>323.26</v>
      </c>
      <c r="J750" s="62">
        <v>299.88</v>
      </c>
      <c r="K750" s="62">
        <v>257.04000000000002</v>
      </c>
      <c r="L750" s="228">
        <v>1646.8</v>
      </c>
      <c r="M750" s="228">
        <v>919.94</v>
      </c>
      <c r="N750" s="228">
        <v>726.86</v>
      </c>
    </row>
    <row r="751" spans="1:14" customFormat="1" x14ac:dyDescent="0.25">
      <c r="A751" s="79" t="s">
        <v>70</v>
      </c>
      <c r="B751" s="106" t="s">
        <v>563</v>
      </c>
      <c r="C751" s="80" t="s">
        <v>148</v>
      </c>
      <c r="D751" s="80" t="s">
        <v>165</v>
      </c>
      <c r="E751" s="80" t="s">
        <v>150</v>
      </c>
      <c r="F751" s="62">
        <v>189.56</v>
      </c>
      <c r="G751" s="62">
        <v>338.47</v>
      </c>
      <c r="H751" s="62">
        <v>583.66</v>
      </c>
      <c r="I751" s="62">
        <v>607.88</v>
      </c>
      <c r="J751" s="62">
        <v>458.5</v>
      </c>
      <c r="K751" s="62">
        <v>301.42</v>
      </c>
      <c r="L751" s="228">
        <v>2479.4899999999998</v>
      </c>
      <c r="M751" s="228">
        <v>1650.04</v>
      </c>
      <c r="N751" s="228">
        <v>829.45</v>
      </c>
    </row>
    <row r="752" spans="1:14" customFormat="1" x14ac:dyDescent="0.25">
      <c r="A752" s="79" t="s">
        <v>70</v>
      </c>
      <c r="B752" s="106" t="s">
        <v>564</v>
      </c>
      <c r="C752" s="80" t="s">
        <v>148</v>
      </c>
      <c r="D752" s="80" t="s">
        <v>165</v>
      </c>
      <c r="E752" s="80" t="s">
        <v>151</v>
      </c>
      <c r="F752" s="62">
        <v>188.36</v>
      </c>
      <c r="G752" s="62">
        <v>262.72000000000003</v>
      </c>
      <c r="H752" s="62">
        <v>248.36</v>
      </c>
      <c r="I752" s="62">
        <v>271.18</v>
      </c>
      <c r="J752" s="62">
        <v>255.64</v>
      </c>
      <c r="K752" s="62">
        <v>243.18</v>
      </c>
      <c r="L752" s="228">
        <v>1469.44</v>
      </c>
      <c r="M752" s="228">
        <v>775.18</v>
      </c>
      <c r="N752" s="228">
        <v>694.26</v>
      </c>
    </row>
    <row r="753" spans="1:14" customFormat="1" x14ac:dyDescent="0.25">
      <c r="A753" s="79" t="s">
        <v>70</v>
      </c>
      <c r="B753" s="106" t="s">
        <v>565</v>
      </c>
      <c r="C753" s="80" t="s">
        <v>148</v>
      </c>
      <c r="D753" s="80" t="s">
        <v>165</v>
      </c>
      <c r="E753" s="80" t="s">
        <v>152</v>
      </c>
      <c r="F753" s="62">
        <v>201.28299999999999</v>
      </c>
      <c r="G753" s="62">
        <v>354.673</v>
      </c>
      <c r="H753" s="62">
        <v>609.67600000000004</v>
      </c>
      <c r="I753" s="62">
        <v>668.21</v>
      </c>
      <c r="J753" s="62">
        <v>466.846</v>
      </c>
      <c r="K753" s="62">
        <v>323.58699999999999</v>
      </c>
      <c r="L753" s="228">
        <v>2624.2750000000001</v>
      </c>
      <c r="M753" s="228">
        <v>1744.732</v>
      </c>
      <c r="N753" s="228">
        <v>879.54300000000001</v>
      </c>
    </row>
    <row r="754" spans="1:14" customFormat="1" x14ac:dyDescent="0.25">
      <c r="A754" s="79" t="s">
        <v>70</v>
      </c>
      <c r="B754" s="106" t="s">
        <v>566</v>
      </c>
      <c r="C754" s="80" t="s">
        <v>148</v>
      </c>
      <c r="D754" s="80" t="s">
        <v>165</v>
      </c>
      <c r="E754" s="80" t="s">
        <v>153</v>
      </c>
      <c r="F754" s="62">
        <v>204.964</v>
      </c>
      <c r="G754" s="62">
        <v>289.10500000000002</v>
      </c>
      <c r="H754" s="62">
        <v>289.38099999999997</v>
      </c>
      <c r="I754" s="62">
        <v>313.71100000000001</v>
      </c>
      <c r="J754" s="62">
        <v>292.53100000000001</v>
      </c>
      <c r="K754" s="62">
        <v>279.077</v>
      </c>
      <c r="L754" s="228">
        <v>1668.769</v>
      </c>
      <c r="M754" s="228">
        <v>895.62300000000005</v>
      </c>
      <c r="N754" s="228">
        <v>773.14599999999996</v>
      </c>
    </row>
    <row r="755" spans="1:14" customFormat="1" x14ac:dyDescent="0.25">
      <c r="A755" s="79" t="s">
        <v>70</v>
      </c>
      <c r="B755" s="106" t="s">
        <v>567</v>
      </c>
      <c r="C755" s="80" t="s">
        <v>148</v>
      </c>
      <c r="D755" s="80" t="s">
        <v>165</v>
      </c>
      <c r="E755" s="80" t="s">
        <v>154</v>
      </c>
      <c r="F755" s="62">
        <v>211.11600000000001</v>
      </c>
      <c r="G755" s="62">
        <v>364.375</v>
      </c>
      <c r="H755" s="62">
        <v>574.32600000000002</v>
      </c>
      <c r="I755" s="62">
        <v>574.75400000000002</v>
      </c>
      <c r="J755" s="62">
        <v>435.21800000000002</v>
      </c>
      <c r="K755" s="62">
        <v>293.67500000000001</v>
      </c>
      <c r="L755" s="228">
        <v>2453.4639999999999</v>
      </c>
      <c r="M755" s="228">
        <v>0</v>
      </c>
      <c r="N755" s="228">
        <v>2453.4639999999999</v>
      </c>
    </row>
    <row r="756" spans="1:14" customFormat="1" x14ac:dyDescent="0.25">
      <c r="A756" s="79" t="s">
        <v>70</v>
      </c>
      <c r="B756" s="106" t="s">
        <v>568</v>
      </c>
      <c r="C756" s="80" t="s">
        <v>148</v>
      </c>
      <c r="D756" s="80" t="s">
        <v>165</v>
      </c>
      <c r="E756" s="80" t="s">
        <v>155</v>
      </c>
      <c r="F756" s="62">
        <v>198.4</v>
      </c>
      <c r="G756" s="62">
        <v>209.6</v>
      </c>
      <c r="H756" s="62">
        <v>249.6</v>
      </c>
      <c r="I756" s="62">
        <v>238</v>
      </c>
      <c r="J756" s="62">
        <v>223.6</v>
      </c>
      <c r="K756" s="62">
        <v>206.6</v>
      </c>
      <c r="L756" s="228">
        <v>1325.8</v>
      </c>
      <c r="M756" s="228">
        <v>0</v>
      </c>
      <c r="N756" s="228">
        <v>1325.8</v>
      </c>
    </row>
    <row r="757" spans="1:14" customFormat="1" x14ac:dyDescent="0.25">
      <c r="A757" s="79" t="s">
        <v>70</v>
      </c>
      <c r="B757" s="106" t="s">
        <v>569</v>
      </c>
      <c r="C757" s="80" t="s">
        <v>148</v>
      </c>
      <c r="D757" s="80" t="s">
        <v>165</v>
      </c>
      <c r="E757" s="80" t="s">
        <v>149</v>
      </c>
      <c r="F757" s="62">
        <v>198.4</v>
      </c>
      <c r="G757" s="62">
        <v>209.6</v>
      </c>
      <c r="H757" s="62">
        <v>249.6</v>
      </c>
      <c r="I757" s="62">
        <v>238</v>
      </c>
      <c r="J757" s="62">
        <v>223.6</v>
      </c>
      <c r="K757" s="62">
        <v>206.6</v>
      </c>
      <c r="L757" s="228">
        <v>1325.8</v>
      </c>
      <c r="M757" s="228">
        <v>711.2</v>
      </c>
      <c r="N757" s="228">
        <v>614.6</v>
      </c>
    </row>
    <row r="758" spans="1:14" customFormat="1" x14ac:dyDescent="0.25">
      <c r="A758" s="79" t="s">
        <v>70</v>
      </c>
      <c r="B758" s="106" t="s">
        <v>570</v>
      </c>
      <c r="C758" s="80" t="s">
        <v>148</v>
      </c>
      <c r="D758" s="80" t="s">
        <v>165</v>
      </c>
      <c r="E758" s="80" t="s">
        <v>150</v>
      </c>
      <c r="F758" s="62">
        <v>200</v>
      </c>
      <c r="G758" s="62">
        <v>250.2</v>
      </c>
      <c r="H758" s="62">
        <v>512.20000000000005</v>
      </c>
      <c r="I758" s="62">
        <v>510.3</v>
      </c>
      <c r="J758" s="62">
        <v>360.1</v>
      </c>
      <c r="K758" s="62">
        <v>246.2</v>
      </c>
      <c r="L758" s="228">
        <v>2079</v>
      </c>
      <c r="M758" s="228">
        <v>1382.6</v>
      </c>
      <c r="N758" s="228">
        <v>696.4</v>
      </c>
    </row>
    <row r="759" spans="1:14" customFormat="1" x14ac:dyDescent="0.25">
      <c r="A759" s="79" t="s">
        <v>70</v>
      </c>
      <c r="B759" s="106" t="s">
        <v>571</v>
      </c>
      <c r="C759" s="80" t="s">
        <v>148</v>
      </c>
      <c r="D759" s="80" t="s">
        <v>165</v>
      </c>
      <c r="E759" s="80" t="s">
        <v>151</v>
      </c>
      <c r="F759" s="62">
        <v>201.2</v>
      </c>
      <c r="G759" s="62">
        <v>255</v>
      </c>
      <c r="H759" s="62">
        <v>565.6</v>
      </c>
      <c r="I759" s="62">
        <v>576.79999999999995</v>
      </c>
      <c r="J759" s="62">
        <v>380</v>
      </c>
      <c r="K759" s="62">
        <v>244.4</v>
      </c>
      <c r="L759" s="228">
        <v>2223</v>
      </c>
      <c r="M759" s="228">
        <v>1522.4</v>
      </c>
      <c r="N759" s="228">
        <v>700.6</v>
      </c>
    </row>
    <row r="760" spans="1:14" customFormat="1" x14ac:dyDescent="0.25">
      <c r="A760" s="79" t="s">
        <v>70</v>
      </c>
      <c r="B760" s="106" t="s">
        <v>572</v>
      </c>
      <c r="C760" s="80" t="s">
        <v>148</v>
      </c>
      <c r="D760" s="80" t="s">
        <v>165</v>
      </c>
      <c r="E760" s="80" t="s">
        <v>152</v>
      </c>
      <c r="F760" s="62">
        <v>197.9</v>
      </c>
      <c r="G760" s="62">
        <v>249</v>
      </c>
      <c r="H760" s="62">
        <v>536.4</v>
      </c>
      <c r="I760" s="62">
        <v>521.20000000000005</v>
      </c>
      <c r="J760" s="62">
        <v>366.5</v>
      </c>
      <c r="K760" s="62">
        <v>231.9</v>
      </c>
      <c r="L760" s="228">
        <v>2102.9</v>
      </c>
      <c r="M760" s="228">
        <v>1424.1</v>
      </c>
      <c r="N760" s="228">
        <v>678.8</v>
      </c>
    </row>
    <row r="761" spans="1:14" customFormat="1" x14ac:dyDescent="0.25">
      <c r="A761" s="79" t="s">
        <v>70</v>
      </c>
      <c r="B761" s="106" t="s">
        <v>573</v>
      </c>
      <c r="C761" s="80" t="s">
        <v>148</v>
      </c>
      <c r="D761" s="80" t="s">
        <v>165</v>
      </c>
      <c r="E761" s="80" t="s">
        <v>153</v>
      </c>
      <c r="F761" s="62">
        <v>203.6</v>
      </c>
      <c r="G761" s="62">
        <v>261.89999999999998</v>
      </c>
      <c r="H761" s="62">
        <v>573.79999999999995</v>
      </c>
      <c r="I761" s="62">
        <v>619</v>
      </c>
      <c r="J761" s="62">
        <v>443.6</v>
      </c>
      <c r="K761" s="62">
        <v>247.4</v>
      </c>
      <c r="L761" s="228">
        <v>2349.3000000000002</v>
      </c>
      <c r="M761" s="228">
        <v>1636.4</v>
      </c>
      <c r="N761" s="228">
        <v>712.9</v>
      </c>
    </row>
    <row r="762" spans="1:14" ht="11.25" x14ac:dyDescent="0.2">
      <c r="A762" s="79" t="s">
        <v>70</v>
      </c>
      <c r="B762" s="106" t="s">
        <v>574</v>
      </c>
      <c r="C762" s="80" t="s">
        <v>148</v>
      </c>
      <c r="D762" s="80" t="s">
        <v>165</v>
      </c>
      <c r="E762" s="80" t="s">
        <v>154</v>
      </c>
      <c r="F762" s="62">
        <v>151.68</v>
      </c>
      <c r="G762" s="62">
        <v>184.4</v>
      </c>
      <c r="H762" s="62">
        <v>321.04000000000002</v>
      </c>
      <c r="I762" s="62">
        <v>321.27999999999997</v>
      </c>
      <c r="J762" s="62">
        <v>243.28</v>
      </c>
      <c r="K762" s="62">
        <v>164.16</v>
      </c>
      <c r="L762" s="228">
        <v>1385.84</v>
      </c>
      <c r="M762" s="228">
        <v>0</v>
      </c>
      <c r="N762" s="228">
        <v>1385.84</v>
      </c>
    </row>
  </sheetData>
  <autoFilter ref="A1:N1" xr:uid="{00000000-0009-0000-0000-00000E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2E9556-2FB0-41E5-83BA-20E96EFBE88F}">
  <ds:schemaRefs>
    <ds:schemaRef ds:uri="d846a565-4e09-4570-9557-beb3ca1ae30f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9ed49a0b-665f-4885-82c6-ef0b192cacc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b96bd325-dc51-4c90-8590-811dc9b4201d"/>
  </ds:schemaRefs>
</ds:datastoreItem>
</file>

<file path=customXml/itemProps2.xml><?xml version="1.0" encoding="utf-8"?>
<ds:datastoreItem xmlns:ds="http://schemas.openxmlformats.org/officeDocument/2006/customXml" ds:itemID="{ADEB6C1F-5D5E-479B-BD4A-0B9DC8591B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6C505-22BF-4A0D-8079-DD6237B20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a62b2363-883e-4c12-9105-3cad39eb3e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Summary</vt:lpstr>
      <vt:lpstr>Site Analysis</vt:lpstr>
      <vt:lpstr>Meter Analysis</vt:lpstr>
      <vt:lpstr>ct1</vt:lpstr>
      <vt:lpstr>ct2</vt:lpstr>
      <vt:lpstr>ct3</vt:lpstr>
      <vt:lpstr>ct4</vt:lpstr>
      <vt:lpstr>Period Totals Breakdown</vt:lpstr>
      <vt:lpstr>MPAN Cost by Period</vt:lpstr>
      <vt:lpstr>Comparison MPAN Cost by Period</vt:lpstr>
      <vt:lpstr>MPAN Consumption by Period</vt:lpstr>
      <vt:lpstr>Comparison MPAN Cons. by Period</vt:lpstr>
      <vt:lpstr>Charge cost by MPAN by Period</vt:lpstr>
      <vt:lpstr>Consumption Analysis</vt:lpstr>
      <vt:lpstr>Consumption Data</vt:lpstr>
      <vt:lpstr>MPANList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cp:lastPrinted>2019-06-17T11:30:08Z</cp:lastPrinted>
  <dcterms:created xsi:type="dcterms:W3CDTF">2019-06-03T13:53:04Z</dcterms:created>
  <dcterms:modified xsi:type="dcterms:W3CDTF">2019-12-12T06:50:52Z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b1c38c25-f641-453d-85b6-f94f047693ca</vt:lpwstr>
  </property>
</Properties>
</file>