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nnel Partners\Pricings\"/>
    </mc:Choice>
  </mc:AlternateContent>
  <xr:revisionPtr revIDLastSave="0" documentId="13_ncr:1_{537FAA35-7E36-412E-A063-69FCAB75C0BA}" xr6:coauthVersionLast="46" xr6:coauthVersionMax="46" xr10:uidLastSave="{00000000-0000-0000-0000-000000000000}"/>
  <bookViews>
    <workbookView xWindow="-110" yWindow="-110" windowWidth="19420" windowHeight="10420" activeTab="1" xr2:uid="{2F478DED-6C5B-4076-9F15-1E2070826F27}"/>
  </bookViews>
  <sheets>
    <sheet name="Price List" sheetId="1" r:id="rId1"/>
    <sheet name="Ferrocare Prices May 2021" sheetId="3" r:id="rId2"/>
    <sheet name="Item code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I5" i="3"/>
  <c r="I3" i="3"/>
  <c r="G5" i="3"/>
  <c r="G4" i="3"/>
  <c r="G3" i="3"/>
  <c r="H4" i="3"/>
  <c r="H5" i="3"/>
  <c r="H3" i="3"/>
  <c r="C5" i="3"/>
  <c r="C4" i="3"/>
  <c r="C3" i="3"/>
  <c r="F4" i="3"/>
  <c r="F5" i="3"/>
  <c r="E5" i="3"/>
  <c r="E4" i="3"/>
  <c r="E3" i="3"/>
  <c r="F3" i="3" s="1"/>
  <c r="D5" i="3"/>
  <c r="D4" i="3"/>
  <c r="D3" i="3"/>
  <c r="L6" i="1"/>
  <c r="M6" i="1"/>
  <c r="N6" i="1"/>
  <c r="O6" i="1"/>
  <c r="L7" i="1"/>
  <c r="M7" i="1"/>
  <c r="N7" i="1"/>
  <c r="O7" i="1"/>
  <c r="L8" i="1"/>
  <c r="M8" i="1"/>
  <c r="N8" i="1"/>
  <c r="O8" i="1"/>
  <c r="K6" i="1"/>
  <c r="K7" i="1"/>
  <c r="K8" i="1"/>
  <c r="I8" i="1"/>
  <c r="I5" i="1"/>
  <c r="H5" i="1"/>
  <c r="K3" i="1"/>
  <c r="D14" i="1"/>
  <c r="C14" i="1" s="1"/>
  <c r="D13" i="1"/>
  <c r="C13" i="1" s="1"/>
  <c r="D12" i="1"/>
  <c r="C12" i="1" s="1"/>
  <c r="C21" i="1"/>
  <c r="D8" i="1"/>
  <c r="G10" i="1"/>
  <c r="H10" i="1" s="1"/>
  <c r="C5" i="1" s="1"/>
  <c r="D5" i="1" s="1"/>
  <c r="D7" i="1"/>
  <c r="I7" i="1" s="1"/>
  <c r="H3" i="1"/>
  <c r="N5" i="1" l="1"/>
  <c r="C17" i="1"/>
  <c r="G5" i="1"/>
  <c r="K5" i="1" s="1"/>
  <c r="L5" i="1" l="1"/>
  <c r="M5" i="1" s="1"/>
  <c r="O5" i="1"/>
  <c r="C3" i="1"/>
  <c r="G4" i="1"/>
  <c r="N3" i="1" l="1"/>
  <c r="I3" i="1"/>
  <c r="D3" i="1"/>
  <c r="K4" i="1"/>
  <c r="H4" i="1"/>
  <c r="C4" i="1" s="1"/>
  <c r="O3" i="1" l="1"/>
  <c r="L3" i="1"/>
  <c r="M3" i="1" s="1"/>
  <c r="C15" i="1"/>
  <c r="D4" i="1"/>
  <c r="N4" i="1" s="1"/>
  <c r="L4" i="1" l="1"/>
  <c r="M4" i="1" s="1"/>
  <c r="O4" i="1"/>
  <c r="C16" i="1"/>
  <c r="I4" i="1"/>
</calcChain>
</file>

<file path=xl/sharedStrings.xml><?xml version="1.0" encoding="utf-8"?>
<sst xmlns="http://schemas.openxmlformats.org/spreadsheetml/2006/main" count="90" uniqueCount="65">
  <si>
    <t xml:space="preserve"> Sl No</t>
  </si>
  <si>
    <t>Description</t>
  </si>
  <si>
    <t>Contamination Checking Kit</t>
  </si>
  <si>
    <t>Remarks</t>
  </si>
  <si>
    <t>Sales Price to Channel Partner  @ INR</t>
  </si>
  <si>
    <t xml:space="preserve">Terms &amp; Condition </t>
  </si>
  <si>
    <t>The Sales Price is subject to change with the change in input cost  ; everly half yearly there would be intimation coming in .</t>
  </si>
  <si>
    <t>Payment Terms</t>
  </si>
  <si>
    <t>Above Quoted Sales Price is valid till  30.09.2021</t>
  </si>
  <si>
    <t>Bank Account Detail would be intimated soon</t>
  </si>
  <si>
    <t>PL share your complete address with GST no. on which invocing need to be done</t>
  </si>
  <si>
    <t>Packaging &amp; Logistics is approximately 3% of the EX-Works Sales Price . This may vary depending upon the no of equipment being shipped.</t>
  </si>
  <si>
    <t>Order cancellation would be accepted if intimated within 7 days from date of order placement . Otherwise , there would be debit note raised  which would be intimated seperately depending on the bought-outs parts if already reached and cannot be adjusted anywhere.</t>
  </si>
  <si>
    <t>PO to be raised on Hydroiltek Systems . P -89 , Flat #2 , Block -B Lake Town , Kolkata -700089. West Bengal.</t>
  </si>
  <si>
    <t xml:space="preserve">100% payment against Performa Invoice with machine readiness intimation </t>
  </si>
  <si>
    <t>Despatch of the equipment would only be effective after the Payment is Credited.</t>
  </si>
  <si>
    <t>Warranty : One Year from date of invoice . Damage due to faulty operation or failure in the electrical &amp; electronics module is not included.</t>
  </si>
  <si>
    <t>Equipment will be installed by Hydroiltek Service Engineer along with Channel Partner's Sales / Service Executuve</t>
  </si>
  <si>
    <t xml:space="preserve"> Sales Price to End Customer  @ INR</t>
  </si>
  <si>
    <t>Channel Partner is limited to increase the sales price by  maximum 10% on End Customer's Sales Price for negotiation based on situation. 
Winning Business need to be the Main Objective.</t>
  </si>
  <si>
    <t>Quoted Price is EX-Works  Surat Works ; without packaging &amp; logistcis  . GST will be extra as applicable ; which is 18% now.</t>
  </si>
  <si>
    <t>Particle Counter Attachment</t>
  </si>
  <si>
    <t>Electrokleen 50 Electrostatic Oil Cleaning  Machine with 2 nos hoses and 2 sets colectors</t>
  </si>
  <si>
    <t>Electrokleen 25 Electrostatic Oil Cleaning  Machine with 2 nos hoses and 2 sets colectors</t>
  </si>
  <si>
    <t>Electrokleen 100 Electrostatic Oil Cleaning  Machine with 2 nos hoses and 2 sets colectors</t>
  </si>
  <si>
    <t xml:space="preserve">GSM Gateway assembly for Communicating with Machine </t>
  </si>
  <si>
    <t>Collector set for ELECTROKLEEN 100</t>
  </si>
  <si>
    <t>Collector set for ELECTROKLEEN 50</t>
  </si>
  <si>
    <t>Collector set for ELECTROKLEEN 25</t>
  </si>
  <si>
    <t>Consumables for Electrostatic Oil Cleaning Equipment</t>
  </si>
  <si>
    <t>Margin for HTS</t>
  </si>
  <si>
    <t>Value addition</t>
  </si>
  <si>
    <t>Cost Price</t>
  </si>
  <si>
    <t>Margin for Dealer</t>
  </si>
  <si>
    <t>Margin for HTS in %</t>
  </si>
  <si>
    <t>Profit of Delear on his sales Price</t>
  </si>
  <si>
    <t>Multiplication factor to RM</t>
  </si>
  <si>
    <t>Profit for HTS / Sales Price</t>
  </si>
  <si>
    <t>Matl Cost</t>
  </si>
  <si>
    <t xml:space="preserve">Item Code </t>
  </si>
  <si>
    <t xml:space="preserve"> #</t>
  </si>
  <si>
    <t>AH3043I12101PS50</t>
  </si>
  <si>
    <t xml:space="preserve">AH3043I12102PS100
</t>
  </si>
  <si>
    <t>AH3043I12101PS25</t>
  </si>
  <si>
    <t>A910001</t>
  </si>
  <si>
    <t>A25M8</t>
  </si>
  <si>
    <t>A9001H4070DL</t>
  </si>
  <si>
    <t>ELC 25A 3PH IH EL ---- Rs.1,05,000/-</t>
  </si>
  <si>
    <t>ELC 50C 3PH IH EL ---- Rs.1,22,000/-</t>
  </si>
  <si>
    <t>ELC 100LP 3PH IH EL ---- Rs.1,86,000/-</t>
  </si>
  <si>
    <t>LVDH 600 ----- Rs.2,35,000/-</t>
  </si>
  <si>
    <t>LVDH 900 ------ Rs. 2,80,000/-</t>
  </si>
  <si>
    <t>LVDH 2100 ----- Rs.4,20,000/-</t>
  </si>
  <si>
    <t>LVDH 3000 ------ Rs. 4,90,000/-</t>
  </si>
  <si>
    <t>CC KIT --------- Rs.16,500/-</t>
  </si>
  <si>
    <t>PC 9001 WITH PRINTER ----- Rs.2,60,000/-</t>
  </si>
  <si>
    <t>Dealer Prices</t>
  </si>
  <si>
    <t xml:space="preserve">End Customer Prices </t>
  </si>
  <si>
    <t>Ferrocare end customer prices with 20% margin</t>
  </si>
  <si>
    <t xml:space="preserve">FERROCARE Dealer Prices </t>
  </si>
  <si>
    <t>Customer Prices</t>
  </si>
  <si>
    <t>HTS Cost</t>
  </si>
  <si>
    <t>Matching Ferrocare Prices then HTS Pricings</t>
  </si>
  <si>
    <t>HYDROILTEK SYSTEMS (HTS)</t>
  </si>
  <si>
    <t>dealer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</si>
</sst>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3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/>
    <xf numFmtId="4" fontId="0" fillId="0" borderId="1" xfId="0" applyNumberFormat="1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5" xfId="0" applyFont="1" applyBorder="1" applyAlignment="1"/>
    <xf numFmtId="3" fontId="0" fillId="0" borderId="1" xfId="0" applyNumberFormat="1" applyBorder="1"/>
    <xf numFmtId="9" fontId="0" fillId="0" borderId="1" xfId="1" applyFont="1" applyBorder="1"/>
    <xf numFmtId="0" fontId="1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5" fillId="0" borderId="0" xfId="0" applyFont="1"/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/>
    <xf numFmtId="0" fontId="5" fillId="0" borderId="12" xfId="0" applyFont="1" applyBorder="1"/>
    <xf numFmtId="0" fontId="0" fillId="3" borderId="9" xfId="0" applyFill="1" applyBorder="1" applyAlignment="1">
      <alignment horizontal="center" wrapText="1"/>
    </xf>
    <xf numFmtId="0" fontId="4" fillId="3" borderId="1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0" fillId="3" borderId="11" xfId="0" applyFill="1" applyBorder="1" applyAlignment="1">
      <alignment horizontal="center" wrapText="1"/>
    </xf>
    <xf numFmtId="0" fontId="0" fillId="3" borderId="5" xfId="0" applyFill="1" applyBorder="1"/>
    <xf numFmtId="0" fontId="0" fillId="3" borderId="1" xfId="0" applyFill="1" applyBorder="1"/>
    <xf numFmtId="0" fontId="0" fillId="3" borderId="3" xfId="0" applyFill="1" applyBorder="1"/>
    <xf numFmtId="3" fontId="0" fillId="3" borderId="11" xfId="0" applyNumberFormat="1" applyFill="1" applyBorder="1"/>
    <xf numFmtId="3" fontId="0" fillId="3" borderId="5" xfId="0" applyNumberFormat="1" applyFill="1" applyBorder="1"/>
    <xf numFmtId="3" fontId="0" fillId="3" borderId="1" xfId="0" applyNumberFormat="1" applyFill="1" applyBorder="1"/>
    <xf numFmtId="9" fontId="0" fillId="3" borderId="3" xfId="1" applyFont="1" applyFill="1" applyBorder="1"/>
    <xf numFmtId="3" fontId="0" fillId="3" borderId="14" xfId="0" applyNumberFormat="1" applyFill="1" applyBorder="1"/>
    <xf numFmtId="3" fontId="0" fillId="3" borderId="16" xfId="0" applyNumberFormat="1" applyFill="1" applyBorder="1"/>
    <xf numFmtId="3" fontId="0" fillId="3" borderId="13" xfId="0" applyNumberFormat="1" applyFill="1" applyBorder="1"/>
    <xf numFmtId="9" fontId="0" fillId="3" borderId="18" xfId="1" applyFont="1" applyFill="1" applyBorder="1"/>
    <xf numFmtId="0" fontId="4" fillId="4" borderId="1" xfId="0" applyFont="1" applyFill="1" applyBorder="1" applyAlignment="1">
      <alignment horizontal="center"/>
    </xf>
    <xf numFmtId="0" fontId="0" fillId="4" borderId="1" xfId="0" applyFill="1" applyBorder="1"/>
    <xf numFmtId="3" fontId="0" fillId="4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9FF7-E038-4AD2-AE49-8E6DAAE73689}">
  <dimension ref="A2:P35"/>
  <sheetViews>
    <sheetView topLeftCell="A2" zoomScale="80" zoomScaleNormal="80" workbookViewId="0">
      <selection activeCell="B5" sqref="B5"/>
    </sheetView>
  </sheetViews>
  <sheetFormatPr defaultRowHeight="14.5" x14ac:dyDescent="0.35"/>
  <cols>
    <col min="1" max="1" width="7.1796875" customWidth="1"/>
    <col min="2" max="2" width="32.90625" style="1" customWidth="1"/>
    <col min="3" max="3" width="16.36328125" style="1" customWidth="1"/>
    <col min="4" max="4" width="19.08984375" style="1" customWidth="1"/>
    <col min="5" max="5" width="38.81640625" style="1" customWidth="1"/>
    <col min="6" max="6" width="2.90625" customWidth="1"/>
    <col min="8" max="8" width="15.453125" customWidth="1"/>
    <col min="14" max="14" width="12" customWidth="1"/>
    <col min="15" max="15" width="12.7265625" customWidth="1"/>
  </cols>
  <sheetData>
    <row r="2" spans="1:16" ht="43.5" x14ac:dyDescent="0.35">
      <c r="A2" s="3" t="s">
        <v>0</v>
      </c>
      <c r="B2" s="4" t="s">
        <v>1</v>
      </c>
      <c r="C2" s="4" t="s">
        <v>18</v>
      </c>
      <c r="D2" s="16" t="s">
        <v>4</v>
      </c>
      <c r="E2" s="4" t="s">
        <v>3</v>
      </c>
      <c r="G2" s="4" t="s">
        <v>38</v>
      </c>
      <c r="H2" s="4" t="s">
        <v>36</v>
      </c>
      <c r="I2" s="4" t="s">
        <v>33</v>
      </c>
      <c r="J2" s="4" t="s">
        <v>31</v>
      </c>
      <c r="K2" s="4" t="s">
        <v>32</v>
      </c>
      <c r="L2" s="4" t="s">
        <v>30</v>
      </c>
      <c r="M2" s="4" t="s">
        <v>34</v>
      </c>
      <c r="N2" s="4" t="s">
        <v>35</v>
      </c>
      <c r="O2" s="4" t="s">
        <v>37</v>
      </c>
    </row>
    <row r="3" spans="1:16" ht="43.5" x14ac:dyDescent="0.35">
      <c r="A3" s="7">
        <v>1</v>
      </c>
      <c r="B3" s="2" t="s">
        <v>22</v>
      </c>
      <c r="C3" s="9">
        <f>H3</f>
        <v>178500</v>
      </c>
      <c r="D3" s="9">
        <f>C3*0.85</f>
        <v>151725</v>
      </c>
      <c r="E3" s="27" t="s">
        <v>19</v>
      </c>
      <c r="G3" s="18">
        <v>105000</v>
      </c>
      <c r="H3" s="18">
        <f>G3*1.7</f>
        <v>178500</v>
      </c>
      <c r="I3" s="18">
        <f>C3-D3</f>
        <v>26775</v>
      </c>
      <c r="J3" s="18">
        <v>34000</v>
      </c>
      <c r="K3" s="18">
        <f>G3+J3</f>
        <v>139000</v>
      </c>
      <c r="L3" s="18">
        <f>D3-K3</f>
        <v>12725</v>
      </c>
      <c r="M3" s="19">
        <f>L3/D3</f>
        <v>8.3868841654308787E-2</v>
      </c>
      <c r="N3" s="19">
        <f>(C3-D3)/C3</f>
        <v>0.15</v>
      </c>
      <c r="O3" s="19">
        <f>(D3-K3)/D3</f>
        <v>8.3868841654308787E-2</v>
      </c>
    </row>
    <row r="4" spans="1:16" ht="43.5" x14ac:dyDescent="0.35">
      <c r="A4" s="7">
        <v>2</v>
      </c>
      <c r="B4" s="2" t="s">
        <v>23</v>
      </c>
      <c r="C4" s="9">
        <f>H4</f>
        <v>135880</v>
      </c>
      <c r="D4" s="9">
        <f t="shared" ref="D4" si="0">C4*0.85</f>
        <v>115498</v>
      </c>
      <c r="E4" s="27"/>
      <c r="G4" s="18">
        <f>G3-10000-10000-5000-1000</f>
        <v>79000</v>
      </c>
      <c r="H4" s="18">
        <f>G4*1.72</f>
        <v>135880</v>
      </c>
      <c r="I4" s="14">
        <f>C4-D4</f>
        <v>20382</v>
      </c>
      <c r="J4" s="18">
        <v>34000</v>
      </c>
      <c r="K4" s="18">
        <f>G4+J4</f>
        <v>113000</v>
      </c>
      <c r="L4" s="18">
        <f>D4-K4</f>
        <v>2498</v>
      </c>
      <c r="M4" s="19">
        <f>L4/D4</f>
        <v>2.1628080139915844E-2</v>
      </c>
      <c r="N4" s="19">
        <f t="shared" ref="N4:N5" si="1">(C4-D4)/C4</f>
        <v>0.15</v>
      </c>
      <c r="O4" s="19">
        <f t="shared" ref="O4:O5" si="2">(D4-K4)/D4</f>
        <v>2.1628080139915844E-2</v>
      </c>
    </row>
    <row r="5" spans="1:16" ht="43.5" x14ac:dyDescent="0.35">
      <c r="A5" s="7">
        <v>3</v>
      </c>
      <c r="B5" s="2" t="s">
        <v>24</v>
      </c>
      <c r="C5" s="9">
        <f>H10</f>
        <v>270000</v>
      </c>
      <c r="D5" s="9">
        <f>C5*0.85</f>
        <v>229500</v>
      </c>
      <c r="E5" s="27"/>
      <c r="G5" s="18">
        <f>G10</f>
        <v>135000</v>
      </c>
      <c r="H5" s="18">
        <f>G5*2</f>
        <v>270000</v>
      </c>
      <c r="I5" s="14">
        <f>C5-D5</f>
        <v>40500</v>
      </c>
      <c r="J5" s="18">
        <v>34000</v>
      </c>
      <c r="K5" s="18">
        <f>G5+J5</f>
        <v>169000</v>
      </c>
      <c r="L5" s="18">
        <f>D5-K5</f>
        <v>60500</v>
      </c>
      <c r="M5" s="19">
        <f>L5/D5</f>
        <v>0.26361655773420478</v>
      </c>
      <c r="N5" s="19">
        <f t="shared" si="1"/>
        <v>0.15</v>
      </c>
      <c r="O5" s="19">
        <f t="shared" si="2"/>
        <v>0.26361655773420478</v>
      </c>
    </row>
    <row r="6" spans="1:16" ht="29" x14ac:dyDescent="0.35">
      <c r="A6" s="7">
        <v>4</v>
      </c>
      <c r="B6" s="2" t="s">
        <v>25</v>
      </c>
      <c r="C6" s="9">
        <v>12000</v>
      </c>
      <c r="D6" s="9">
        <v>12000</v>
      </c>
      <c r="E6" s="27"/>
      <c r="G6" s="14">
        <v>10000</v>
      </c>
      <c r="H6" s="14">
        <v>0</v>
      </c>
      <c r="I6" s="14">
        <v>0</v>
      </c>
      <c r="J6" s="14">
        <v>0</v>
      </c>
      <c r="K6" s="18">
        <f>G6+J6</f>
        <v>10000</v>
      </c>
      <c r="L6" s="18">
        <f t="shared" ref="L6:L8" si="3">D6-K6</f>
        <v>2000</v>
      </c>
      <c r="M6" s="19">
        <f t="shared" ref="M6:M8" si="4">L6/D6</f>
        <v>0.16666666666666666</v>
      </c>
      <c r="N6" s="19">
        <f t="shared" ref="N6:N8" si="5">(C6-D6)/C6</f>
        <v>0</v>
      </c>
      <c r="O6" s="19">
        <f t="shared" ref="O6:O8" si="6">(D6-K6)/D6</f>
        <v>0.16666666666666666</v>
      </c>
    </row>
    <row r="7" spans="1:16" x14ac:dyDescent="0.35">
      <c r="A7" s="7">
        <v>5</v>
      </c>
      <c r="B7" s="2" t="s">
        <v>2</v>
      </c>
      <c r="C7" s="9">
        <v>20500</v>
      </c>
      <c r="D7" s="9">
        <f>C7*0.9</f>
        <v>18450</v>
      </c>
      <c r="E7" s="27"/>
      <c r="G7" s="14">
        <v>12000</v>
      </c>
      <c r="H7" s="14">
        <v>0</v>
      </c>
      <c r="I7" s="14">
        <f>C7-D7</f>
        <v>2050</v>
      </c>
      <c r="J7" s="14">
        <v>0</v>
      </c>
      <c r="K7" s="18">
        <f t="shared" ref="K7:K8" si="7">G7+J7</f>
        <v>12000</v>
      </c>
      <c r="L7" s="18">
        <f t="shared" si="3"/>
        <v>6450</v>
      </c>
      <c r="M7" s="19">
        <f t="shared" si="4"/>
        <v>0.34959349593495936</v>
      </c>
      <c r="N7" s="19">
        <f t="shared" si="5"/>
        <v>0.1</v>
      </c>
      <c r="O7" s="19">
        <f t="shared" si="6"/>
        <v>0.34959349593495936</v>
      </c>
    </row>
    <row r="8" spans="1:16" x14ac:dyDescent="0.35">
      <c r="A8" s="8">
        <v>6</v>
      </c>
      <c r="B8" s="2" t="s">
        <v>21</v>
      </c>
      <c r="C8" s="9">
        <v>250000</v>
      </c>
      <c r="D8" s="9">
        <f>C8*0.9</f>
        <v>225000</v>
      </c>
      <c r="E8" s="27"/>
      <c r="G8" s="14">
        <v>150000</v>
      </c>
      <c r="H8" s="14">
        <v>0</v>
      </c>
      <c r="I8" s="14">
        <f>C8-D8</f>
        <v>25000</v>
      </c>
      <c r="J8" s="14">
        <v>0</v>
      </c>
      <c r="K8" s="18">
        <f t="shared" si="7"/>
        <v>150000</v>
      </c>
      <c r="L8" s="18">
        <f t="shared" si="3"/>
        <v>75000</v>
      </c>
      <c r="M8" s="19">
        <f t="shared" si="4"/>
        <v>0.33333333333333331</v>
      </c>
      <c r="N8" s="19">
        <f t="shared" si="5"/>
        <v>0.1</v>
      </c>
      <c r="O8" s="19">
        <f t="shared" si="6"/>
        <v>0.33333333333333331</v>
      </c>
    </row>
    <row r="9" spans="1:16" x14ac:dyDescent="0.35">
      <c r="A9" s="10"/>
      <c r="B9" s="11"/>
      <c r="C9" s="12"/>
      <c r="D9" s="12"/>
      <c r="E9" s="13"/>
    </row>
    <row r="10" spans="1:16" ht="15.5" x14ac:dyDescent="0.35">
      <c r="A10" s="28" t="s">
        <v>29</v>
      </c>
      <c r="B10" s="29"/>
      <c r="C10" s="29"/>
      <c r="D10" s="29"/>
      <c r="E10" s="17"/>
      <c r="G10">
        <f>G3+30000</f>
        <v>135000</v>
      </c>
      <c r="H10">
        <f>G10*2</f>
        <v>270000</v>
      </c>
    </row>
    <row r="11" spans="1:16" ht="45.5" customHeight="1" x14ac:dyDescent="0.35">
      <c r="A11" s="3" t="s">
        <v>0</v>
      </c>
      <c r="B11" s="4" t="s">
        <v>1</v>
      </c>
      <c r="C11" s="16" t="s">
        <v>18</v>
      </c>
      <c r="D11" s="16" t="s">
        <v>4</v>
      </c>
      <c r="E11" s="4" t="s">
        <v>3</v>
      </c>
      <c r="G11" s="20" t="s">
        <v>38</v>
      </c>
      <c r="H11" s="20" t="s">
        <v>36</v>
      </c>
      <c r="I11" s="20" t="s">
        <v>33</v>
      </c>
      <c r="J11" s="20" t="s">
        <v>31</v>
      </c>
      <c r="K11" s="20" t="s">
        <v>32</v>
      </c>
      <c r="L11" s="20" t="s">
        <v>30</v>
      </c>
      <c r="M11" s="20" t="s">
        <v>34</v>
      </c>
      <c r="N11" s="20" t="s">
        <v>35</v>
      </c>
      <c r="O11" s="20" t="s">
        <v>37</v>
      </c>
    </row>
    <row r="12" spans="1:16" x14ac:dyDescent="0.35">
      <c r="A12" s="14">
        <v>1</v>
      </c>
      <c r="B12" s="2" t="s">
        <v>26</v>
      </c>
      <c r="C12" s="15">
        <f>D12*1.15</f>
        <v>6198.4999999999991</v>
      </c>
      <c r="D12" s="15">
        <f>3850*1.4</f>
        <v>5390</v>
      </c>
      <c r="E12" s="2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6" x14ac:dyDescent="0.35">
      <c r="A13" s="14">
        <v>2</v>
      </c>
      <c r="B13" s="2" t="s">
        <v>27</v>
      </c>
      <c r="C13" s="15">
        <f>D13*1.2</f>
        <v>3240</v>
      </c>
      <c r="D13" s="15">
        <f>1800*1.5</f>
        <v>2700</v>
      </c>
      <c r="E13" s="2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16" x14ac:dyDescent="0.35">
      <c r="A14" s="14">
        <v>3</v>
      </c>
      <c r="B14" s="2" t="s">
        <v>28</v>
      </c>
      <c r="C14" s="15">
        <f>D14*1.2</f>
        <v>2340</v>
      </c>
      <c r="D14" s="15">
        <f>1300*1.5</f>
        <v>1950</v>
      </c>
      <c r="E14" s="2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5">
      <c r="C15" s="15">
        <f>C3/D3</f>
        <v>1.1764705882352942</v>
      </c>
    </row>
    <row r="16" spans="1:16" x14ac:dyDescent="0.35">
      <c r="C16" s="1">
        <f>C4/D4</f>
        <v>1.1764705882352942</v>
      </c>
    </row>
    <row r="17" spans="1:5" x14ac:dyDescent="0.35">
      <c r="C17" s="1">
        <f>C5/D5</f>
        <v>1.1764705882352942</v>
      </c>
    </row>
    <row r="21" spans="1:5" x14ac:dyDescent="0.35">
      <c r="A21" t="s">
        <v>5</v>
      </c>
      <c r="C21" s="1">
        <f>C6/D6</f>
        <v>1</v>
      </c>
    </row>
    <row r="22" spans="1:5" x14ac:dyDescent="0.35">
      <c r="A22" s="5">
        <v>1</v>
      </c>
      <c r="B22" s="25" t="s">
        <v>6</v>
      </c>
      <c r="C22" s="25"/>
      <c r="D22" s="25"/>
      <c r="E22" s="25"/>
    </row>
    <row r="23" spans="1:5" x14ac:dyDescent="0.35">
      <c r="A23" s="5">
        <v>2</v>
      </c>
      <c r="B23" s="25" t="s">
        <v>20</v>
      </c>
      <c r="C23" s="25"/>
      <c r="D23" s="25"/>
      <c r="E23" s="25"/>
    </row>
    <row r="24" spans="1:5" x14ac:dyDescent="0.35">
      <c r="A24" s="5">
        <v>3</v>
      </c>
      <c r="B24" s="25" t="s">
        <v>11</v>
      </c>
      <c r="C24" s="25"/>
      <c r="D24" s="25"/>
      <c r="E24" s="25"/>
    </row>
    <row r="25" spans="1:5" ht="18.5" customHeight="1" x14ac:dyDescent="0.35">
      <c r="A25" s="5">
        <v>4</v>
      </c>
      <c r="B25" s="26" t="s">
        <v>8</v>
      </c>
      <c r="C25" s="26"/>
      <c r="D25" s="26"/>
      <c r="E25" s="26"/>
    </row>
    <row r="26" spans="1:5" ht="14.5" customHeight="1" x14ac:dyDescent="0.35">
      <c r="A26" s="5">
        <v>5</v>
      </c>
      <c r="B26" s="26" t="s">
        <v>12</v>
      </c>
      <c r="C26" s="26"/>
      <c r="D26" s="26"/>
      <c r="E26" s="26"/>
    </row>
    <row r="27" spans="1:5" x14ac:dyDescent="0.35">
      <c r="A27" s="5">
        <v>6</v>
      </c>
      <c r="B27" s="26"/>
      <c r="C27" s="26"/>
      <c r="D27" s="26"/>
      <c r="E27" s="26"/>
    </row>
    <row r="28" spans="1:5" x14ac:dyDescent="0.35">
      <c r="A28" s="5">
        <v>7</v>
      </c>
      <c r="B28" s="26" t="s">
        <v>7</v>
      </c>
      <c r="C28" s="26"/>
      <c r="D28" s="26"/>
      <c r="E28" s="26"/>
    </row>
    <row r="29" spans="1:5" x14ac:dyDescent="0.35">
      <c r="A29" s="6">
        <v>7.1</v>
      </c>
      <c r="B29" s="26" t="s">
        <v>14</v>
      </c>
      <c r="C29" s="26"/>
      <c r="D29" s="26"/>
      <c r="E29" s="26"/>
    </row>
    <row r="30" spans="1:5" x14ac:dyDescent="0.35">
      <c r="A30" s="6">
        <v>7.2</v>
      </c>
      <c r="B30" s="26" t="s">
        <v>15</v>
      </c>
      <c r="C30" s="26"/>
      <c r="D30" s="26"/>
      <c r="E30" s="26"/>
    </row>
    <row r="31" spans="1:5" x14ac:dyDescent="0.35">
      <c r="A31" s="6">
        <v>7.3</v>
      </c>
      <c r="B31" s="26" t="s">
        <v>9</v>
      </c>
      <c r="C31" s="26"/>
      <c r="D31" s="26"/>
      <c r="E31" s="26"/>
    </row>
    <row r="32" spans="1:5" x14ac:dyDescent="0.35">
      <c r="A32" s="6">
        <v>7.4</v>
      </c>
      <c r="B32" s="26" t="s">
        <v>10</v>
      </c>
      <c r="C32" s="26"/>
      <c r="D32" s="26"/>
      <c r="E32" s="26"/>
    </row>
    <row r="33" spans="1:5" x14ac:dyDescent="0.35">
      <c r="A33" s="6">
        <v>8</v>
      </c>
      <c r="B33" s="26" t="s">
        <v>16</v>
      </c>
      <c r="C33" s="26"/>
      <c r="D33" s="26"/>
      <c r="E33" s="26"/>
    </row>
    <row r="34" spans="1:5" x14ac:dyDescent="0.35">
      <c r="A34" s="6">
        <v>9</v>
      </c>
      <c r="B34" s="30" t="s">
        <v>13</v>
      </c>
      <c r="C34" s="30"/>
      <c r="D34" s="30"/>
      <c r="E34" s="30"/>
    </row>
    <row r="35" spans="1:5" x14ac:dyDescent="0.35">
      <c r="A35" s="6">
        <v>10</v>
      </c>
      <c r="B35" s="26" t="s">
        <v>17</v>
      </c>
      <c r="C35" s="26"/>
      <c r="D35" s="26"/>
      <c r="E35" s="26"/>
    </row>
  </sheetData>
  <mergeCells count="15">
    <mergeCell ref="B31:E31"/>
    <mergeCell ref="B35:E35"/>
    <mergeCell ref="B32:E32"/>
    <mergeCell ref="B23:E23"/>
    <mergeCell ref="B24:E24"/>
    <mergeCell ref="B26:E27"/>
    <mergeCell ref="B34:E34"/>
    <mergeCell ref="B33:E33"/>
    <mergeCell ref="B22:E22"/>
    <mergeCell ref="B29:E29"/>
    <mergeCell ref="B30:E30"/>
    <mergeCell ref="B25:E25"/>
    <mergeCell ref="E3:E8"/>
    <mergeCell ref="B28:E28"/>
    <mergeCell ref="A10:D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0D4DB-D507-48F0-8E30-77684C0A5521}">
  <dimension ref="B1:I14"/>
  <sheetViews>
    <sheetView tabSelected="1" topLeftCell="B1" workbookViewId="0">
      <selection activeCell="B1" sqref="B1:I5"/>
    </sheetView>
  </sheetViews>
  <sheetFormatPr defaultRowHeight="14.5" x14ac:dyDescent="0.35"/>
  <cols>
    <col min="2" max="2" width="44" customWidth="1"/>
    <col min="3" max="3" width="21.26953125" customWidth="1"/>
    <col min="4" max="4" width="11.54296875" bestFit="1" customWidth="1"/>
    <col min="5" max="5" width="18.36328125" customWidth="1"/>
    <col min="6" max="6" width="11.90625" customWidth="1"/>
    <col min="7" max="7" width="18.453125" customWidth="1"/>
    <col min="8" max="8" width="16.453125" customWidth="1"/>
    <col min="9" max="9" width="11.453125" customWidth="1"/>
  </cols>
  <sheetData>
    <row r="1" spans="2:9" x14ac:dyDescent="0.35">
      <c r="B1" s="32" t="s">
        <v>59</v>
      </c>
      <c r="C1" s="36" t="s">
        <v>58</v>
      </c>
      <c r="D1" s="37" t="s">
        <v>63</v>
      </c>
      <c r="E1" s="38"/>
      <c r="F1" s="39"/>
      <c r="G1" s="52" t="s">
        <v>62</v>
      </c>
      <c r="H1" s="52"/>
      <c r="I1" s="52"/>
    </row>
    <row r="2" spans="2:9" x14ac:dyDescent="0.35">
      <c r="B2" s="33"/>
      <c r="C2" s="40"/>
      <c r="D2" s="41" t="s">
        <v>56</v>
      </c>
      <c r="E2" s="42" t="s">
        <v>57</v>
      </c>
      <c r="F2" s="43" t="s">
        <v>64</v>
      </c>
      <c r="G2" s="53" t="s">
        <v>56</v>
      </c>
      <c r="H2" s="53" t="s">
        <v>60</v>
      </c>
      <c r="I2" s="53" t="s">
        <v>61</v>
      </c>
    </row>
    <row r="3" spans="2:9" ht="15.5" x14ac:dyDescent="0.35">
      <c r="B3" s="34" t="s">
        <v>47</v>
      </c>
      <c r="C3" s="44">
        <f>1.2*105000</f>
        <v>126000</v>
      </c>
      <c r="D3" s="45">
        <f>'Price List'!D4</f>
        <v>115498</v>
      </c>
      <c r="E3" s="46">
        <f>'Price List'!C4</f>
        <v>135880</v>
      </c>
      <c r="F3" s="47">
        <f>(E3-D3)/E3</f>
        <v>0.15</v>
      </c>
      <c r="G3" s="54">
        <f>105000</f>
        <v>105000</v>
      </c>
      <c r="H3" s="54">
        <f>C3</f>
        <v>126000</v>
      </c>
      <c r="I3" s="53">
        <f>G3*0.8</f>
        <v>84000</v>
      </c>
    </row>
    <row r="4" spans="2:9" ht="15.5" x14ac:dyDescent="0.35">
      <c r="B4" s="34" t="s">
        <v>48</v>
      </c>
      <c r="C4" s="44">
        <f>1.2*122000</f>
        <v>146400</v>
      </c>
      <c r="D4" s="45">
        <f>'Price List'!D3</f>
        <v>151725</v>
      </c>
      <c r="E4" s="46">
        <f>'Price List'!C3</f>
        <v>178500</v>
      </c>
      <c r="F4" s="47">
        <f t="shared" ref="F4:F5" si="0">(E4-D4)/E4</f>
        <v>0.15</v>
      </c>
      <c r="G4" s="54">
        <f>122000</f>
        <v>122000</v>
      </c>
      <c r="H4" s="54">
        <f t="shared" ref="H4:H5" si="1">C4</f>
        <v>146400</v>
      </c>
      <c r="I4" s="53">
        <f t="shared" ref="I4:I5" si="2">G4*0.8</f>
        <v>97600</v>
      </c>
    </row>
    <row r="5" spans="2:9" ht="16" thickBot="1" x14ac:dyDescent="0.4">
      <c r="B5" s="35" t="s">
        <v>49</v>
      </c>
      <c r="C5" s="48">
        <f>1.2*186000</f>
        <v>223200</v>
      </c>
      <c r="D5" s="49">
        <f>'Price List'!D5</f>
        <v>229500</v>
      </c>
      <c r="E5" s="50">
        <f>'Price List'!C5</f>
        <v>270000</v>
      </c>
      <c r="F5" s="51">
        <f t="shared" si="0"/>
        <v>0.15</v>
      </c>
      <c r="G5" s="54">
        <f>186000</f>
        <v>186000</v>
      </c>
      <c r="H5" s="54">
        <f t="shared" si="1"/>
        <v>223200</v>
      </c>
      <c r="I5" s="53">
        <f t="shared" si="2"/>
        <v>148800</v>
      </c>
    </row>
    <row r="7" spans="2:9" ht="15.5" x14ac:dyDescent="0.35">
      <c r="B7" s="31" t="s">
        <v>50</v>
      </c>
      <c r="C7" s="31"/>
    </row>
    <row r="8" spans="2:9" ht="15.5" x14ac:dyDescent="0.35">
      <c r="B8" s="31" t="s">
        <v>51</v>
      </c>
      <c r="C8" s="31"/>
    </row>
    <row r="9" spans="2:9" ht="15.5" x14ac:dyDescent="0.35">
      <c r="B9" s="31" t="s">
        <v>52</v>
      </c>
      <c r="C9" s="31"/>
    </row>
    <row r="10" spans="2:9" ht="15.5" x14ac:dyDescent="0.35">
      <c r="B10" s="31" t="s">
        <v>53</v>
      </c>
      <c r="C10" s="31"/>
    </row>
    <row r="12" spans="2:9" ht="15.5" x14ac:dyDescent="0.35">
      <c r="B12" s="31" t="s">
        <v>54</v>
      </c>
      <c r="C12" s="31"/>
    </row>
    <row r="13" spans="2:9" ht="15.5" x14ac:dyDescent="0.35">
      <c r="B13" s="31"/>
      <c r="C13" s="31"/>
    </row>
    <row r="14" spans="2:9" ht="15.5" x14ac:dyDescent="0.35">
      <c r="B14" s="31" t="s">
        <v>55</v>
      </c>
      <c r="C14" s="31"/>
    </row>
  </sheetData>
  <mergeCells count="4">
    <mergeCell ref="D1:F1"/>
    <mergeCell ref="C1:C2"/>
    <mergeCell ref="B1:B2"/>
    <mergeCell ref="G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A6DC9-C92B-4FF1-8181-8852840CE8B0}">
  <dimension ref="A2:C12"/>
  <sheetViews>
    <sheetView workbookViewId="0">
      <selection activeCell="C8" sqref="C8"/>
    </sheetView>
  </sheetViews>
  <sheetFormatPr defaultRowHeight="14.5" x14ac:dyDescent="0.35"/>
  <cols>
    <col min="2" max="2" width="37.08984375" customWidth="1"/>
    <col min="3" max="3" width="26" customWidth="1"/>
  </cols>
  <sheetData>
    <row r="2" spans="1:3" x14ac:dyDescent="0.35">
      <c r="A2" s="22" t="s">
        <v>40</v>
      </c>
      <c r="B2" s="22" t="s">
        <v>1</v>
      </c>
      <c r="C2" s="22" t="s">
        <v>39</v>
      </c>
    </row>
    <row r="3" spans="1:3" ht="43.5" x14ac:dyDescent="0.35">
      <c r="A3" s="7">
        <v>1</v>
      </c>
      <c r="B3" s="2" t="s">
        <v>22</v>
      </c>
      <c r="C3" s="23" t="s">
        <v>41</v>
      </c>
    </row>
    <row r="4" spans="1:3" ht="43.5" x14ac:dyDescent="0.35">
      <c r="A4" s="7">
        <v>2</v>
      </c>
      <c r="B4" s="2" t="s">
        <v>23</v>
      </c>
      <c r="C4" s="23" t="s">
        <v>43</v>
      </c>
    </row>
    <row r="5" spans="1:3" ht="43.5" x14ac:dyDescent="0.35">
      <c r="A5" s="7">
        <v>3</v>
      </c>
      <c r="B5" s="2" t="s">
        <v>24</v>
      </c>
      <c r="C5" s="24" t="s">
        <v>42</v>
      </c>
    </row>
    <row r="6" spans="1:3" ht="29" x14ac:dyDescent="0.35">
      <c r="A6" s="7">
        <v>4</v>
      </c>
      <c r="B6" s="2" t="s">
        <v>25</v>
      </c>
      <c r="C6" s="23" t="s">
        <v>44</v>
      </c>
    </row>
    <row r="7" spans="1:3" x14ac:dyDescent="0.35">
      <c r="A7" s="7">
        <v>5</v>
      </c>
      <c r="B7" s="2" t="s">
        <v>2</v>
      </c>
      <c r="C7" s="23" t="s">
        <v>45</v>
      </c>
    </row>
    <row r="8" spans="1:3" x14ac:dyDescent="0.35">
      <c r="A8" s="8">
        <v>6</v>
      </c>
      <c r="B8" s="2" t="s">
        <v>21</v>
      </c>
      <c r="C8" s="22" t="s">
        <v>46</v>
      </c>
    </row>
    <row r="10" spans="1:3" x14ac:dyDescent="0.35">
      <c r="A10" s="21">
        <v>1</v>
      </c>
      <c r="B10" s="2" t="s">
        <v>26</v>
      </c>
      <c r="C10" s="14"/>
    </row>
    <row r="11" spans="1:3" x14ac:dyDescent="0.35">
      <c r="A11" s="21">
        <v>2</v>
      </c>
      <c r="B11" s="2" t="s">
        <v>27</v>
      </c>
      <c r="C11" s="14"/>
    </row>
    <row r="12" spans="1:3" x14ac:dyDescent="0.35">
      <c r="A12" s="21">
        <v>3</v>
      </c>
      <c r="B12" s="2" t="s">
        <v>28</v>
      </c>
      <c r="C12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 List</vt:lpstr>
      <vt:lpstr>Ferrocare Prices May 2021</vt:lpstr>
      <vt:lpstr>Item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Kundu</dc:creator>
  <cp:lastModifiedBy>Sumit Kundu</cp:lastModifiedBy>
  <dcterms:created xsi:type="dcterms:W3CDTF">2021-02-26T08:44:03Z</dcterms:created>
  <dcterms:modified xsi:type="dcterms:W3CDTF">2021-05-06T10:49:44Z</dcterms:modified>
</cp:coreProperties>
</file>