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36B86296-78DC-4C8A-A6A6-5372FE1D2896}" xr6:coauthVersionLast="47" xr6:coauthVersionMax="47" xr10:uidLastSave="{00000000-0000-0000-0000-000000000000}"/>
  <bookViews>
    <workbookView xWindow="6840" yWindow="2850" windowWidth="18075" windowHeight="16020" activeTab="1" xr2:uid="{75013BFD-C7EA-4024-962A-D0E827BD3EA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2" l="1"/>
  <c r="O2" i="2"/>
  <c r="N2" i="2"/>
  <c r="L18" i="2"/>
  <c r="K18" i="2"/>
  <c r="J18" i="2"/>
  <c r="L5" i="2"/>
  <c r="L7" i="2" s="1"/>
  <c r="L9" i="2" s="1"/>
  <c r="L11" i="2" s="1"/>
  <c r="L13" i="2" s="1"/>
  <c r="K5" i="2"/>
  <c r="K7" i="2" s="1"/>
  <c r="K9" i="2" s="1"/>
  <c r="K11" i="2" s="1"/>
  <c r="K13" i="2" s="1"/>
  <c r="J5" i="2"/>
  <c r="J7" i="2" s="1"/>
  <c r="J9" i="2" s="1"/>
  <c r="J11" i="2" s="1"/>
  <c r="J13" i="2" s="1"/>
  <c r="L23" i="2"/>
  <c r="K23" i="2"/>
  <c r="J23" i="2"/>
  <c r="K2" i="2"/>
  <c r="L2" i="2" s="1"/>
  <c r="K5" i="1"/>
  <c r="K7" i="1" s="1"/>
  <c r="E23" i="2"/>
  <c r="C23" i="2"/>
  <c r="C5" i="2"/>
  <c r="C7" i="2" s="1"/>
  <c r="C9" i="2" s="1"/>
  <c r="C11" i="2" s="1"/>
  <c r="C13" i="2" s="1"/>
  <c r="C14" i="2" s="1"/>
  <c r="E5" i="2"/>
  <c r="E7" i="2" s="1"/>
  <c r="E9" i="2" s="1"/>
  <c r="E11" i="2" s="1"/>
  <c r="E13" i="2" s="1"/>
  <c r="E14" i="2" s="1"/>
  <c r="F5" i="2"/>
  <c r="F7" i="2" s="1"/>
  <c r="F9" i="2" s="1"/>
  <c r="F11" i="2" s="1"/>
  <c r="F13" i="2" s="1"/>
  <c r="D5" i="2"/>
  <c r="D7" i="2" s="1"/>
  <c r="D9" i="2" s="1"/>
  <c r="D11" i="2" s="1"/>
  <c r="D13" i="2" s="1"/>
  <c r="K6" i="1"/>
  <c r="K4" i="1"/>
  <c r="L17" i="2" l="1"/>
  <c r="K17" i="2"/>
</calcChain>
</file>

<file path=xl/sharedStrings.xml><?xml version="1.0" encoding="utf-8"?>
<sst xmlns="http://schemas.openxmlformats.org/spreadsheetml/2006/main" count="29" uniqueCount="26">
  <si>
    <t>Price</t>
  </si>
  <si>
    <t>Shares</t>
  </si>
  <si>
    <t>MC</t>
  </si>
  <si>
    <t>Cash</t>
  </si>
  <si>
    <t>Debt</t>
  </si>
  <si>
    <t>EV</t>
  </si>
  <si>
    <t>Q324</t>
  </si>
  <si>
    <t>Main</t>
  </si>
  <si>
    <t>Revenue</t>
  </si>
  <si>
    <t>Other</t>
  </si>
  <si>
    <t>Sales</t>
  </si>
  <si>
    <t>Gross Profit</t>
  </si>
  <si>
    <t>COGS</t>
  </si>
  <si>
    <t>SG&amp;A</t>
  </si>
  <si>
    <t>Operating Margin</t>
  </si>
  <si>
    <t>Interest</t>
  </si>
  <si>
    <t>Pretax</t>
  </si>
  <si>
    <t>Taxes</t>
  </si>
  <si>
    <t>Net Income</t>
  </si>
  <si>
    <t>EPS</t>
  </si>
  <si>
    <t>CFFO</t>
  </si>
  <si>
    <t>CapEx</t>
  </si>
  <si>
    <t>FCF</t>
  </si>
  <si>
    <t>Software</t>
  </si>
  <si>
    <t>Revenue y/y</t>
  </si>
  <si>
    <t>Gross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</si>
</sst>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  <xf numFmtId="3" fontId="1" fillId="0" borderId="0" xfId="0" applyNumberFormat="1" applyFont="1"/>
    <xf numFmtId="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F0C57C3-2924-4BBC-9D5C-B1F167B9B70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15039</xdr:colOff>
      <xdr:row>0</xdr:row>
      <xdr:rowOff>15039</xdr:rowOff>
    </xdr:from>
    <xdr:to>
      <xdr:col>12</xdr:col>
      <xdr:colOff>15039</xdr:colOff>
      <xdr:row>34</xdr:row>
      <xdr:rowOff>125329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B2F20D0-EA53-6044-3D7E-026EE7FE9972}"/>
            </a:ext>
          </a:extLst>
        </xdr:cNvPr>
        <xdr:cNvCxnSpPr/>
      </xdr:nvCxnSpPr>
      <xdr:spPr>
        <a:xfrm>
          <a:off x="7504697" y="15039"/>
          <a:ext cx="0" cy="556460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7BDF5-2199-443B-9749-1C48B26800E7}">
  <dimension ref="J2:L7"/>
  <sheetViews>
    <sheetView zoomScaleNormal="100" workbookViewId="0">
      <selection activeCell="L7" sqref="L7"/>
    </sheetView>
  </sheetViews>
  <sheetFormatPr defaultRowHeight="12.75" x14ac:dyDescent="0.2"/>
  <sheetData>
    <row r="2" spans="10:12" x14ac:dyDescent="0.2">
      <c r="J2" t="s">
        <v>0</v>
      </c>
      <c r="K2">
        <v>16.829999999999998</v>
      </c>
    </row>
    <row r="3" spans="10:12" x14ac:dyDescent="0.2">
      <c r="J3" t="s">
        <v>1</v>
      </c>
      <c r="K3" s="1">
        <v>277.37341600000002</v>
      </c>
      <c r="L3" s="2" t="s">
        <v>6</v>
      </c>
    </row>
    <row r="4" spans="10:12" x14ac:dyDescent="0.2">
      <c r="J4" t="s">
        <v>2</v>
      </c>
      <c r="K4" s="1">
        <f>+K2*K3</f>
        <v>4668.1945912800002</v>
      </c>
    </row>
    <row r="5" spans="10:12" x14ac:dyDescent="0.2">
      <c r="J5" t="s">
        <v>3</v>
      </c>
      <c r="K5" s="1">
        <f>646+1262</f>
        <v>1908</v>
      </c>
      <c r="L5" s="2" t="s">
        <v>6</v>
      </c>
    </row>
    <row r="6" spans="10:12" x14ac:dyDescent="0.2">
      <c r="J6" t="s">
        <v>4</v>
      </c>
      <c r="K6" s="1">
        <f>2993+6</f>
        <v>2999</v>
      </c>
      <c r="L6" s="2" t="s">
        <v>6</v>
      </c>
    </row>
    <row r="7" spans="10:12" x14ac:dyDescent="0.2">
      <c r="J7" t="s">
        <v>5</v>
      </c>
      <c r="K7" s="1">
        <f>+K4-K5+K6</f>
        <v>5759.1945912800002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31FD1-16C1-4DFF-BB92-95EB356F5C75}">
  <dimension ref="A1:P23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7" sqref="L17"/>
    </sheetView>
  </sheetViews>
  <sheetFormatPr defaultRowHeight="12.75" x14ac:dyDescent="0.2"/>
  <cols>
    <col min="1" max="1" width="5" bestFit="1" customWidth="1"/>
    <col min="2" max="2" width="15.5703125" bestFit="1" customWidth="1"/>
    <col min="3" max="6" width="10" customWidth="1"/>
  </cols>
  <sheetData>
    <row r="1" spans="1:16" x14ac:dyDescent="0.2">
      <c r="A1" t="s">
        <v>7</v>
      </c>
    </row>
    <row r="2" spans="1:16" x14ac:dyDescent="0.2">
      <c r="C2" s="3">
        <v>45045</v>
      </c>
      <c r="D2" s="3">
        <v>45136</v>
      </c>
      <c r="E2" s="3">
        <v>45416</v>
      </c>
      <c r="F2" s="3">
        <v>45507</v>
      </c>
      <c r="J2">
        <v>2021</v>
      </c>
      <c r="K2">
        <f>+J2+1</f>
        <v>2022</v>
      </c>
      <c r="L2">
        <f>+K2+1</f>
        <v>2023</v>
      </c>
      <c r="M2">
        <v>2024</v>
      </c>
      <c r="N2">
        <f>+M2+1</f>
        <v>2025</v>
      </c>
      <c r="O2">
        <f>+N2+1</f>
        <v>2026</v>
      </c>
      <c r="P2">
        <f>+O2+1</f>
        <v>2027</v>
      </c>
    </row>
    <row r="3" spans="1:16" s="1" customFormat="1" x14ac:dyDescent="0.2">
      <c r="B3" s="1" t="s">
        <v>10</v>
      </c>
      <c r="C3" s="1">
        <v>4982</v>
      </c>
      <c r="D3" s="1">
        <v>5130</v>
      </c>
      <c r="E3" s="1">
        <v>4846</v>
      </c>
      <c r="F3" s="1">
        <v>4937</v>
      </c>
      <c r="J3" s="1">
        <v>24460</v>
      </c>
      <c r="K3" s="1">
        <v>24442</v>
      </c>
      <c r="L3" s="1">
        <v>23092</v>
      </c>
    </row>
    <row r="4" spans="1:16" s="1" customFormat="1" x14ac:dyDescent="0.2">
      <c r="B4" s="1" t="s">
        <v>9</v>
      </c>
      <c r="C4" s="1">
        <v>191</v>
      </c>
      <c r="D4" s="1">
        <v>150</v>
      </c>
      <c r="E4" s="1">
        <v>154</v>
      </c>
      <c r="F4" s="1">
        <v>159</v>
      </c>
      <c r="J4" s="1">
        <v>939</v>
      </c>
      <c r="K4" s="1">
        <v>1007</v>
      </c>
      <c r="L4" s="1">
        <v>774</v>
      </c>
    </row>
    <row r="5" spans="1:16" s="4" customFormat="1" x14ac:dyDescent="0.2">
      <c r="B5" s="4" t="s">
        <v>8</v>
      </c>
      <c r="C5" s="4">
        <f>+C3+C4</f>
        <v>5173</v>
      </c>
      <c r="D5" s="4">
        <f>+D3+D4</f>
        <v>5280</v>
      </c>
      <c r="E5" s="4">
        <f>+E3+E4</f>
        <v>5000</v>
      </c>
      <c r="F5" s="4">
        <f>+F3+F4</f>
        <v>5096</v>
      </c>
      <c r="J5" s="4">
        <f>+J3+J4</f>
        <v>25399</v>
      </c>
      <c r="K5" s="4">
        <f>+K3+K4</f>
        <v>25449</v>
      </c>
      <c r="L5" s="4">
        <f>+L3+L4</f>
        <v>23866</v>
      </c>
    </row>
    <row r="6" spans="1:16" s="1" customFormat="1" x14ac:dyDescent="0.2">
      <c r="B6" s="1" t="s">
        <v>12</v>
      </c>
      <c r="C6" s="1">
        <v>2988</v>
      </c>
      <c r="D6" s="1">
        <v>3176</v>
      </c>
      <c r="E6" s="1">
        <v>2946</v>
      </c>
      <c r="F6" s="1">
        <v>2938</v>
      </c>
      <c r="J6" s="1">
        <v>14956</v>
      </c>
      <c r="K6" s="1">
        <v>15306</v>
      </c>
      <c r="L6" s="1">
        <v>14143</v>
      </c>
    </row>
    <row r="7" spans="1:16" s="1" customFormat="1" x14ac:dyDescent="0.2">
      <c r="B7" s="1" t="s">
        <v>11</v>
      </c>
      <c r="C7" s="1">
        <f>+C5-C6</f>
        <v>2185</v>
      </c>
      <c r="D7" s="1">
        <f>+D5-D6</f>
        <v>2104</v>
      </c>
      <c r="E7" s="1">
        <f>+E5-E6</f>
        <v>2054</v>
      </c>
      <c r="F7" s="1">
        <f>+F5-F6</f>
        <v>2158</v>
      </c>
      <c r="J7" s="1">
        <f>+J5-J6</f>
        <v>10443</v>
      </c>
      <c r="K7" s="1">
        <f>+K5-K6</f>
        <v>10143</v>
      </c>
      <c r="L7" s="1">
        <f>+L5-L6</f>
        <v>9723</v>
      </c>
    </row>
    <row r="8" spans="1:16" s="1" customFormat="1" x14ac:dyDescent="0.2">
      <c r="B8" s="1" t="s">
        <v>13</v>
      </c>
      <c r="C8" s="1">
        <v>1950</v>
      </c>
      <c r="D8" s="1">
        <v>1980</v>
      </c>
      <c r="E8" s="1">
        <v>1911</v>
      </c>
      <c r="F8" s="1">
        <v>1973</v>
      </c>
      <c r="J8" s="1">
        <v>8154</v>
      </c>
      <c r="K8" s="1">
        <v>8461</v>
      </c>
      <c r="L8" s="1">
        <v>8375</v>
      </c>
    </row>
    <row r="9" spans="1:16" s="1" customFormat="1" x14ac:dyDescent="0.2">
      <c r="B9" s="1" t="s">
        <v>14</v>
      </c>
      <c r="C9" s="1">
        <f>+C7-C8</f>
        <v>235</v>
      </c>
      <c r="D9" s="1">
        <f>+D7-D8</f>
        <v>124</v>
      </c>
      <c r="E9" s="1">
        <f>+E7-E8</f>
        <v>143</v>
      </c>
      <c r="F9" s="1">
        <f>+F7-F8</f>
        <v>185</v>
      </c>
      <c r="J9" s="1">
        <f>+J7-J8</f>
        <v>2289</v>
      </c>
      <c r="K9" s="1">
        <f>+K7-K8</f>
        <v>1682</v>
      </c>
      <c r="L9" s="1">
        <f>+L7-L8</f>
        <v>1348</v>
      </c>
    </row>
    <row r="10" spans="1:16" s="1" customFormat="1" x14ac:dyDescent="0.2">
      <c r="B10" s="1" t="s">
        <v>15</v>
      </c>
      <c r="C10" s="1">
        <v>-37</v>
      </c>
      <c r="D10" s="1">
        <v>-36</v>
      </c>
      <c r="E10" s="1">
        <v>-31</v>
      </c>
      <c r="F10" s="1">
        <v>-31</v>
      </c>
      <c r="J10" s="1">
        <v>-255</v>
      </c>
      <c r="K10" s="1">
        <v>-162</v>
      </c>
      <c r="L10" s="1">
        <v>-135</v>
      </c>
    </row>
    <row r="11" spans="1:16" s="1" customFormat="1" x14ac:dyDescent="0.2">
      <c r="B11" s="1" t="s">
        <v>16</v>
      </c>
      <c r="C11" s="1">
        <f>+C10+C9</f>
        <v>198</v>
      </c>
      <c r="D11" s="1">
        <f>+D10+D9</f>
        <v>88</v>
      </c>
      <c r="E11" s="1">
        <f>+E10+E9</f>
        <v>112</v>
      </c>
      <c r="F11" s="1">
        <f>+F10+F9</f>
        <v>154</v>
      </c>
      <c r="J11" s="1">
        <f>+J9+J10</f>
        <v>2034</v>
      </c>
      <c r="K11" s="1">
        <f>+K9+K10</f>
        <v>1520</v>
      </c>
      <c r="L11" s="1">
        <f>+L9+L10</f>
        <v>1213</v>
      </c>
    </row>
    <row r="12" spans="1:16" s="1" customFormat="1" x14ac:dyDescent="0.2">
      <c r="B12" s="1" t="s">
        <v>17</v>
      </c>
      <c r="C12" s="1">
        <v>56</v>
      </c>
      <c r="D12" s="1">
        <v>-8</v>
      </c>
      <c r="E12" s="1">
        <v>36</v>
      </c>
      <c r="F12" s="1">
        <v>45</v>
      </c>
      <c r="J12" s="1">
        <v>436</v>
      </c>
      <c r="K12" s="1">
        <v>341</v>
      </c>
      <c r="L12" s="1">
        <v>19</v>
      </c>
    </row>
    <row r="13" spans="1:16" s="1" customFormat="1" x14ac:dyDescent="0.2">
      <c r="B13" s="1" t="s">
        <v>18</v>
      </c>
      <c r="C13" s="1">
        <f>+C11-C12</f>
        <v>142</v>
      </c>
      <c r="D13" s="1">
        <f>+D11-D12</f>
        <v>96</v>
      </c>
      <c r="E13" s="1">
        <f>+E11-E12</f>
        <v>76</v>
      </c>
      <c r="F13" s="1">
        <f>+F11-F12</f>
        <v>109</v>
      </c>
      <c r="J13" s="1">
        <f>+J11-J12</f>
        <v>1598</v>
      </c>
      <c r="K13" s="1">
        <f>+K11-K12</f>
        <v>1179</v>
      </c>
      <c r="L13" s="1">
        <f>+L11-L12</f>
        <v>1194</v>
      </c>
    </row>
    <row r="14" spans="1:16" x14ac:dyDescent="0.2">
      <c r="B14" t="s">
        <v>19</v>
      </c>
      <c r="C14" s="5">
        <f>+C13/C15</f>
        <v>0.51115910727141822</v>
      </c>
      <c r="E14" s="5">
        <f>+E13/E15</f>
        <v>0.27046263345195731</v>
      </c>
    </row>
    <row r="15" spans="1:16" x14ac:dyDescent="0.2">
      <c r="B15" t="s">
        <v>1</v>
      </c>
      <c r="C15" s="1">
        <v>277.8</v>
      </c>
      <c r="D15" s="1"/>
      <c r="E15" s="1">
        <v>281</v>
      </c>
      <c r="F15" s="1"/>
    </row>
    <row r="16" spans="1:16" x14ac:dyDescent="0.2">
      <c r="C16" s="1"/>
      <c r="D16" s="1"/>
      <c r="E16" s="1"/>
      <c r="F16" s="1"/>
    </row>
    <row r="17" spans="2:12" x14ac:dyDescent="0.2">
      <c r="B17" t="s">
        <v>24</v>
      </c>
      <c r="C17" s="1"/>
      <c r="D17" s="1"/>
      <c r="E17" s="1"/>
      <c r="F17" s="1"/>
      <c r="K17" s="6">
        <f>+K5/J5-1</f>
        <v>1.9685814402141677E-3</v>
      </c>
      <c r="L17" s="6">
        <f>+L5/K5-1</f>
        <v>-6.2202837046642312E-2</v>
      </c>
    </row>
    <row r="18" spans="2:12" x14ac:dyDescent="0.2">
      <c r="B18" t="s">
        <v>25</v>
      </c>
      <c r="C18" s="1"/>
      <c r="D18" s="1"/>
      <c r="E18" s="1"/>
      <c r="F18" s="1"/>
      <c r="J18" s="6">
        <f>+J7/J5</f>
        <v>0.41115791960313397</v>
      </c>
      <c r="K18" s="6">
        <f>+K7/K5</f>
        <v>0.39856182954143582</v>
      </c>
      <c r="L18" s="6">
        <f>+L7/L5</f>
        <v>0.40739964803486128</v>
      </c>
    </row>
    <row r="20" spans="2:12" x14ac:dyDescent="0.2">
      <c r="B20" t="s">
        <v>20</v>
      </c>
      <c r="C20">
        <v>105</v>
      </c>
      <c r="E20">
        <v>129</v>
      </c>
      <c r="J20" s="1">
        <v>2712</v>
      </c>
      <c r="K20" s="1">
        <v>1615</v>
      </c>
      <c r="L20" s="1">
        <v>1305</v>
      </c>
    </row>
    <row r="21" spans="2:12" x14ac:dyDescent="0.2">
      <c r="B21" t="s">
        <v>21</v>
      </c>
      <c r="C21">
        <v>-215</v>
      </c>
      <c r="E21">
        <v>-154</v>
      </c>
      <c r="J21">
        <v>-354</v>
      </c>
      <c r="K21">
        <v>-888</v>
      </c>
      <c r="L21">
        <v>-631</v>
      </c>
    </row>
    <row r="22" spans="2:12" x14ac:dyDescent="0.2">
      <c r="B22" t="s">
        <v>23</v>
      </c>
      <c r="J22">
        <v>-243</v>
      </c>
      <c r="K22">
        <v>-407</v>
      </c>
      <c r="L22">
        <v>-362</v>
      </c>
    </row>
    <row r="23" spans="2:12" x14ac:dyDescent="0.2">
      <c r="B23" t="s">
        <v>22</v>
      </c>
      <c r="C23">
        <f>+C20+C21</f>
        <v>-110</v>
      </c>
      <c r="E23">
        <f>+E20+E21</f>
        <v>-25</v>
      </c>
      <c r="J23" s="1">
        <f>+J22+J21+J20</f>
        <v>2115</v>
      </c>
      <c r="K23" s="1">
        <f>+K22+K21+K20</f>
        <v>320</v>
      </c>
      <c r="L23" s="1">
        <f>+L22+L21+L20</f>
        <v>312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2024-12-09T16:16:24Z</dcterms:created>
  <dcterms:modified xsi:type="dcterms:W3CDTF">2025-10-14T12:55:39Z</dcterms:modified>
</cp:coreProperties>
</file>