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5D72C320-B7F4-43EB-AB4F-B35FFB7FD095}" xr6:coauthVersionLast="47" xr6:coauthVersionMax="47" xr10:uidLastSave="{00000000-0000-0000-0000-000000000000}"/>
  <bookViews>
    <workbookView xWindow="7185" yWindow="3195" windowWidth="18075" windowHeight="16020" activeTab="1" xr2:uid="{E7BFF71A-2904-4F34-A901-1B8DEA033DF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2" l="1"/>
  <c r="D28" i="2"/>
  <c r="C28" i="2"/>
  <c r="C27" i="2"/>
  <c r="D27" i="2"/>
  <c r="E27" i="2"/>
  <c r="J6" i="1"/>
  <c r="J5" i="1"/>
  <c r="D19" i="2"/>
  <c r="C19" i="2"/>
  <c r="E19" i="2"/>
  <c r="E18" i="2"/>
  <c r="D18" i="2"/>
  <c r="C18" i="2"/>
  <c r="D16" i="2"/>
  <c r="C16" i="2"/>
  <c r="E16" i="2"/>
  <c r="C15" i="2"/>
  <c r="D15" i="2"/>
  <c r="E15" i="2"/>
  <c r="E14" i="2"/>
  <c r="E23" i="2" s="1"/>
  <c r="D14" i="2"/>
  <c r="D23" i="2" s="1"/>
  <c r="C14" i="2"/>
  <c r="C23" i="2" s="1"/>
  <c r="J4" i="1"/>
  <c r="J7" i="1" s="1"/>
  <c r="D22" i="2"/>
  <c r="E22" i="2"/>
  <c r="E9" i="2"/>
</calcChain>
</file>

<file path=xl/sharedStrings.xml><?xml version="1.0" encoding="utf-8"?>
<sst xmlns="http://schemas.openxmlformats.org/spreadsheetml/2006/main" count="31" uniqueCount="28">
  <si>
    <t>Price</t>
  </si>
  <si>
    <t>Shares</t>
  </si>
  <si>
    <t>MC</t>
  </si>
  <si>
    <t>Cash</t>
  </si>
  <si>
    <t>Debt</t>
  </si>
  <si>
    <t>EV</t>
  </si>
  <si>
    <t>Main</t>
  </si>
  <si>
    <t>Revenue</t>
  </si>
  <si>
    <t>GDV</t>
  </si>
  <si>
    <t>Switched</t>
  </si>
  <si>
    <t xml:space="preserve">  Consumer Credit</t>
  </si>
  <si>
    <t xml:space="preserve">  Consumer Debit/Prepaid</t>
  </si>
  <si>
    <t xml:space="preserve">  Commercial Credit/Debit</t>
  </si>
  <si>
    <t>Cards</t>
  </si>
  <si>
    <t>Revenue y/y</t>
  </si>
  <si>
    <t>G&amp;A</t>
  </si>
  <si>
    <t>A&amp;M</t>
  </si>
  <si>
    <t>Operating Income</t>
  </si>
  <si>
    <t>Operating Margin</t>
  </si>
  <si>
    <t>Interest</t>
  </si>
  <si>
    <t>Pretax Income</t>
  </si>
  <si>
    <t>Taxes</t>
  </si>
  <si>
    <t>Net Income</t>
  </si>
  <si>
    <t>EPS</t>
  </si>
  <si>
    <t>Q424</t>
  </si>
  <si>
    <t>CFFO</t>
  </si>
  <si>
    <t>CX</t>
  </si>
  <si>
    <t>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</si>
</sst>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4" fontId="0" fillId="0" borderId="0" xfId="0" applyNumberFormat="1"/>
    <xf numFmtId="9" fontId="0" fillId="0" borderId="0" xfId="0" applyNumberFormat="1"/>
    <xf numFmtId="3" fontId="0" fillId="0" borderId="0" xfId="0" applyNumberFormat="1"/>
    <xf numFmtId="3" fontId="1" fillId="0" borderId="0" xfId="0" applyNumberFormat="1" applyFont="1"/>
    <xf numFmtId="0" fontId="0" fillId="0" borderId="0" xfId="0" applyAlignment="1">
      <alignment horizontal="right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F29CF7AD-A73C-4665-B904-E32AA73B5E7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F05BA-E2E2-4BF2-B869-5C1F5041633C}">
  <dimension ref="I2:K7"/>
  <sheetViews>
    <sheetView zoomScaleNormal="100" workbookViewId="0">
      <selection activeCell="J3" sqref="J3"/>
    </sheetView>
  </sheetViews>
  <sheetFormatPr defaultRowHeight="12.75" x14ac:dyDescent="0.2"/>
  <sheetData>
    <row r="2" spans="9:11" x14ac:dyDescent="0.2">
      <c r="I2" t="s">
        <v>0</v>
      </c>
      <c r="J2" s="1">
        <v>586</v>
      </c>
    </row>
    <row r="3" spans="9:11" x14ac:dyDescent="0.2">
      <c r="I3" t="s">
        <v>1</v>
      </c>
      <c r="J3" s="3">
        <v>927</v>
      </c>
      <c r="K3" s="5" t="s">
        <v>24</v>
      </c>
    </row>
    <row r="4" spans="9:11" x14ac:dyDescent="0.2">
      <c r="I4" t="s">
        <v>2</v>
      </c>
      <c r="J4" s="3">
        <f>+J2*J3</f>
        <v>543222</v>
      </c>
    </row>
    <row r="5" spans="9:11" x14ac:dyDescent="0.2">
      <c r="I5" t="s">
        <v>3</v>
      </c>
      <c r="J5" s="3">
        <f>8442+492+330</f>
        <v>9264</v>
      </c>
      <c r="K5" s="5" t="s">
        <v>24</v>
      </c>
    </row>
    <row r="6" spans="9:11" x14ac:dyDescent="0.2">
      <c r="I6" t="s">
        <v>4</v>
      </c>
      <c r="J6" s="3">
        <f>750+17476</f>
        <v>18226</v>
      </c>
      <c r="K6" s="5" t="s">
        <v>24</v>
      </c>
    </row>
    <row r="7" spans="9:11" x14ac:dyDescent="0.2">
      <c r="I7" t="s">
        <v>5</v>
      </c>
      <c r="J7" s="3">
        <f>+J4-J5+J6</f>
        <v>552184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891AB-6F07-4B83-AF2A-CD982404D2A5}">
  <dimension ref="A1:E28"/>
  <sheetViews>
    <sheetView tabSelected="1" zoomScaleNormal="100" workbookViewId="0">
      <pane xSplit="2" ySplit="2" topLeftCell="C12" activePane="bottomRight" state="frozen"/>
      <selection pane="topRight" activeCell="C1" sqref="C1"/>
      <selection pane="bottomLeft" activeCell="A3" sqref="A3"/>
      <selection pane="bottomRight" activeCell="E23" sqref="E23"/>
    </sheetView>
  </sheetViews>
  <sheetFormatPr defaultRowHeight="12.75" x14ac:dyDescent="0.2"/>
  <cols>
    <col min="1" max="1" width="5" bestFit="1" customWidth="1"/>
    <col min="2" max="2" width="22.7109375" bestFit="1" customWidth="1"/>
  </cols>
  <sheetData>
    <row r="1" spans="1:5" x14ac:dyDescent="0.2">
      <c r="A1" s="6" t="s">
        <v>6</v>
      </c>
    </row>
    <row r="2" spans="1:5" x14ac:dyDescent="0.2">
      <c r="C2">
        <v>2022</v>
      </c>
      <c r="D2">
        <v>2023</v>
      </c>
      <c r="E2">
        <v>2024</v>
      </c>
    </row>
    <row r="3" spans="1:5" s="3" customFormat="1" x14ac:dyDescent="0.2">
      <c r="B3" s="3" t="s">
        <v>8</v>
      </c>
      <c r="E3" s="3">
        <v>9800</v>
      </c>
    </row>
    <row r="4" spans="1:5" s="3" customFormat="1" x14ac:dyDescent="0.2">
      <c r="B4" s="3" t="s">
        <v>10</v>
      </c>
      <c r="E4" s="3">
        <v>3634</v>
      </c>
    </row>
    <row r="5" spans="1:5" s="3" customFormat="1" x14ac:dyDescent="0.2">
      <c r="B5" s="3" t="s">
        <v>11</v>
      </c>
      <c r="E5" s="3">
        <v>4865</v>
      </c>
    </row>
    <row r="6" spans="1:5" s="3" customFormat="1" x14ac:dyDescent="0.2">
      <c r="B6" s="3" t="s">
        <v>12</v>
      </c>
      <c r="E6" s="3">
        <v>1258</v>
      </c>
    </row>
    <row r="7" spans="1:5" s="3" customFormat="1" x14ac:dyDescent="0.2">
      <c r="B7" s="3" t="s">
        <v>9</v>
      </c>
      <c r="E7" s="3">
        <v>159.4</v>
      </c>
    </row>
    <row r="8" spans="1:5" s="3" customFormat="1" x14ac:dyDescent="0.2"/>
    <row r="9" spans="1:5" s="3" customFormat="1" x14ac:dyDescent="0.2">
      <c r="B9" s="3" t="s">
        <v>13</v>
      </c>
      <c r="E9" s="3">
        <f>1070+1035+153</f>
        <v>2258</v>
      </c>
    </row>
    <row r="10" spans="1:5" s="3" customFormat="1" x14ac:dyDescent="0.2"/>
    <row r="11" spans="1:5" s="4" customFormat="1" x14ac:dyDescent="0.2">
      <c r="B11" s="4" t="s">
        <v>7</v>
      </c>
      <c r="C11" s="4">
        <v>22237</v>
      </c>
      <c r="D11" s="4">
        <v>25098</v>
      </c>
      <c r="E11" s="4">
        <v>28167</v>
      </c>
    </row>
    <row r="12" spans="1:5" x14ac:dyDescent="0.2">
      <c r="B12" s="3" t="s">
        <v>15</v>
      </c>
      <c r="C12">
        <v>8078</v>
      </c>
      <c r="D12">
        <v>8927</v>
      </c>
      <c r="E12">
        <v>10193</v>
      </c>
    </row>
    <row r="13" spans="1:5" x14ac:dyDescent="0.2">
      <c r="B13" s="3" t="s">
        <v>16</v>
      </c>
      <c r="C13">
        <v>789</v>
      </c>
      <c r="D13">
        <v>825</v>
      </c>
      <c r="E13">
        <v>815</v>
      </c>
    </row>
    <row r="14" spans="1:5" x14ac:dyDescent="0.2">
      <c r="B14" s="3" t="s">
        <v>17</v>
      </c>
      <c r="C14" s="3">
        <f>+C11-C12-C13</f>
        <v>13370</v>
      </c>
      <c r="D14" s="3">
        <f>+D11-D12-D13</f>
        <v>15346</v>
      </c>
      <c r="E14" s="3">
        <f>+E11-E12-E13</f>
        <v>17159</v>
      </c>
    </row>
    <row r="15" spans="1:5" x14ac:dyDescent="0.2">
      <c r="B15" s="3" t="s">
        <v>19</v>
      </c>
      <c r="C15" s="3">
        <f>61-471</f>
        <v>-410</v>
      </c>
      <c r="D15" s="3">
        <f>274-575</f>
        <v>-301</v>
      </c>
      <c r="E15" s="3">
        <f>327-646</f>
        <v>-319</v>
      </c>
    </row>
    <row r="16" spans="1:5" x14ac:dyDescent="0.2">
      <c r="B16" s="3" t="s">
        <v>20</v>
      </c>
      <c r="C16" s="3">
        <f t="shared" ref="C16:D16" si="0">+C14+C15</f>
        <v>12960</v>
      </c>
      <c r="D16" s="3">
        <f t="shared" si="0"/>
        <v>15045</v>
      </c>
      <c r="E16" s="3">
        <f>+E14+E15</f>
        <v>16840</v>
      </c>
    </row>
    <row r="17" spans="2:5" x14ac:dyDescent="0.2">
      <c r="B17" s="3" t="s">
        <v>21</v>
      </c>
      <c r="C17" s="3">
        <v>1802</v>
      </c>
      <c r="D17" s="3">
        <v>2444</v>
      </c>
      <c r="E17" s="3">
        <v>2380</v>
      </c>
    </row>
    <row r="18" spans="2:5" x14ac:dyDescent="0.2">
      <c r="B18" s="3" t="s">
        <v>22</v>
      </c>
      <c r="C18" s="3">
        <f>+C16-C17</f>
        <v>11158</v>
      </c>
      <c r="D18" s="3">
        <f>+D16-D17</f>
        <v>12601</v>
      </c>
      <c r="E18" s="3">
        <f>+E16-E17</f>
        <v>14460</v>
      </c>
    </row>
    <row r="19" spans="2:5" x14ac:dyDescent="0.2">
      <c r="B19" s="3" t="s">
        <v>23</v>
      </c>
      <c r="C19" s="1">
        <f t="shared" ref="C19:D19" si="1">+C18/C20</f>
        <v>11.49124613800206</v>
      </c>
      <c r="D19" s="1">
        <f t="shared" si="1"/>
        <v>13.32029598308668</v>
      </c>
      <c r="E19" s="1">
        <f>+E18/E20</f>
        <v>15.598705501618124</v>
      </c>
    </row>
    <row r="20" spans="2:5" x14ac:dyDescent="0.2">
      <c r="B20" s="3" t="s">
        <v>1</v>
      </c>
      <c r="C20" s="3">
        <v>971</v>
      </c>
      <c r="D20" s="3">
        <v>946</v>
      </c>
      <c r="E20" s="3">
        <v>927</v>
      </c>
    </row>
    <row r="22" spans="2:5" x14ac:dyDescent="0.2">
      <c r="B22" t="s">
        <v>14</v>
      </c>
      <c r="D22" s="2">
        <f>+D11/C11-1</f>
        <v>0.1286594414714215</v>
      </c>
      <c r="E22" s="2">
        <f>+E11/D11-1</f>
        <v>0.12228065981353087</v>
      </c>
    </row>
    <row r="23" spans="2:5" x14ac:dyDescent="0.2">
      <c r="B23" s="3" t="s">
        <v>18</v>
      </c>
      <c r="C23" s="2">
        <f>+C14/C11</f>
        <v>0.60125016863785585</v>
      </c>
      <c r="D23" s="2">
        <f>+D14/D11</f>
        <v>0.61144314287991075</v>
      </c>
      <c r="E23" s="2">
        <f>+E14/E11</f>
        <v>0.6091880569460717</v>
      </c>
    </row>
    <row r="26" spans="2:5" x14ac:dyDescent="0.2">
      <c r="B26" t="s">
        <v>25</v>
      </c>
      <c r="C26" s="3">
        <v>11195</v>
      </c>
      <c r="D26" s="3">
        <v>11980</v>
      </c>
      <c r="E26" s="3">
        <v>14780</v>
      </c>
    </row>
    <row r="27" spans="2:5" x14ac:dyDescent="0.2">
      <c r="B27" t="s">
        <v>26</v>
      </c>
      <c r="C27" s="3">
        <f>-442-655</f>
        <v>-1097</v>
      </c>
      <c r="D27" s="3">
        <f>-371-717</f>
        <v>-1088</v>
      </c>
      <c r="E27" s="3">
        <f>-474-720</f>
        <v>-1194</v>
      </c>
    </row>
    <row r="28" spans="2:5" x14ac:dyDescent="0.2">
      <c r="B28" t="s">
        <v>27</v>
      </c>
      <c r="C28" s="3">
        <f>+C26+C27</f>
        <v>10098</v>
      </c>
      <c r="D28" s="3">
        <f>+D26+D27</f>
        <v>10892</v>
      </c>
      <c r="E28" s="3">
        <f>+E26+E27</f>
        <v>13586</v>
      </c>
    </row>
  </sheetData>
  <hyperlinks>
    <hyperlink ref="A1" location="Main!A1" display="Main" xr:uid="{692A3948-F9D8-491D-99DB-9365EE33A2B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2025-03-07T18:04:39Z</dcterms:created>
  <dcterms:modified xsi:type="dcterms:W3CDTF">2025-10-14T13:10:46Z</dcterms:modified>
</cp:coreProperties>
</file>