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AD2C1F9E-7E79-41AB-A921-C3488A24B8FB}" xr6:coauthVersionLast="47" xr6:coauthVersionMax="47" xr10:uidLastSave="{00000000-0000-0000-0000-000000000000}"/>
  <bookViews>
    <workbookView xWindow="7530" yWindow="3540" windowWidth="18075" windowHeight="16020" xr2:uid="{5FA5EC62-F57A-411C-B9A5-B1BE3D282EC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2" l="1"/>
  <c r="Y7" i="2"/>
  <c r="X7" i="2"/>
  <c r="W7" i="2"/>
  <c r="G26" i="2"/>
  <c r="K26" i="2"/>
  <c r="L25" i="2"/>
  <c r="H25" i="2"/>
  <c r="L24" i="2"/>
  <c r="H24" i="2"/>
  <c r="G11" i="2"/>
  <c r="G7" i="2"/>
  <c r="K11" i="2"/>
  <c r="K7" i="2"/>
  <c r="H11" i="2"/>
  <c r="H7" i="2"/>
  <c r="L11" i="2"/>
  <c r="L7" i="2"/>
  <c r="L12" i="2" s="1"/>
  <c r="L14" i="2" s="1"/>
  <c r="L16" i="2" s="1"/>
  <c r="L17" i="2" s="1"/>
  <c r="K7" i="1"/>
  <c r="K3" i="1"/>
  <c r="K4" i="1"/>
  <c r="L26" i="2" l="1"/>
  <c r="H26" i="2"/>
  <c r="G12" i="2"/>
  <c r="G14" i="2" s="1"/>
  <c r="G16" i="2" s="1"/>
  <c r="G17" i="2" s="1"/>
  <c r="K12" i="2"/>
  <c r="K14" i="2" s="1"/>
  <c r="K16" i="2" s="1"/>
  <c r="K17" i="2" s="1"/>
  <c r="H12" i="2"/>
  <c r="H14" i="2" s="1"/>
  <c r="H16" i="2" s="1"/>
  <c r="H17" i="2" s="1"/>
</calcChain>
</file>

<file path=xl/sharedStrings.xml><?xml version="1.0" encoding="utf-8"?>
<sst xmlns="http://schemas.openxmlformats.org/spreadsheetml/2006/main" count="39" uniqueCount="35">
  <si>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</si>
  <si>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</si>
  <si>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</si>
  <si>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</si>
  <si>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</si>
  <si>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</si>
  <si>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</si>
  <si>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</si>
  <si>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</si>
  <si>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</si>
  <si>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</si>
  <si>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</si>
  <si>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</si>
  <si>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</si>
  <si>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</si>
  <si>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</si>
  <si>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</si>
  <si>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</si>
  <si>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</si>
  <si>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</si>
  <si>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Operating Income</t>
  </si>
  <si>
    <t>Operating Expenses</t>
  </si>
  <si>
    <t>G&amp;A</t>
  </si>
  <si>
    <t>S&amp;M</t>
  </si>
  <si>
    <t>R&amp;D</t>
  </si>
  <si>
    <t>Gross Profit</t>
  </si>
  <si>
    <t>COGS</t>
  </si>
  <si>
    <t>Net Income</t>
  </si>
  <si>
    <t>Taxes</t>
  </si>
  <si>
    <t>Pretax Income</t>
  </si>
  <si>
    <t>Interest Income</t>
  </si>
  <si>
    <t>EPS</t>
  </si>
  <si>
    <t>EyeQ SOC</t>
  </si>
  <si>
    <t>SuperVision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</si>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</sst>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66B68E3-DE7A-4B93-8C6F-6238830E7A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30079</xdr:colOff>
      <xdr:row>0</xdr:row>
      <xdr:rowOff>35092</xdr:rowOff>
    </xdr:from>
    <xdr:to>
      <xdr:col>12</xdr:col>
      <xdr:colOff>30079</xdr:colOff>
      <xdr:row>32</xdr:row>
      <xdr:rowOff>40105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50FD1C-3AA7-BD35-00BC-FCACB8E35E0E}"/>
            </a:ext>
          </a:extLst>
        </xdr:cNvPr>
        <xdr:cNvCxnSpPr/>
      </xdr:nvCxnSpPr>
      <xdr:spPr>
        <a:xfrm>
          <a:off x="7690184" y="35092"/>
          <a:ext cx="0" cy="48176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04DF-2E14-4270-A58D-2D09FF36CB86}">
  <dimension ref="B2:L7"/>
  <sheetViews>
    <sheetView tabSelected="1" zoomScaleNormal="100" workbookViewId="0">
      <selection activeCell="L7" sqref="L7"/>
    </sheetView>
  </sheetViews>
  <sheetFormatPr defaultColWidth="8.85546875" defaultRowHeight="12.75" x14ac:dyDescent="0.2"/>
  <sheetData>
    <row r="2" spans="2:12" x14ac:dyDescent="0.2">
      <c r="B2" t="s">
        <v>32</v>
      </c>
      <c r="J2" t="s">
        <v>0</v>
      </c>
      <c r="K2">
        <v>13.53</v>
      </c>
    </row>
    <row r="3" spans="2:12" x14ac:dyDescent="0.2">
      <c r="B3" t="s">
        <v>33</v>
      </c>
      <c r="J3" t="s">
        <v>1</v>
      </c>
      <c r="K3" s="2">
        <f>99.548127+711.5</f>
        <v>811.04812700000002</v>
      </c>
      <c r="L3" s="1" t="s">
        <v>6</v>
      </c>
    </row>
    <row r="4" spans="2:12" x14ac:dyDescent="0.2">
      <c r="J4" t="s">
        <v>2</v>
      </c>
      <c r="K4" s="2">
        <f>+K2*K3</f>
        <v>10973.48115831</v>
      </c>
    </row>
    <row r="5" spans="2:12" x14ac:dyDescent="0.2">
      <c r="J5" t="s">
        <v>3</v>
      </c>
      <c r="K5" s="2">
        <v>1203</v>
      </c>
      <c r="L5" s="1" t="s">
        <v>6</v>
      </c>
    </row>
    <row r="6" spans="2:12" x14ac:dyDescent="0.2">
      <c r="J6" t="s">
        <v>4</v>
      </c>
      <c r="K6" s="2">
        <v>0</v>
      </c>
      <c r="L6" s="1" t="s">
        <v>6</v>
      </c>
    </row>
    <row r="7" spans="2:12" x14ac:dyDescent="0.2">
      <c r="J7" t="s">
        <v>5</v>
      </c>
      <c r="K7" s="2">
        <f>+K4-K5+K6</f>
        <v>9770.48115831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A64A-7E68-4032-8584-CE608900EE54}">
  <dimension ref="A1:Z26"/>
  <sheetViews>
    <sheetView zoomScaleNormal="10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Z5" sqref="Z5"/>
    </sheetView>
  </sheetViews>
  <sheetFormatPr defaultColWidth="8.85546875" defaultRowHeight="12.75" x14ac:dyDescent="0.2"/>
  <cols>
    <col min="1" max="1" width="5" bestFit="1" customWidth="1"/>
    <col min="2" max="2" width="18.140625" bestFit="1" customWidth="1"/>
    <col min="3" max="10" width="9.140625" style="1"/>
  </cols>
  <sheetData>
    <row r="1" spans="1:26" x14ac:dyDescent="0.2">
      <c r="A1" t="s">
        <v>7</v>
      </c>
    </row>
    <row r="2" spans="1:26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  <c r="Z2">
        <v>2024</v>
      </c>
    </row>
    <row r="3" spans="1:26" x14ac:dyDescent="0.2">
      <c r="B3" t="s">
        <v>34</v>
      </c>
      <c r="K3" s="1"/>
      <c r="L3" s="1"/>
      <c r="M3" s="1"/>
      <c r="N3" s="1"/>
      <c r="P3">
        <v>2.7</v>
      </c>
      <c r="Q3">
        <v>4.4000000000000004</v>
      </c>
      <c r="R3">
        <v>6.4</v>
      </c>
      <c r="S3">
        <v>8.6999999999999993</v>
      </c>
      <c r="T3">
        <v>12.4</v>
      </c>
      <c r="U3">
        <v>17.5</v>
      </c>
      <c r="V3">
        <v>19.3</v>
      </c>
      <c r="W3">
        <v>28.1</v>
      </c>
      <c r="X3">
        <v>33.700000000000003</v>
      </c>
      <c r="Y3">
        <v>37.4</v>
      </c>
    </row>
    <row r="4" spans="1:26" x14ac:dyDescent="0.2">
      <c r="K4" s="1"/>
      <c r="L4" s="1"/>
      <c r="M4" s="1"/>
      <c r="N4" s="1"/>
    </row>
    <row r="5" spans="1:26" s="4" customFormat="1" x14ac:dyDescent="0.2">
      <c r="B5" s="4" t="s">
        <v>8</v>
      </c>
      <c r="C5" s="5"/>
      <c r="D5" s="5"/>
      <c r="E5" s="5"/>
      <c r="F5" s="5"/>
      <c r="G5" s="5">
        <v>458</v>
      </c>
      <c r="H5" s="5">
        <v>454</v>
      </c>
      <c r="I5" s="5"/>
      <c r="J5" s="5"/>
      <c r="K5" s="4">
        <v>239</v>
      </c>
      <c r="L5" s="4">
        <v>439</v>
      </c>
      <c r="M5" s="4">
        <v>450</v>
      </c>
      <c r="N5" s="4">
        <v>450</v>
      </c>
      <c r="W5" s="4">
        <v>1386</v>
      </c>
      <c r="X5" s="4">
        <v>1869</v>
      </c>
      <c r="Y5" s="4">
        <v>2079</v>
      </c>
      <c r="Z5" s="4">
        <f>SUM(K5:N5)</f>
        <v>1578</v>
      </c>
    </row>
    <row r="6" spans="1:26" s="2" customFormat="1" x14ac:dyDescent="0.2">
      <c r="B6" s="2" t="s">
        <v>26</v>
      </c>
      <c r="C6" s="6"/>
      <c r="D6" s="6"/>
      <c r="E6" s="6"/>
      <c r="F6" s="6"/>
      <c r="G6" s="2">
        <v>251</v>
      </c>
      <c r="H6" s="2">
        <v>230</v>
      </c>
      <c r="I6" s="6"/>
      <c r="J6" s="6"/>
      <c r="K6" s="2">
        <v>185</v>
      </c>
      <c r="L6" s="2">
        <v>230</v>
      </c>
      <c r="W6" s="2">
        <v>731</v>
      </c>
      <c r="X6" s="2">
        <v>947</v>
      </c>
      <c r="Y6" s="2">
        <v>1032</v>
      </c>
    </row>
    <row r="7" spans="1:26" s="2" customFormat="1" x14ac:dyDescent="0.2">
      <c r="B7" s="2" t="s">
        <v>25</v>
      </c>
      <c r="C7" s="6"/>
      <c r="D7" s="6"/>
      <c r="E7" s="6"/>
      <c r="F7" s="6"/>
      <c r="G7" s="2">
        <f>+G5-G6</f>
        <v>207</v>
      </c>
      <c r="H7" s="2">
        <f>+H5-H6</f>
        <v>224</v>
      </c>
      <c r="I7" s="6"/>
      <c r="J7" s="6"/>
      <c r="K7" s="2">
        <f>+K5-K6</f>
        <v>54</v>
      </c>
      <c r="L7" s="2">
        <f>+L5-L6</f>
        <v>209</v>
      </c>
      <c r="W7" s="2">
        <f>+W5-W6</f>
        <v>655</v>
      </c>
      <c r="X7" s="2">
        <f>+X5-X6</f>
        <v>922</v>
      </c>
      <c r="Y7" s="2">
        <f>+Y5-Y6</f>
        <v>1047</v>
      </c>
    </row>
    <row r="8" spans="1:26" x14ac:dyDescent="0.2">
      <c r="B8" t="s">
        <v>24</v>
      </c>
      <c r="G8">
        <v>235</v>
      </c>
      <c r="H8">
        <v>211</v>
      </c>
      <c r="K8">
        <v>243</v>
      </c>
      <c r="L8">
        <v>256</v>
      </c>
    </row>
    <row r="9" spans="1:26" x14ac:dyDescent="0.2">
      <c r="B9" t="s">
        <v>23</v>
      </c>
      <c r="G9">
        <v>33</v>
      </c>
      <c r="H9">
        <v>29</v>
      </c>
      <c r="K9">
        <v>34</v>
      </c>
      <c r="L9">
        <v>28</v>
      </c>
    </row>
    <row r="10" spans="1:26" x14ac:dyDescent="0.2">
      <c r="B10" t="s">
        <v>22</v>
      </c>
      <c r="G10">
        <v>20</v>
      </c>
      <c r="H10">
        <v>17</v>
      </c>
      <c r="K10">
        <v>15</v>
      </c>
      <c r="L10">
        <v>19</v>
      </c>
    </row>
    <row r="11" spans="1:26" x14ac:dyDescent="0.2">
      <c r="B11" t="s">
        <v>21</v>
      </c>
      <c r="G11">
        <f>G10+G9+G8</f>
        <v>288</v>
      </c>
      <c r="H11">
        <f>H10+H9+H8</f>
        <v>257</v>
      </c>
      <c r="K11">
        <f>K10+K9+K8</f>
        <v>292</v>
      </c>
      <c r="L11">
        <f>L10+L9+L8</f>
        <v>303</v>
      </c>
    </row>
    <row r="12" spans="1:26" x14ac:dyDescent="0.2">
      <c r="B12" t="s">
        <v>20</v>
      </c>
      <c r="G12">
        <f>+G7-G11</f>
        <v>-81</v>
      </c>
      <c r="H12">
        <f>+H7-H11</f>
        <v>-33</v>
      </c>
      <c r="K12">
        <f>+K7-K11</f>
        <v>-238</v>
      </c>
      <c r="L12">
        <f>+L7-L11</f>
        <v>-94</v>
      </c>
    </row>
    <row r="13" spans="1:26" x14ac:dyDescent="0.2">
      <c r="B13" t="s">
        <v>30</v>
      </c>
      <c r="G13">
        <v>8</v>
      </c>
      <c r="H13">
        <v>15</v>
      </c>
      <c r="K13">
        <v>17</v>
      </c>
      <c r="L13">
        <v>13</v>
      </c>
    </row>
    <row r="14" spans="1:26" x14ac:dyDescent="0.2">
      <c r="B14" t="s">
        <v>29</v>
      </c>
      <c r="G14">
        <f>+G12+G13</f>
        <v>-73</v>
      </c>
      <c r="H14">
        <f>+H12+H13</f>
        <v>-18</v>
      </c>
      <c r="K14">
        <f>+K12+K13</f>
        <v>-221</v>
      </c>
      <c r="L14">
        <f>+L12+L13</f>
        <v>-81</v>
      </c>
    </row>
    <row r="15" spans="1:26" x14ac:dyDescent="0.2">
      <c r="B15" t="s">
        <v>28</v>
      </c>
      <c r="G15">
        <v>6</v>
      </c>
      <c r="H15">
        <v>10</v>
      </c>
      <c r="K15">
        <v>-3</v>
      </c>
      <c r="L15">
        <v>5</v>
      </c>
    </row>
    <row r="16" spans="1:26" x14ac:dyDescent="0.2">
      <c r="B16" t="s">
        <v>27</v>
      </c>
      <c r="G16">
        <f>+G14-G15</f>
        <v>-79</v>
      </c>
      <c r="H16">
        <f>+H14-H15</f>
        <v>-28</v>
      </c>
      <c r="K16">
        <f>+K14-K15</f>
        <v>-218</v>
      </c>
      <c r="L16">
        <f>+L14-L15</f>
        <v>-86</v>
      </c>
    </row>
    <row r="17" spans="2:12" x14ac:dyDescent="0.2">
      <c r="B17" t="s">
        <v>31</v>
      </c>
      <c r="G17" s="3">
        <f>+G16/G18</f>
        <v>-9.8503740648379051E-2</v>
      </c>
      <c r="H17" s="3">
        <f>+H16/H18</f>
        <v>-3.4782608695652174E-2</v>
      </c>
      <c r="K17" s="3">
        <f>+K16/K18</f>
        <v>-0.27047146401985112</v>
      </c>
      <c r="L17" s="3">
        <f>+L16/L18</f>
        <v>-0.10669975186104218</v>
      </c>
    </row>
    <row r="18" spans="2:12" x14ac:dyDescent="0.2">
      <c r="B18" t="s">
        <v>1</v>
      </c>
      <c r="G18">
        <v>802</v>
      </c>
      <c r="H18">
        <v>805</v>
      </c>
      <c r="K18">
        <v>806</v>
      </c>
      <c r="L18">
        <v>806</v>
      </c>
    </row>
    <row r="24" spans="2:12" x14ac:dyDescent="0.2">
      <c r="G24" s="1">
        <v>171</v>
      </c>
      <c r="H24" s="1">
        <f>197-G24</f>
        <v>26</v>
      </c>
      <c r="K24">
        <v>40</v>
      </c>
      <c r="L24">
        <f>70-K24</f>
        <v>30</v>
      </c>
    </row>
    <row r="25" spans="2:12" x14ac:dyDescent="0.2">
      <c r="G25" s="1">
        <v>-26</v>
      </c>
      <c r="H25" s="1">
        <f>-58-G25</f>
        <v>-32</v>
      </c>
      <c r="K25">
        <v>-22</v>
      </c>
      <c r="L25">
        <f>-46-K25</f>
        <v>-24</v>
      </c>
    </row>
    <row r="26" spans="2:12" x14ac:dyDescent="0.2">
      <c r="G26">
        <f>+G24+G25</f>
        <v>145</v>
      </c>
      <c r="H26">
        <f>+H24+H25</f>
        <v>-6</v>
      </c>
      <c r="K26">
        <f>+K24+K25</f>
        <v>18</v>
      </c>
      <c r="L26">
        <f>+L24+L25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2024-09-26T17:38:22Z</dcterms:created>
  <dcterms:modified xsi:type="dcterms:W3CDTF">2025-10-14T13:11:59Z</dcterms:modified>
</cp:coreProperties>
</file>