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2DD9A21-D19C-4FC7-9582-73123A631523}" xr6:coauthVersionLast="47" xr6:coauthVersionMax="47" xr10:uidLastSave="{00000000-0000-0000-0000-000000000000}"/>
  <bookViews>
    <workbookView xWindow="1860" yWindow="1860" windowWidth="18075" windowHeight="16020" activeTab="1" xr2:uid="{D41EE815-3FF7-4F26-8287-DC75508FD1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23" i="2" s="1"/>
  <c r="F29" i="2"/>
  <c r="G8" i="2"/>
  <c r="G5" i="2"/>
  <c r="G7" i="2" s="1"/>
  <c r="O3" i="2"/>
  <c r="O5" i="2" s="1"/>
  <c r="O7" i="2" s="1"/>
  <c r="O9" i="2" s="1"/>
  <c r="G13" i="2"/>
  <c r="E13" i="2"/>
  <c r="F6" i="2"/>
  <c r="F4" i="2"/>
  <c r="F3" i="2"/>
  <c r="D6" i="2"/>
  <c r="D4" i="2"/>
  <c r="D3" i="2"/>
  <c r="E5" i="2"/>
  <c r="E7" i="2" s="1"/>
  <c r="E9" i="2" s="1"/>
  <c r="D5" i="2"/>
  <c r="D14" i="2" s="1"/>
  <c r="C5" i="2"/>
  <c r="C7" i="2" s="1"/>
  <c r="C9" i="2" s="1"/>
  <c r="M13" i="2"/>
  <c r="L5" i="2"/>
  <c r="L14" i="2" s="1"/>
  <c r="J4" i="1"/>
  <c r="J7" i="1" s="1"/>
  <c r="M5" i="2"/>
  <c r="M14" i="2" s="1"/>
  <c r="N5" i="2"/>
  <c r="N7" i="2" s="1"/>
  <c r="N9" i="2" s="1"/>
  <c r="N13" i="2"/>
  <c r="G14" i="2" l="1"/>
  <c r="F13" i="2"/>
  <c r="G9" i="2"/>
  <c r="C14" i="2"/>
  <c r="E14" i="2"/>
  <c r="D7" i="2"/>
  <c r="D9" i="2" s="1"/>
  <c r="F5" i="2"/>
  <c r="L7" i="2"/>
  <c r="L9" i="2" s="1"/>
  <c r="N14" i="2"/>
  <c r="M7" i="2"/>
  <c r="M9" i="2" s="1"/>
  <c r="F14" i="2" l="1"/>
  <c r="F7" i="2"/>
  <c r="F9" i="2" s="1"/>
</calcChain>
</file>

<file path=xl/sharedStrings.xml><?xml version="1.0" encoding="utf-8"?>
<sst xmlns="http://schemas.openxmlformats.org/spreadsheetml/2006/main" count="37" uniqueCount="33">
  <si>
    <t>Main</t>
  </si>
  <si>
    <t>Revenue</t>
  </si>
  <si>
    <t>Gross Margin</t>
  </si>
  <si>
    <t>Revenue y/y</t>
  </si>
  <si>
    <t>COGS</t>
  </si>
  <si>
    <t>Gross Profit</t>
  </si>
  <si>
    <t>SG&amp;A</t>
  </si>
  <si>
    <t>Operating Income</t>
  </si>
  <si>
    <t>CFFO</t>
  </si>
  <si>
    <t>Price</t>
  </si>
  <si>
    <t>Shares</t>
  </si>
  <si>
    <t>MC</t>
  </si>
  <si>
    <t>Cash</t>
  </si>
  <si>
    <t>Debt</t>
  </si>
  <si>
    <t>EV</t>
  </si>
  <si>
    <t>1H24</t>
  </si>
  <si>
    <t>2H24</t>
  </si>
  <si>
    <t>1H25</t>
  </si>
  <si>
    <t>2H25</t>
  </si>
  <si>
    <t>S/O</t>
  </si>
  <si>
    <t>Net Income</t>
  </si>
  <si>
    <t>Interest Income</t>
  </si>
  <si>
    <t>1H23</t>
  </si>
  <si>
    <t>2H23</t>
  </si>
  <si>
    <t>Q225</t>
  </si>
  <si>
    <t>1H26</t>
  </si>
  <si>
    <t>2H26</t>
  </si>
  <si>
    <t>Assets</t>
  </si>
  <si>
    <t>OCA</t>
  </si>
  <si>
    <t>Prepaid</t>
  </si>
  <si>
    <t>Taxes</t>
  </si>
  <si>
    <t>Inventory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</si>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</sst>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/>
    <xf numFmtId="9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9076-93B3-4602-A3B5-0F89380D7C3E}">
  <dimension ref="I2:K7"/>
  <sheetViews>
    <sheetView zoomScaleNormal="100" workbookViewId="0">
      <selection sqref="A1:XFD1048576"/>
    </sheetView>
  </sheetViews>
  <sheetFormatPr defaultRowHeight="12.75" x14ac:dyDescent="0.2"/>
  <cols>
    <col min="1" max="16384" width="9.140625" style="12"/>
  </cols>
  <sheetData>
    <row r="2" spans="9:11" x14ac:dyDescent="0.2">
      <c r="I2" s="12" t="s">
        <v>9</v>
      </c>
      <c r="J2" s="13">
        <v>135</v>
      </c>
    </row>
    <row r="3" spans="9:11" x14ac:dyDescent="0.2">
      <c r="I3" s="12" t="s">
        <v>10</v>
      </c>
      <c r="J3" s="14">
        <v>19.498999999999999</v>
      </c>
      <c r="K3" s="15" t="s">
        <v>24</v>
      </c>
    </row>
    <row r="4" spans="9:11" x14ac:dyDescent="0.2">
      <c r="I4" s="12" t="s">
        <v>11</v>
      </c>
      <c r="J4" s="14">
        <f>+J2*J3</f>
        <v>2632.3649999999998</v>
      </c>
      <c r="K4" s="15"/>
    </row>
    <row r="5" spans="9:11" x14ac:dyDescent="0.2">
      <c r="I5" s="12" t="s">
        <v>12</v>
      </c>
      <c r="J5" s="14">
        <v>59.063000000000002</v>
      </c>
      <c r="K5" s="15" t="s">
        <v>24</v>
      </c>
    </row>
    <row r="6" spans="9:11" x14ac:dyDescent="0.2">
      <c r="I6" s="12" t="s">
        <v>13</v>
      </c>
      <c r="J6" s="14">
        <v>15.775</v>
      </c>
      <c r="K6" s="15" t="s">
        <v>24</v>
      </c>
    </row>
    <row r="7" spans="9:11" x14ac:dyDescent="0.2">
      <c r="I7" s="12" t="s">
        <v>14</v>
      </c>
      <c r="J7" s="14">
        <f>+J4-J5+J6</f>
        <v>2589.0769999999998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9EE3-89EB-4D50-BA96-D6B233C658A3}">
  <dimension ref="A1:O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3" sqref="N13"/>
    </sheetView>
  </sheetViews>
  <sheetFormatPr defaultColWidth="9.140625" defaultRowHeight="12.75" x14ac:dyDescent="0.2"/>
  <cols>
    <col min="1" max="1" width="5" style="1" bestFit="1" customWidth="1"/>
    <col min="2" max="2" width="15.85546875" style="1" bestFit="1" customWidth="1"/>
    <col min="3" max="10" width="9.140625" style="4" customWidth="1"/>
    <col min="11" max="11" width="9.140625" style="1" customWidth="1"/>
    <col min="12" max="13" width="9.140625" style="1"/>
    <col min="14" max="14" width="10.140625" style="1" customWidth="1"/>
    <col min="15" max="16384" width="9.140625" style="1"/>
  </cols>
  <sheetData>
    <row r="1" spans="1:15" x14ac:dyDescent="0.2">
      <c r="A1" s="1" t="s">
        <v>0</v>
      </c>
    </row>
    <row r="2" spans="1:15" x14ac:dyDescent="0.2">
      <c r="C2" s="4" t="s">
        <v>22</v>
      </c>
      <c r="D2" s="4" t="s">
        <v>23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25</v>
      </c>
      <c r="J2" s="4" t="s">
        <v>26</v>
      </c>
      <c r="L2" s="1">
        <v>2022</v>
      </c>
      <c r="M2" s="1">
        <v>2023</v>
      </c>
      <c r="N2" s="1">
        <v>2024</v>
      </c>
    </row>
    <row r="3" spans="1:15" s="10" customFormat="1" x14ac:dyDescent="0.2">
      <c r="B3" s="10" t="s">
        <v>1</v>
      </c>
      <c r="C3" s="11">
        <v>723.24900000000002</v>
      </c>
      <c r="D3" s="11">
        <f>+M3-C3</f>
        <v>773.71399999999994</v>
      </c>
      <c r="E3" s="11">
        <v>618.11900000000003</v>
      </c>
      <c r="F3" s="11">
        <f>+N3-E3</f>
        <v>617.45699999999999</v>
      </c>
      <c r="G3" s="11">
        <v>695.67</v>
      </c>
      <c r="H3" s="11">
        <v>695.67</v>
      </c>
      <c r="I3" s="11"/>
      <c r="J3" s="11"/>
      <c r="L3" s="10">
        <v>1720.2729999999999</v>
      </c>
      <c r="M3" s="10">
        <v>1496.963</v>
      </c>
      <c r="N3" s="10">
        <v>1235.576</v>
      </c>
      <c r="O3" s="10">
        <f>H3+G3</f>
        <v>1391.34</v>
      </c>
    </row>
    <row r="4" spans="1:15" s="3" customFormat="1" x14ac:dyDescent="0.2">
      <c r="B4" s="3" t="s">
        <v>4</v>
      </c>
      <c r="C4" s="5">
        <v>641.97699999999998</v>
      </c>
      <c r="D4" s="5">
        <f>+M4-C4</f>
        <v>687.42899999999997</v>
      </c>
      <c r="E4" s="5">
        <v>555.00300000000004</v>
      </c>
      <c r="F4" s="5">
        <f>+N4-E4</f>
        <v>549.08499999999992</v>
      </c>
      <c r="G4" s="5">
        <v>615.87800000000004</v>
      </c>
      <c r="H4" s="5">
        <v>615.87800000000004</v>
      </c>
      <c r="I4" s="5"/>
      <c r="J4" s="5"/>
      <c r="L4" s="3">
        <v>1503.6469999999999</v>
      </c>
      <c r="M4" s="3">
        <v>1329.4059999999999</v>
      </c>
      <c r="N4" s="3">
        <v>1104.088</v>
      </c>
    </row>
    <row r="5" spans="1:15" s="3" customFormat="1" x14ac:dyDescent="0.2">
      <c r="B5" s="3" t="s">
        <v>5</v>
      </c>
      <c r="C5" s="5">
        <f>+C3-C4</f>
        <v>81.272000000000048</v>
      </c>
      <c r="D5" s="5">
        <f t="shared" ref="D5:F5" si="0">+D3-D4</f>
        <v>86.284999999999968</v>
      </c>
      <c r="E5" s="5">
        <f t="shared" si="0"/>
        <v>63.115999999999985</v>
      </c>
      <c r="F5" s="5">
        <f t="shared" si="0"/>
        <v>68.372000000000071</v>
      </c>
      <c r="G5" s="5">
        <f>+G3-G4</f>
        <v>79.791999999999916</v>
      </c>
      <c r="H5" s="5">
        <v>79</v>
      </c>
      <c r="I5" s="5"/>
      <c r="J5" s="5"/>
      <c r="L5" s="3">
        <f t="shared" ref="L5" si="1">+L3-L4</f>
        <v>216.62599999999998</v>
      </c>
      <c r="M5" s="3">
        <f>+M3-M4</f>
        <v>167.55700000000002</v>
      </c>
      <c r="N5" s="3">
        <f>+N3-N4</f>
        <v>131.48800000000006</v>
      </c>
      <c r="O5" s="3">
        <f>+O3*0.12</f>
        <v>166.96079999999998</v>
      </c>
    </row>
    <row r="6" spans="1:15" s="3" customFormat="1" x14ac:dyDescent="0.2">
      <c r="B6" s="3" t="s">
        <v>6</v>
      </c>
      <c r="C6" s="5">
        <v>115.877</v>
      </c>
      <c r="D6" s="5">
        <f>+M6-C6</f>
        <v>122.764</v>
      </c>
      <c r="E6" s="5">
        <v>93.082999999999998</v>
      </c>
      <c r="F6" s="5">
        <f>+N6-E6</f>
        <v>89.955999999999989</v>
      </c>
      <c r="G6" s="5">
        <v>87.328999999999994</v>
      </c>
      <c r="H6" s="5"/>
      <c r="I6" s="5"/>
      <c r="J6" s="5"/>
      <c r="L6" s="3">
        <v>266.16399999999999</v>
      </c>
      <c r="M6" s="3">
        <v>238.64099999999999</v>
      </c>
      <c r="N6" s="3">
        <v>183.03899999999999</v>
      </c>
      <c r="O6" s="3">
        <v>100</v>
      </c>
    </row>
    <row r="7" spans="1:15" s="3" customFormat="1" x14ac:dyDescent="0.2">
      <c r="B7" s="3" t="s">
        <v>7</v>
      </c>
      <c r="C7" s="5">
        <f>+C5-C6</f>
        <v>-34.604999999999947</v>
      </c>
      <c r="D7" s="5">
        <f>+D5-D6</f>
        <v>-36.479000000000028</v>
      </c>
      <c r="E7" s="5">
        <f>+E5-E6</f>
        <v>-29.967000000000013</v>
      </c>
      <c r="F7" s="5">
        <f>+F5-F6</f>
        <v>-21.583999999999918</v>
      </c>
      <c r="G7" s="5">
        <f>+G5-G6</f>
        <v>-7.5370000000000772</v>
      </c>
      <c r="H7" s="5"/>
      <c r="I7" s="5"/>
      <c r="J7" s="5"/>
      <c r="L7" s="3">
        <f t="shared" ref="L7" si="2">+L5-L6</f>
        <v>-49.538000000000011</v>
      </c>
      <c r="M7" s="3">
        <f>+M5-M6</f>
        <v>-71.083999999999975</v>
      </c>
      <c r="N7" s="3">
        <f>+N5-N6</f>
        <v>-51.550999999999931</v>
      </c>
      <c r="O7" s="3">
        <f>+O5-O6</f>
        <v>66.960799999999978</v>
      </c>
    </row>
    <row r="8" spans="1:15" x14ac:dyDescent="0.2">
      <c r="B8" s="1" t="s">
        <v>21</v>
      </c>
      <c r="G8" s="5">
        <f>1.058-0.466</f>
        <v>0.59200000000000008</v>
      </c>
      <c r="L8" s="3">
        <v>1.1639999999999999</v>
      </c>
      <c r="M8" s="3">
        <v>2.3479999999999999</v>
      </c>
      <c r="N8" s="3">
        <v>2.7210000000000001</v>
      </c>
    </row>
    <row r="9" spans="1:15" x14ac:dyDescent="0.2">
      <c r="B9" s="1" t="s">
        <v>20</v>
      </c>
      <c r="C9" s="5">
        <f>+C7-C8</f>
        <v>-34.604999999999947</v>
      </c>
      <c r="D9" s="5">
        <f>+D7-D8</f>
        <v>-36.479000000000028</v>
      </c>
      <c r="E9" s="5">
        <f>+E7-E8</f>
        <v>-29.967000000000013</v>
      </c>
      <c r="F9" s="5">
        <f>+F7-F8</f>
        <v>-21.583999999999918</v>
      </c>
      <c r="G9" s="5">
        <f>+G7+G8</f>
        <v>-6.9450000000000767</v>
      </c>
      <c r="L9" s="3">
        <f>+L7+L8</f>
        <v>-48.374000000000009</v>
      </c>
      <c r="M9" s="3">
        <f>+M7+M8</f>
        <v>-68.735999999999976</v>
      </c>
      <c r="N9" s="3">
        <f>+N7+N8</f>
        <v>-48.829999999999927</v>
      </c>
      <c r="O9" s="3">
        <f>+O7+O8</f>
        <v>66.960799999999978</v>
      </c>
    </row>
    <row r="10" spans="1:15" x14ac:dyDescent="0.2">
      <c r="B10" s="1" t="s">
        <v>19</v>
      </c>
      <c r="L10" s="3">
        <v>18653</v>
      </c>
      <c r="M10" s="3">
        <v>18928</v>
      </c>
      <c r="N10" s="3">
        <v>19285</v>
      </c>
    </row>
    <row r="11" spans="1:15" x14ac:dyDescent="0.2">
      <c r="B11" s="1" t="s">
        <v>8</v>
      </c>
      <c r="L11" s="3">
        <v>20.48</v>
      </c>
      <c r="M11" s="3">
        <v>-3.839</v>
      </c>
      <c r="N11" s="3">
        <v>-0.82099999999999995</v>
      </c>
    </row>
    <row r="13" spans="1:15" s="6" customFormat="1" x14ac:dyDescent="0.2">
      <c r="B13" s="6" t="s">
        <v>3</v>
      </c>
      <c r="C13" s="7"/>
      <c r="D13" s="9"/>
      <c r="E13" s="9">
        <f>+E3/C3-1</f>
        <v>-0.14535796108947263</v>
      </c>
      <c r="F13" s="9">
        <f>+F3/D3-1</f>
        <v>-0.20195705389846885</v>
      </c>
      <c r="G13" s="9">
        <f>+G3/E3-1</f>
        <v>0.125462896303139</v>
      </c>
      <c r="H13" s="7"/>
      <c r="I13" s="7"/>
      <c r="J13" s="7"/>
      <c r="M13" s="8">
        <f>+M3/L3-1</f>
        <v>-0.12981079165923082</v>
      </c>
      <c r="N13" s="8">
        <f>+N3/M3-1</f>
        <v>-0.17461153014469966</v>
      </c>
    </row>
    <row r="14" spans="1:15" x14ac:dyDescent="0.2">
      <c r="B14" s="1" t="s">
        <v>2</v>
      </c>
      <c r="C14" s="2">
        <f t="shared" ref="C14:G14" si="3">+C5/C3</f>
        <v>0.11237070497159353</v>
      </c>
      <c r="D14" s="2">
        <f t="shared" si="3"/>
        <v>0.11152053601201474</v>
      </c>
      <c r="E14" s="2">
        <f t="shared" si="3"/>
        <v>0.10210978792109607</v>
      </c>
      <c r="F14" s="2">
        <f t="shared" si="3"/>
        <v>0.11073159750395585</v>
      </c>
      <c r="G14" s="2">
        <f t="shared" si="3"/>
        <v>0.1146980608621903</v>
      </c>
      <c r="L14" s="2">
        <f t="shared" ref="L14" si="4">+L5/L3</f>
        <v>0.12592536184663713</v>
      </c>
      <c r="M14" s="2">
        <f>+M5/M3</f>
        <v>0.11193129021892995</v>
      </c>
      <c r="N14" s="2">
        <f>+N5/N3</f>
        <v>0.10641838300517334</v>
      </c>
    </row>
    <row r="17" spans="2:14" x14ac:dyDescent="0.2">
      <c r="B17" s="1" t="s">
        <v>12</v>
      </c>
      <c r="G17" s="5">
        <f>59.063+0.843</f>
        <v>59.906000000000006</v>
      </c>
    </row>
    <row r="18" spans="2:14" x14ac:dyDescent="0.2">
      <c r="B18" s="1" t="s">
        <v>32</v>
      </c>
      <c r="G18" s="5">
        <v>28.97</v>
      </c>
    </row>
    <row r="19" spans="2:14" x14ac:dyDescent="0.2">
      <c r="B19" s="1" t="s">
        <v>31</v>
      </c>
      <c r="G19" s="5">
        <v>152.85900000000001</v>
      </c>
    </row>
    <row r="20" spans="2:14" x14ac:dyDescent="0.2">
      <c r="B20" s="1" t="s">
        <v>30</v>
      </c>
      <c r="G20" s="5">
        <v>2.085</v>
      </c>
    </row>
    <row r="21" spans="2:14" x14ac:dyDescent="0.2">
      <c r="B21" s="1" t="s">
        <v>29</v>
      </c>
      <c r="G21" s="5">
        <v>11.44</v>
      </c>
    </row>
    <row r="22" spans="2:14" x14ac:dyDescent="0.2">
      <c r="B22" s="1" t="s">
        <v>28</v>
      </c>
      <c r="G22" s="5">
        <v>4.5590000000000002</v>
      </c>
    </row>
    <row r="23" spans="2:14" x14ac:dyDescent="0.2">
      <c r="B23" s="1" t="s">
        <v>27</v>
      </c>
      <c r="G23" s="5">
        <f>SUM(G17:G22)</f>
        <v>259.81900000000002</v>
      </c>
    </row>
    <row r="29" spans="2:14" x14ac:dyDescent="0.2">
      <c r="B29" s="1" t="s">
        <v>8</v>
      </c>
      <c r="E29" s="5">
        <v>63.197000000000003</v>
      </c>
      <c r="F29" s="5">
        <f>+N29-E29</f>
        <v>-64.018000000000001</v>
      </c>
      <c r="G29" s="5">
        <v>-49.951999999999998</v>
      </c>
      <c r="L29" s="3">
        <v>-3.839</v>
      </c>
      <c r="M29" s="3">
        <v>-3.839</v>
      </c>
      <c r="N29" s="3">
        <v>-0.82099999999999995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2025-07-15T14:00:23Z</dcterms:created>
  <dcterms:modified xsi:type="dcterms:W3CDTF">2025-10-14T14:13:26Z</dcterms:modified>
</cp:coreProperties>
</file>