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D593089-4B24-4D7E-B2BA-E8B7C912E5B5}" xr6:coauthVersionLast="47" xr6:coauthVersionMax="47" xr10:uidLastSave="{00000000-0000-0000-0000-000000000000}"/>
  <bookViews>
    <workbookView xWindow="4575" yWindow="4575" windowWidth="18075" windowHeight="16020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1" i="2" l="1"/>
  <c r="T69" i="2"/>
  <c r="T64" i="2"/>
  <c r="T63" i="2"/>
  <c r="T62" i="2"/>
  <c r="T58" i="2"/>
  <c r="T59" i="2" s="1"/>
  <c r="T44" i="2"/>
  <c r="T43" i="2"/>
  <c r="T48" i="2" s="1"/>
  <c r="T32" i="2"/>
  <c r="T30" i="2"/>
  <c r="T39" i="2"/>
  <c r="T36" i="2"/>
  <c r="P21" i="2"/>
  <c r="T21" i="2"/>
  <c r="P19" i="2"/>
  <c r="T19" i="2"/>
  <c r="S13" i="2"/>
  <c r="R13" i="2"/>
  <c r="Q13" i="2"/>
  <c r="P13" i="2"/>
  <c r="P15" i="2" s="1"/>
  <c r="O13" i="2"/>
  <c r="N13" i="2"/>
  <c r="M13" i="2"/>
  <c r="L13" i="2"/>
  <c r="T13" i="2"/>
  <c r="T28" i="2" s="1"/>
  <c r="K11" i="2"/>
  <c r="K13" i="2" s="1"/>
  <c r="G11" i="2"/>
  <c r="G13" i="2" s="1"/>
  <c r="G15" i="2" s="1"/>
  <c r="K69" i="2"/>
  <c r="K63" i="2"/>
  <c r="K64" i="2" s="1"/>
  <c r="K58" i="2"/>
  <c r="K59" i="2" s="1"/>
  <c r="K45" i="2"/>
  <c r="K44" i="2"/>
  <c r="K43" i="2"/>
  <c r="K36" i="2"/>
  <c r="K30" i="2"/>
  <c r="K32" i="2"/>
  <c r="G21" i="2"/>
  <c r="G19" i="2"/>
  <c r="K21" i="2"/>
  <c r="K19" i="2"/>
  <c r="K14" i="2"/>
  <c r="L4" i="1"/>
  <c r="L7" i="1" s="1"/>
  <c r="T15" i="2" l="1"/>
  <c r="T20" i="2" s="1"/>
  <c r="T22" i="2" s="1"/>
  <c r="T24" i="2" s="1"/>
  <c r="P20" i="2"/>
  <c r="P22" i="2" s="1"/>
  <c r="P24" i="2" s="1"/>
  <c r="P25" i="2" s="1"/>
  <c r="K15" i="2"/>
  <c r="K20" i="2" s="1"/>
  <c r="K22" i="2" s="1"/>
  <c r="K24" i="2" s="1"/>
  <c r="K25" i="2" s="1"/>
  <c r="K28" i="2"/>
  <c r="K71" i="2"/>
  <c r="K39" i="2"/>
  <c r="K48" i="2"/>
  <c r="G20" i="2"/>
  <c r="G22" i="2" s="1"/>
  <c r="G24" i="2" s="1"/>
  <c r="G25" i="2" s="1"/>
  <c r="T25" i="2" l="1"/>
  <c r="T51" i="2"/>
  <c r="K51" i="2"/>
</calcChain>
</file>

<file path=xl/sharedStrings.xml><?xml version="1.0" encoding="utf-8"?>
<sst xmlns="http://schemas.openxmlformats.org/spreadsheetml/2006/main" count="113" uniqueCount="102">
  <si>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</si>
  <si>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</si>
  <si>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</si>
  <si>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</si>
  <si>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</si>
  <si>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</si>
  <si>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</si>
  <si>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</si>
  <si>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</si>
  <si>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</si>
  <si>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</si>
  <si>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</si>
  <si>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</si>
  <si>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</si>
  <si>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</si>
  <si>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</si>
  <si>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</si>
  <si>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</si>
  <si>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</si>
  <si>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</si>
  <si>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</si>
  <si>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</si>
  <si>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</si>
  <si>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</si>
  <si>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</si>
  <si>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</si>
  <si>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</si>
  <si>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</si>
  <si>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</si>
  <si>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</si>
  <si>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</si>
  <si>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</si>
  <si>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</si>
  <si>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</si>
  <si>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</si>
  <si>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</si>
  <si>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</si>
  <si>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</si>
  <si>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</si>
  <si>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</si>
  <si>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</si>
  <si>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</si>
  <si>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</si>
  <si>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</si>
  <si>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</si>
  <si>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</si>
  <si>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</si>
  <si>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</si>
  <si>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</si>
  <si>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</si>
  <si>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</si>
  <si>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</si>
  <si>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</si>
  <si>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</si>
  <si>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</si>
  <si>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</si>
  <si>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</si>
  <si>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</si>
  <si>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</si>
  <si>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</si>
  <si>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</si>
  <si>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</si>
  <si>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</si>
  <si>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</si>
  <si>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</si>
  <si>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</si>
  <si>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</si>
  <si>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</si>
  <si>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</si>
  <si>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</si>
  <si>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</si>
  <si>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</si>
  <si>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</si>
  <si>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</si>
  <si>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</si>
  <si>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</si>
  <si>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</si>
  <si>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</si>
  <si>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</si>
  <si>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</si>
  <si>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</si>
  <si>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</si>
  <si>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</si>
  <si>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</si>
  <si>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</si>
  <si>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</si>
  <si>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</si>
  <si>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</si>
  <si>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</si>
  <si>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</si>
  <si>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</si>
  <si>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</si>
  <si>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</si>
  <si>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</si>
  <si>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Q223</t>
  </si>
  <si>
    <t>Q323</t>
  </si>
  <si>
    <t>Q423</t>
  </si>
  <si>
    <t>Q124</t>
  </si>
  <si>
    <t>Q224</t>
  </si>
  <si>
    <t>Q324</t>
  </si>
  <si>
    <t>Q424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</si>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</sst>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E31FD-1719-462D-A463-AC7363BFC8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46265</xdr:colOff>
      <xdr:row>0</xdr:row>
      <xdr:rowOff>104775</xdr:rowOff>
    </xdr:from>
    <xdr:to>
      <xdr:col>20</xdr:col>
      <xdr:colOff>46265</xdr:colOff>
      <xdr:row>76</xdr:row>
      <xdr:rowOff>55790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12477751" y="104775"/>
          <a:ext cx="0" cy="123607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zoomScaleNormal="100" workbookViewId="0">
      <selection activeCell="M7" sqref="M7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919</v>
      </c>
    </row>
    <row r="3" spans="2:13" x14ac:dyDescent="0.2">
      <c r="B3" t="s">
        <v>65</v>
      </c>
      <c r="K3" t="s">
        <v>1</v>
      </c>
      <c r="L3" s="2">
        <v>208</v>
      </c>
      <c r="M3" s="3" t="s">
        <v>98</v>
      </c>
    </row>
    <row r="4" spans="2:13" x14ac:dyDescent="0.2">
      <c r="B4" t="s">
        <v>66</v>
      </c>
      <c r="K4" t="s">
        <v>2</v>
      </c>
      <c r="L4" s="2">
        <f>+L2*L3</f>
        <v>191152</v>
      </c>
    </row>
    <row r="5" spans="2:13" x14ac:dyDescent="0.2">
      <c r="B5" t="s">
        <v>67</v>
      </c>
      <c r="K5" t="s">
        <v>3</v>
      </c>
      <c r="L5" s="2">
        <v>8885</v>
      </c>
      <c r="M5" s="3" t="s">
        <v>98</v>
      </c>
    </row>
    <row r="6" spans="2:13" x14ac:dyDescent="0.2">
      <c r="K6" t="s">
        <v>4</v>
      </c>
      <c r="L6" s="2">
        <v>1488</v>
      </c>
      <c r="M6" s="3" t="s">
        <v>98</v>
      </c>
    </row>
    <row r="7" spans="2:13" x14ac:dyDescent="0.2">
      <c r="K7" t="s">
        <v>5</v>
      </c>
      <c r="L7" s="2">
        <f>+L4-L5+L6</f>
        <v>183755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V71"/>
  <sheetViews>
    <sheetView tabSelected="1" zoomScaleNormal="100" workbookViewId="0">
      <pane xSplit="2" ySplit="2" topLeftCell="H42" activePane="bottomRight" state="frozen"/>
      <selection pane="topRight" activeCell="C1" sqref="C1"/>
      <selection pane="bottomLeft" activeCell="A3" sqref="A3"/>
      <selection pane="bottomRight" activeCell="T71" sqref="T71"/>
    </sheetView>
  </sheetViews>
  <sheetFormatPr defaultRowHeight="12.75" x14ac:dyDescent="0.2"/>
  <cols>
    <col min="1" max="1" width="5" bestFit="1" customWidth="1"/>
    <col min="2" max="2" width="16.85546875" bestFit="1" customWidth="1"/>
    <col min="3" max="14" width="9.140625" style="3"/>
  </cols>
  <sheetData>
    <row r="1" spans="1:22" x14ac:dyDescent="0.2">
      <c r="A1" s="6" t="s">
        <v>7</v>
      </c>
    </row>
    <row r="2" spans="1:2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94</v>
      </c>
      <c r="Q2" s="3" t="s">
        <v>95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</row>
    <row r="3" spans="1:22" s="2" customFormat="1" x14ac:dyDescent="0.2">
      <c r="B3" s="2" t="s">
        <v>68</v>
      </c>
      <c r="C3" s="5"/>
      <c r="D3" s="5"/>
      <c r="E3" s="5"/>
      <c r="F3" s="5"/>
      <c r="G3" s="5">
        <v>883</v>
      </c>
      <c r="H3" s="5"/>
      <c r="I3" s="5"/>
      <c r="J3" s="5"/>
      <c r="K3" s="5">
        <v>1116</v>
      </c>
      <c r="L3" s="5"/>
      <c r="M3" s="5"/>
      <c r="N3" s="5"/>
    </row>
    <row r="4" spans="1:22" s="2" customFormat="1" x14ac:dyDescent="0.2">
      <c r="B4" s="2" t="s">
        <v>69</v>
      </c>
      <c r="C4" s="5"/>
      <c r="D4" s="5"/>
      <c r="E4" s="5"/>
      <c r="F4" s="5"/>
      <c r="G4" s="5">
        <v>343</v>
      </c>
      <c r="H4" s="5"/>
      <c r="I4" s="5"/>
      <c r="J4" s="5"/>
      <c r="K4" s="5">
        <v>434</v>
      </c>
      <c r="L4" s="5"/>
      <c r="M4" s="5"/>
      <c r="N4" s="5"/>
    </row>
    <row r="5" spans="1:22" s="2" customFormat="1" x14ac:dyDescent="0.2">
      <c r="B5" s="2" t="s">
        <v>70</v>
      </c>
      <c r="C5" s="5"/>
      <c r="D5" s="5"/>
      <c r="E5" s="5"/>
      <c r="F5" s="5"/>
      <c r="G5" s="5">
        <v>134</v>
      </c>
      <c r="H5" s="5"/>
      <c r="I5" s="5"/>
      <c r="J5" s="5"/>
      <c r="K5" s="5">
        <v>172</v>
      </c>
      <c r="L5" s="5"/>
      <c r="M5" s="5"/>
      <c r="N5" s="5"/>
    </row>
    <row r="6" spans="1:22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2" s="2" customFormat="1" x14ac:dyDescent="0.2">
      <c r="B7" s="2" t="s">
        <v>92</v>
      </c>
      <c r="C7" s="5"/>
      <c r="D7" s="5"/>
      <c r="E7" s="5"/>
      <c r="F7" s="5"/>
      <c r="G7" s="5"/>
      <c r="H7" s="5"/>
      <c r="I7" s="5"/>
      <c r="J7" s="5"/>
      <c r="K7" s="5">
        <v>5690</v>
      </c>
      <c r="L7" s="5"/>
      <c r="M7" s="5"/>
      <c r="N7" s="5"/>
    </row>
    <row r="8" spans="1:22" s="2" customFormat="1" x14ac:dyDescent="0.2">
      <c r="B8" s="2" t="s">
        <v>90</v>
      </c>
      <c r="C8" s="5"/>
      <c r="D8" s="5"/>
      <c r="E8" s="5"/>
      <c r="F8" s="5"/>
      <c r="G8" s="5"/>
      <c r="H8" s="5"/>
      <c r="I8" s="5"/>
      <c r="J8" s="5"/>
      <c r="K8" s="5">
        <v>11500</v>
      </c>
      <c r="L8" s="5"/>
      <c r="M8" s="5"/>
      <c r="N8" s="5"/>
    </row>
    <row r="9" spans="1:22" s="2" customFormat="1" x14ac:dyDescent="0.2">
      <c r="B9" s="2" t="s">
        <v>71</v>
      </c>
      <c r="C9" s="5"/>
      <c r="D9" s="5"/>
      <c r="E9" s="5"/>
      <c r="F9" s="5"/>
      <c r="G9" s="5">
        <v>1131</v>
      </c>
      <c r="H9" s="5"/>
      <c r="I9" s="5"/>
      <c r="J9" s="5"/>
      <c r="K9" s="5">
        <v>1440</v>
      </c>
      <c r="L9" s="5"/>
      <c r="M9" s="5"/>
      <c r="N9" s="5"/>
    </row>
    <row r="10" spans="1:22" x14ac:dyDescent="0.2">
      <c r="B10" s="2" t="s">
        <v>72</v>
      </c>
      <c r="G10" s="3">
        <v>162</v>
      </c>
      <c r="K10" s="3">
        <v>191</v>
      </c>
    </row>
    <row r="11" spans="1:22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/>
      <c r="I11" s="5"/>
      <c r="J11" s="5"/>
      <c r="K11" s="5">
        <f>+K10+K9</f>
        <v>1631</v>
      </c>
      <c r="L11" s="5"/>
      <c r="M11" s="5"/>
      <c r="N11" s="5"/>
      <c r="P11" s="2">
        <v>2075</v>
      </c>
      <c r="T11" s="2">
        <v>2542</v>
      </c>
    </row>
    <row r="12" spans="1:22" s="2" customFormat="1" x14ac:dyDescent="0.2">
      <c r="B12" s="2" t="s">
        <v>21</v>
      </c>
      <c r="C12" s="5"/>
      <c r="D12" s="5"/>
      <c r="E12" s="5"/>
      <c r="F12" s="5"/>
      <c r="G12" s="5">
        <v>67</v>
      </c>
      <c r="H12" s="5"/>
      <c r="I12" s="5"/>
      <c r="J12" s="5"/>
      <c r="K12" s="5">
        <v>91</v>
      </c>
      <c r="L12" s="5"/>
      <c r="M12" s="5"/>
      <c r="N12" s="5"/>
      <c r="P12" s="2">
        <v>75</v>
      </c>
      <c r="T12" s="2">
        <v>85</v>
      </c>
    </row>
    <row r="13" spans="1:22" s="7" customFormat="1" x14ac:dyDescent="0.2">
      <c r="B13" s="7" t="s">
        <v>8</v>
      </c>
      <c r="C13" s="8"/>
      <c r="D13" s="8"/>
      <c r="E13" s="8"/>
      <c r="F13" s="8"/>
      <c r="G13" s="8">
        <f>+G11+G12</f>
        <v>1360</v>
      </c>
      <c r="H13" s="8"/>
      <c r="I13" s="8"/>
      <c r="J13" s="8"/>
      <c r="K13" s="7">
        <f t="shared" ref="K13:S13" si="0">+K11+K12</f>
        <v>1722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2150</v>
      </c>
      <c r="Q13" s="7">
        <f t="shared" si="0"/>
        <v>0</v>
      </c>
      <c r="R13" s="7">
        <f t="shared" si="0"/>
        <v>0</v>
      </c>
      <c r="S13" s="7">
        <f t="shared" si="0"/>
        <v>0</v>
      </c>
      <c r="T13" s="7">
        <f>+T11+T12</f>
        <v>2627</v>
      </c>
    </row>
    <row r="14" spans="1:22" s="2" customFormat="1" x14ac:dyDescent="0.2">
      <c r="B14" s="2" t="s">
        <v>22</v>
      </c>
      <c r="C14" s="5"/>
      <c r="D14" s="5"/>
      <c r="E14" s="5"/>
      <c r="F14" s="5"/>
      <c r="G14" s="5">
        <v>299</v>
      </c>
      <c r="H14" s="5"/>
      <c r="I14" s="5"/>
      <c r="J14" s="5"/>
      <c r="K14" s="5">
        <f>275+94</f>
        <v>369</v>
      </c>
      <c r="L14" s="5"/>
      <c r="M14" s="5"/>
      <c r="N14" s="5"/>
      <c r="P14" s="2">
        <v>471</v>
      </c>
      <c r="T14" s="2">
        <v>552</v>
      </c>
    </row>
    <row r="15" spans="1:22" s="2" customFormat="1" x14ac:dyDescent="0.2">
      <c r="B15" s="2" t="s">
        <v>23</v>
      </c>
      <c r="C15" s="5"/>
      <c r="D15" s="5"/>
      <c r="E15" s="5"/>
      <c r="F15" s="5"/>
      <c r="G15" s="5">
        <f>+G13-G14</f>
        <v>1061</v>
      </c>
      <c r="H15" s="5"/>
      <c r="I15" s="5"/>
      <c r="J15" s="5"/>
      <c r="K15" s="5">
        <f>+K13-K14</f>
        <v>1353</v>
      </c>
      <c r="L15" s="5"/>
      <c r="M15" s="5"/>
      <c r="N15" s="5"/>
      <c r="P15" s="2">
        <f>+P13-P14</f>
        <v>1679</v>
      </c>
      <c r="T15" s="2">
        <f>+T13-T14</f>
        <v>2075</v>
      </c>
    </row>
    <row r="16" spans="1:22" s="2" customFormat="1" x14ac:dyDescent="0.2">
      <c r="B16" s="2" t="s">
        <v>24</v>
      </c>
      <c r="C16" s="5"/>
      <c r="D16" s="5"/>
      <c r="E16" s="5"/>
      <c r="F16" s="5"/>
      <c r="G16" s="5">
        <v>524</v>
      </c>
      <c r="H16" s="5"/>
      <c r="I16" s="5"/>
      <c r="J16" s="5"/>
      <c r="K16" s="5">
        <v>673</v>
      </c>
      <c r="L16" s="5"/>
      <c r="M16" s="5"/>
      <c r="N16" s="5"/>
      <c r="P16" s="2">
        <v>832</v>
      </c>
      <c r="T16" s="2">
        <v>960</v>
      </c>
    </row>
    <row r="17" spans="2:20" s="2" customFormat="1" x14ac:dyDescent="0.2">
      <c r="B17" s="2" t="s">
        <v>25</v>
      </c>
      <c r="C17" s="5"/>
      <c r="D17" s="5"/>
      <c r="E17" s="5"/>
      <c r="F17" s="5"/>
      <c r="G17" s="5">
        <v>314</v>
      </c>
      <c r="H17" s="5"/>
      <c r="I17" s="5"/>
      <c r="J17" s="5"/>
      <c r="K17" s="5">
        <v>414</v>
      </c>
      <c r="L17" s="5"/>
      <c r="M17" s="5"/>
      <c r="N17" s="5"/>
      <c r="P17" s="2">
        <v>521</v>
      </c>
      <c r="T17" s="2">
        <v>643</v>
      </c>
    </row>
    <row r="18" spans="2:20" s="2" customFormat="1" x14ac:dyDescent="0.2">
      <c r="B18" s="2" t="s">
        <v>26</v>
      </c>
      <c r="C18" s="5"/>
      <c r="D18" s="5"/>
      <c r="E18" s="5"/>
      <c r="F18" s="5"/>
      <c r="G18" s="5">
        <v>126</v>
      </c>
      <c r="H18" s="5"/>
      <c r="I18" s="5"/>
      <c r="J18" s="5"/>
      <c r="K18" s="5">
        <v>179</v>
      </c>
      <c r="L18" s="5"/>
      <c r="M18" s="5"/>
      <c r="N18" s="5"/>
      <c r="P18" s="2">
        <v>209</v>
      </c>
      <c r="T18" s="2">
        <v>232</v>
      </c>
    </row>
    <row r="19" spans="2:20" s="2" customFormat="1" x14ac:dyDescent="0.2">
      <c r="B19" s="2" t="s">
        <v>27</v>
      </c>
      <c r="C19" s="5"/>
      <c r="D19" s="5"/>
      <c r="E19" s="5"/>
      <c r="F19" s="5"/>
      <c r="G19" s="5">
        <f>SUM(G16:G18)</f>
        <v>964</v>
      </c>
      <c r="H19" s="5"/>
      <c r="I19" s="5"/>
      <c r="J19" s="5"/>
      <c r="K19" s="5">
        <f>SUM(K16:K18)</f>
        <v>1266</v>
      </c>
      <c r="L19" s="5"/>
      <c r="M19" s="5"/>
      <c r="N19" s="5"/>
      <c r="P19" s="2">
        <f>SUM(P16:P18)</f>
        <v>1562</v>
      </c>
      <c r="T19" s="2">
        <f>SUM(T16:T18)</f>
        <v>1835</v>
      </c>
    </row>
    <row r="20" spans="2:20" s="2" customFormat="1" x14ac:dyDescent="0.2">
      <c r="B20" s="2" t="s">
        <v>28</v>
      </c>
      <c r="C20" s="5"/>
      <c r="D20" s="5"/>
      <c r="E20" s="5"/>
      <c r="F20" s="5"/>
      <c r="G20" s="5">
        <f>G15-G19</f>
        <v>97</v>
      </c>
      <c r="H20" s="5"/>
      <c r="I20" s="5"/>
      <c r="J20" s="5"/>
      <c r="K20" s="5">
        <f>K15-K19</f>
        <v>87</v>
      </c>
      <c r="L20" s="5"/>
      <c r="M20" s="5"/>
      <c r="N20" s="5"/>
      <c r="P20" s="2">
        <f>P15-P19</f>
        <v>117</v>
      </c>
      <c r="T20" s="2">
        <f>T15-T19</f>
        <v>240</v>
      </c>
    </row>
    <row r="21" spans="2:20" s="2" customFormat="1" x14ac:dyDescent="0.2">
      <c r="B21" s="2" t="s">
        <v>33</v>
      </c>
      <c r="C21" s="5"/>
      <c r="D21" s="5"/>
      <c r="E21" s="5"/>
      <c r="F21" s="5"/>
      <c r="G21" s="5">
        <f>-7+9</f>
        <v>2</v>
      </c>
      <c r="H21" s="5"/>
      <c r="I21" s="5"/>
      <c r="J21" s="5"/>
      <c r="K21" s="5">
        <f>-6+4</f>
        <v>-2</v>
      </c>
      <c r="L21" s="5"/>
      <c r="M21" s="5"/>
      <c r="N21" s="5"/>
      <c r="P21" s="2">
        <f>74-17</f>
        <v>57</v>
      </c>
      <c r="T21" s="2">
        <f>104-10</f>
        <v>94</v>
      </c>
    </row>
    <row r="22" spans="2:20" s="2" customFormat="1" x14ac:dyDescent="0.2">
      <c r="B22" s="2" t="s">
        <v>32</v>
      </c>
      <c r="C22" s="5"/>
      <c r="D22" s="5"/>
      <c r="E22" s="5"/>
      <c r="F22" s="5"/>
      <c r="G22" s="5">
        <f>G20+G21</f>
        <v>99</v>
      </c>
      <c r="H22" s="5"/>
      <c r="I22" s="5"/>
      <c r="J22" s="5"/>
      <c r="K22" s="5">
        <f>K20+K21</f>
        <v>85</v>
      </c>
      <c r="L22" s="5"/>
      <c r="M22" s="5"/>
      <c r="N22" s="5"/>
      <c r="P22" s="2">
        <f>+P20+P21</f>
        <v>174</v>
      </c>
      <c r="T22" s="2">
        <f>+T20+T21</f>
        <v>334</v>
      </c>
    </row>
    <row r="23" spans="2:20" s="2" customFormat="1" x14ac:dyDescent="0.2">
      <c r="B23" s="2" t="s">
        <v>31</v>
      </c>
      <c r="C23" s="5"/>
      <c r="D23" s="5"/>
      <c r="E23" s="5"/>
      <c r="F23" s="5"/>
      <c r="G23" s="5">
        <v>17</v>
      </c>
      <c r="H23" s="5"/>
      <c r="I23" s="5"/>
      <c r="J23" s="5"/>
      <c r="K23" s="5">
        <v>10</v>
      </c>
      <c r="L23" s="5"/>
      <c r="M23" s="5"/>
      <c r="N23" s="5"/>
      <c r="P23" s="2">
        <v>0</v>
      </c>
      <c r="T23" s="2">
        <v>72</v>
      </c>
    </row>
    <row r="24" spans="2:20" s="2" customFormat="1" x14ac:dyDescent="0.2">
      <c r="B24" s="2" t="s">
        <v>30</v>
      </c>
      <c r="C24" s="5"/>
      <c r="D24" s="5"/>
      <c r="E24" s="5"/>
      <c r="F24" s="5"/>
      <c r="G24" s="5">
        <f>+G22-G23</f>
        <v>82</v>
      </c>
      <c r="H24" s="5"/>
      <c r="I24" s="5"/>
      <c r="J24" s="5"/>
      <c r="K24" s="5">
        <f>+K22-K23</f>
        <v>75</v>
      </c>
      <c r="L24" s="5"/>
      <c r="M24" s="5"/>
      <c r="N24" s="5"/>
      <c r="P24" s="2">
        <f>+P22-P23</f>
        <v>174</v>
      </c>
      <c r="T24" s="2">
        <f>+T22-T23</f>
        <v>262</v>
      </c>
    </row>
    <row r="25" spans="2:20" x14ac:dyDescent="0.2">
      <c r="B25" t="s">
        <v>29</v>
      </c>
      <c r="G25" s="4">
        <f>G24/G26</f>
        <v>0.40540273300769275</v>
      </c>
      <c r="K25" s="4">
        <f>K24/K26</f>
        <v>0.36982248520710059</v>
      </c>
      <c r="P25" s="1">
        <f>+P24/P26</f>
        <v>0.84878048780487803</v>
      </c>
      <c r="T25" s="1">
        <f>+T24/T26</f>
        <v>1.2596153846153846</v>
      </c>
    </row>
    <row r="26" spans="2:20" s="2" customFormat="1" x14ac:dyDescent="0.2">
      <c r="B26" s="2" t="s">
        <v>1</v>
      </c>
      <c r="C26" s="5"/>
      <c r="D26" s="5"/>
      <c r="E26" s="5"/>
      <c r="F26" s="5"/>
      <c r="G26" s="5">
        <v>202.268</v>
      </c>
      <c r="H26" s="5"/>
      <c r="I26" s="5"/>
      <c r="J26" s="5"/>
      <c r="K26" s="5">
        <v>202.8</v>
      </c>
      <c r="L26" s="5"/>
      <c r="M26" s="5"/>
      <c r="N26" s="5"/>
      <c r="P26" s="2">
        <v>205</v>
      </c>
      <c r="T26" s="2">
        <v>208</v>
      </c>
    </row>
    <row r="28" spans="2:20" x14ac:dyDescent="0.2">
      <c r="B28" s="2" t="s">
        <v>48</v>
      </c>
      <c r="K28" s="9">
        <f>K13/G13-1</f>
        <v>0.26617647058823524</v>
      </c>
      <c r="T28" s="11">
        <f>+T13/P13-1</f>
        <v>0.22186046511627899</v>
      </c>
    </row>
    <row r="30" spans="2:20" x14ac:dyDescent="0.2">
      <c r="B30" t="s">
        <v>3</v>
      </c>
      <c r="K30" s="5">
        <f>2252+1762+1484</f>
        <v>5498</v>
      </c>
      <c r="T30" s="2">
        <f>2159+3254+3472</f>
        <v>8885</v>
      </c>
    </row>
    <row r="31" spans="2:20" x14ac:dyDescent="0.2">
      <c r="B31" t="s">
        <v>34</v>
      </c>
      <c r="K31" s="5">
        <v>824</v>
      </c>
      <c r="T31" s="2">
        <v>1518</v>
      </c>
    </row>
    <row r="32" spans="2:20" x14ac:dyDescent="0.2">
      <c r="B32" t="s">
        <v>35</v>
      </c>
      <c r="K32" s="5">
        <f>322+655</f>
        <v>977</v>
      </c>
      <c r="T32" s="2">
        <f>482+928</f>
        <v>1410</v>
      </c>
    </row>
    <row r="33" spans="2:20" x14ac:dyDescent="0.2">
      <c r="B33" t="s">
        <v>37</v>
      </c>
      <c r="K33" s="5">
        <v>282</v>
      </c>
      <c r="T33" s="2">
        <v>608</v>
      </c>
    </row>
    <row r="34" spans="2:20" x14ac:dyDescent="0.2">
      <c r="B34" t="s">
        <v>38</v>
      </c>
      <c r="K34" s="5">
        <v>798</v>
      </c>
      <c r="T34" s="2">
        <v>1606</v>
      </c>
    </row>
    <row r="35" spans="2:20" x14ac:dyDescent="0.2">
      <c r="B35" t="s">
        <v>39</v>
      </c>
      <c r="K35" s="5">
        <v>583</v>
      </c>
      <c r="T35" s="2">
        <v>675</v>
      </c>
    </row>
    <row r="36" spans="2:20" x14ac:dyDescent="0.2">
      <c r="B36" t="s">
        <v>40</v>
      </c>
      <c r="K36" s="5">
        <f>266+774</f>
        <v>1040</v>
      </c>
      <c r="T36" s="2">
        <f>220+1239</f>
        <v>1459</v>
      </c>
    </row>
    <row r="37" spans="2:20" x14ac:dyDescent="0.2">
      <c r="B37" t="s">
        <v>31</v>
      </c>
      <c r="K37" s="5">
        <v>686</v>
      </c>
      <c r="T37" s="2">
        <v>1447</v>
      </c>
    </row>
    <row r="38" spans="2:20" x14ac:dyDescent="0.2">
      <c r="B38" t="s">
        <v>41</v>
      </c>
      <c r="K38" s="5">
        <v>305</v>
      </c>
      <c r="T38" s="2">
        <v>599</v>
      </c>
    </row>
    <row r="39" spans="2:20" x14ac:dyDescent="0.2">
      <c r="B39" t="s">
        <v>36</v>
      </c>
      <c r="K39" s="5">
        <f>SUM(K30:K38)</f>
        <v>10993</v>
      </c>
      <c r="T39" s="2">
        <f>SUM(T30:T38)</f>
        <v>18207</v>
      </c>
    </row>
    <row r="41" spans="2:20" x14ac:dyDescent="0.2">
      <c r="B41" t="s">
        <v>44</v>
      </c>
      <c r="K41" s="5">
        <v>166</v>
      </c>
      <c r="T41" s="2">
        <v>296</v>
      </c>
    </row>
    <row r="42" spans="2:20" x14ac:dyDescent="0.2">
      <c r="B42" t="s">
        <v>45</v>
      </c>
      <c r="K42" s="5">
        <v>661</v>
      </c>
      <c r="T42" s="2">
        <v>1163</v>
      </c>
    </row>
    <row r="43" spans="2:20" x14ac:dyDescent="0.2">
      <c r="B43" t="s">
        <v>46</v>
      </c>
      <c r="K43" s="5">
        <f>3850+57</f>
        <v>3907</v>
      </c>
      <c r="T43" s="2">
        <f>5615+85</f>
        <v>5700</v>
      </c>
    </row>
    <row r="44" spans="2:20" x14ac:dyDescent="0.2">
      <c r="B44" t="s">
        <v>39</v>
      </c>
      <c r="K44" s="5">
        <f>87+548</f>
        <v>635</v>
      </c>
      <c r="T44" s="2">
        <f>98+669</f>
        <v>767</v>
      </c>
    </row>
    <row r="45" spans="2:20" x14ac:dyDescent="0.2">
      <c r="B45" t="s">
        <v>4</v>
      </c>
      <c r="K45" s="5">
        <f>88+1484</f>
        <v>1572</v>
      </c>
      <c r="T45" s="2">
        <v>1488</v>
      </c>
    </row>
    <row r="46" spans="2:20" x14ac:dyDescent="0.2">
      <c r="B46" t="s">
        <v>47</v>
      </c>
      <c r="K46" s="5">
        <v>55</v>
      </c>
      <c r="T46" s="2">
        <v>127</v>
      </c>
    </row>
    <row r="47" spans="2:20" x14ac:dyDescent="0.2">
      <c r="B47" t="s">
        <v>43</v>
      </c>
      <c r="K47" s="5">
        <v>3997</v>
      </c>
      <c r="T47" s="2">
        <v>8666</v>
      </c>
    </row>
    <row r="48" spans="2:20" x14ac:dyDescent="0.2">
      <c r="B48" t="s">
        <v>42</v>
      </c>
      <c r="K48" s="5">
        <f>SUM(K41:K47)</f>
        <v>10993</v>
      </c>
      <c r="T48" s="2">
        <f>SUM(T41:T47)</f>
        <v>18207</v>
      </c>
    </row>
    <row r="51" spans="2:20" x14ac:dyDescent="0.2">
      <c r="B51" t="s">
        <v>49</v>
      </c>
      <c r="K51" s="5">
        <f>+Model!K24</f>
        <v>75</v>
      </c>
      <c r="T51" s="2">
        <f>+T24</f>
        <v>262</v>
      </c>
    </row>
    <row r="52" spans="2:20" x14ac:dyDescent="0.2">
      <c r="B52" t="s">
        <v>50</v>
      </c>
      <c r="K52" s="3">
        <v>75</v>
      </c>
      <c r="T52">
        <v>262</v>
      </c>
    </row>
    <row r="53" spans="2:20" x14ac:dyDescent="0.2">
      <c r="B53" t="s">
        <v>51</v>
      </c>
      <c r="K53" s="3">
        <v>101</v>
      </c>
      <c r="T53">
        <v>136</v>
      </c>
    </row>
    <row r="54" spans="2:20" x14ac:dyDescent="0.2">
      <c r="B54" t="s">
        <v>52</v>
      </c>
      <c r="K54" s="3">
        <v>83</v>
      </c>
      <c r="T54">
        <v>132</v>
      </c>
    </row>
    <row r="55" spans="2:20" x14ac:dyDescent="0.2">
      <c r="B55" t="s">
        <v>53</v>
      </c>
      <c r="K55" s="3">
        <v>325</v>
      </c>
      <c r="T55">
        <v>444</v>
      </c>
    </row>
    <row r="56" spans="2:20" x14ac:dyDescent="0.2">
      <c r="B56" t="s">
        <v>31</v>
      </c>
      <c r="K56" s="3">
        <v>-2</v>
      </c>
      <c r="T56">
        <v>24</v>
      </c>
    </row>
    <row r="57" spans="2:20" x14ac:dyDescent="0.2">
      <c r="B57" t="s">
        <v>41</v>
      </c>
      <c r="K57" s="3">
        <v>15</v>
      </c>
      <c r="T57">
        <v>-7</v>
      </c>
    </row>
    <row r="58" spans="2:20" x14ac:dyDescent="0.2">
      <c r="B58" t="s">
        <v>54</v>
      </c>
      <c r="K58" s="3">
        <f>562-137-46+69+21-203</f>
        <v>266</v>
      </c>
      <c r="T58">
        <f>-216-141-146+65-82+149</f>
        <v>-371</v>
      </c>
    </row>
    <row r="59" spans="2:20" x14ac:dyDescent="0.2">
      <c r="B59" t="s">
        <v>55</v>
      </c>
      <c r="K59" s="5">
        <f>SUM(K52:K58)</f>
        <v>863</v>
      </c>
      <c r="T59">
        <f>SUM(T52:T58)</f>
        <v>620</v>
      </c>
    </row>
    <row r="61" spans="2:20" x14ac:dyDescent="0.2">
      <c r="B61" t="s">
        <v>56</v>
      </c>
      <c r="K61" s="3">
        <v>-93</v>
      </c>
      <c r="T61">
        <v>-262</v>
      </c>
    </row>
    <row r="62" spans="2:20" x14ac:dyDescent="0.2">
      <c r="B62" t="s">
        <v>101</v>
      </c>
      <c r="T62">
        <f>-31-9</f>
        <v>-40</v>
      </c>
    </row>
    <row r="63" spans="2:20" x14ac:dyDescent="0.2">
      <c r="B63" t="s">
        <v>57</v>
      </c>
      <c r="K63" s="3">
        <f>-662-101+577-1</f>
        <v>-187</v>
      </c>
      <c r="T63">
        <f>-1055-46+1040-8</f>
        <v>-69</v>
      </c>
    </row>
    <row r="64" spans="2:20" x14ac:dyDescent="0.2">
      <c r="B64" t="s">
        <v>58</v>
      </c>
      <c r="K64" s="3">
        <f>SUM(K61:K63)</f>
        <v>-280</v>
      </c>
      <c r="T64">
        <f>SUM(T61:T63)</f>
        <v>-371</v>
      </c>
    </row>
    <row r="66" spans="2:20" x14ac:dyDescent="0.2">
      <c r="B66" t="s">
        <v>59</v>
      </c>
      <c r="K66" s="3">
        <v>-6</v>
      </c>
      <c r="T66">
        <v>0</v>
      </c>
    </row>
    <row r="67" spans="2:20" x14ac:dyDescent="0.2">
      <c r="B67" t="s">
        <v>60</v>
      </c>
      <c r="K67" s="3">
        <v>105</v>
      </c>
      <c r="T67">
        <v>-137</v>
      </c>
    </row>
    <row r="68" spans="2:20" x14ac:dyDescent="0.2">
      <c r="B68" t="s">
        <v>31</v>
      </c>
      <c r="K68" s="3">
        <v>-150</v>
      </c>
      <c r="T68">
        <v>0</v>
      </c>
    </row>
    <row r="69" spans="2:20" x14ac:dyDescent="0.2">
      <c r="B69" t="s">
        <v>61</v>
      </c>
      <c r="K69" s="3">
        <f>SUM(K66:K68)</f>
        <v>-51</v>
      </c>
      <c r="T69">
        <f>SUM(T66:T68)</f>
        <v>-137</v>
      </c>
    </row>
    <row r="70" spans="2:20" x14ac:dyDescent="0.2">
      <c r="B70" t="s">
        <v>62</v>
      </c>
      <c r="K70" s="3">
        <v>-5</v>
      </c>
      <c r="T70">
        <v>-9</v>
      </c>
    </row>
    <row r="71" spans="2:20" x14ac:dyDescent="0.2">
      <c r="B71" t="s">
        <v>63</v>
      </c>
      <c r="K71" s="5">
        <f>+K69+K70+K64+K59</f>
        <v>527</v>
      </c>
      <c r="T71">
        <f>+T69+T64+T59+T70</f>
        <v>103</v>
      </c>
    </row>
  </sheetData>
  <hyperlinks>
    <hyperlink ref="A1" location="Main!A1" display="Main" xr:uid="{A9151361-E246-479F-86B4-617E3B59769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2022-07-26T02:29:14Z</dcterms:created>
  <dcterms:modified xsi:type="dcterms:W3CDTF">2025-10-14T14:01:33Z</dcterms:modified>
</cp:coreProperties>
</file>