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3124AED-EA97-4DCA-B779-9F2574F50A6F}" xr6:coauthVersionLast="47" xr6:coauthVersionMax="47" xr10:uidLastSave="{00000000-0000-0000-0000-000000000000}"/>
  <bookViews>
    <workbookView xWindow="1170" yWindow="1170" windowWidth="18075" windowHeight="16020" activeTab="1" xr2:uid="{CCEFD306-C7E9-4241-A656-CC337868418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2" l="1"/>
  <c r="U22" i="2"/>
  <c r="T22" i="2"/>
  <c r="S22" i="2"/>
  <c r="R22" i="2"/>
  <c r="S27" i="2"/>
  <c r="R27" i="2"/>
  <c r="Q27" i="2"/>
  <c r="Q17" i="2"/>
  <c r="R17" i="2"/>
  <c r="Q15" i="2"/>
  <c r="R15" i="2"/>
  <c r="R12" i="2"/>
  <c r="R13" i="2" s="1"/>
  <c r="Q12" i="2"/>
  <c r="Q13" i="2" s="1"/>
  <c r="S13" i="2"/>
  <c r="S15" i="2" s="1"/>
  <c r="S17" i="2" s="1"/>
  <c r="S18" i="2" s="1"/>
  <c r="S12" i="2"/>
  <c r="S9" i="2"/>
  <c r="R9" i="2"/>
  <c r="Q9" i="2"/>
  <c r="N22" i="2"/>
  <c r="M22" i="2"/>
  <c r="V7" i="2"/>
  <c r="T27" i="2"/>
  <c r="U27" i="2"/>
  <c r="T12" i="2"/>
  <c r="T13" i="2" s="1"/>
  <c r="T15" i="2" s="1"/>
  <c r="T17" i="2" s="1"/>
  <c r="T18" i="2" s="1"/>
  <c r="U12" i="2"/>
  <c r="U13" i="2" s="1"/>
  <c r="U15" i="2" s="1"/>
  <c r="U17" i="2" s="1"/>
  <c r="U18" i="2" s="1"/>
  <c r="U9" i="2"/>
  <c r="T9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S2" i="2"/>
  <c r="F12" i="2"/>
  <c r="F9" i="2"/>
  <c r="J22" i="2"/>
  <c r="J12" i="2"/>
  <c r="J9" i="2"/>
  <c r="J13" i="2" s="1"/>
  <c r="J15" i="2" s="1"/>
  <c r="J17" i="2" s="1"/>
  <c r="J18" i="2" s="1"/>
  <c r="K22" i="2"/>
  <c r="L22" i="2"/>
  <c r="G12" i="2"/>
  <c r="G9" i="2"/>
  <c r="K12" i="2"/>
  <c r="K9" i="2"/>
  <c r="J3" i="1"/>
  <c r="H12" i="2"/>
  <c r="L12" i="2"/>
  <c r="H9" i="2"/>
  <c r="L9" i="2"/>
  <c r="J4" i="1"/>
  <c r="J7" i="1" s="1"/>
  <c r="F13" i="2" l="1"/>
  <c r="F15" i="2" s="1"/>
  <c r="F17" i="2" s="1"/>
  <c r="F18" i="2" s="1"/>
  <c r="L13" i="2"/>
  <c r="L15" i="2" s="1"/>
  <c r="L17" i="2" s="1"/>
  <c r="L18" i="2" s="1"/>
  <c r="G13" i="2"/>
  <c r="G15" i="2" s="1"/>
  <c r="G17" i="2" s="1"/>
  <c r="G18" i="2" s="1"/>
  <c r="K13" i="2"/>
  <c r="K15" i="2" s="1"/>
  <c r="K17" i="2" s="1"/>
  <c r="K18" i="2" s="1"/>
  <c r="H13" i="2"/>
  <c r="H15" i="2" s="1"/>
  <c r="H17" i="2" s="1"/>
  <c r="H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Ringholm</author>
  </authors>
  <commentList>
    <comment ref="M7" authorId="0" shapeId="0" xr:uid="{27F794CE-F637-47E5-8510-2D1352943D03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Q324 guidance 35-38m</t>
        </r>
      </text>
    </comment>
    <comment ref="V7" authorId="0" shapeId="0" xr:uid="{01148764-9175-4FA5-A773-BFC55F7FC622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196-204m guidance</t>
        </r>
      </text>
    </comment>
  </commentList>
</comments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<sst xmlns="http://schemas.openxmlformats.org/spreadsheetml/2006/main" count="43" uniqueCount="39">
  <si>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</si>
  <si>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</si>
  <si>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</si>
  <si>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</si>
  <si>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</si>
  <si>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</si>
  <si>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</si>
  <si>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</si>
  <si>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</si>
  <si>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</si>
  <si>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</si>
  <si>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</si>
  <si>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</si>
  <si>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</si>
  <si>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</si>
  <si>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</si>
  <si>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</si>
  <si>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</si>
  <si>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</si>
  <si>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</si>
  <si>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Taxes</t>
  </si>
  <si>
    <t>Pretax Income</t>
  </si>
  <si>
    <t>COGS</t>
  </si>
  <si>
    <t>Gross Profit</t>
  </si>
  <si>
    <t>S&amp;M</t>
  </si>
  <si>
    <t>G&amp;A</t>
  </si>
  <si>
    <t>Operating Expenses</t>
  </si>
  <si>
    <t>Operating Income</t>
  </si>
  <si>
    <t>Other Income</t>
  </si>
  <si>
    <t>Net Income</t>
  </si>
  <si>
    <t>EPS</t>
  </si>
  <si>
    <t>Varsity Tutors</t>
  </si>
  <si>
    <t>Varsity Tutors for Schools</t>
  </si>
  <si>
    <t>Revenue y/y</t>
  </si>
  <si>
    <t>Active Members</t>
  </si>
  <si>
    <t>Platform Access Students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</si>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</sst>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93EF4-E3D5-4119-ACE7-AD88E4B7FE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43543</xdr:rowOff>
    </xdr:from>
    <xdr:to>
      <xdr:col>12</xdr:col>
      <xdr:colOff>38100</xdr:colOff>
      <xdr:row>39</xdr:row>
      <xdr:rowOff>32657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CD6346-0C53-53B5-6371-24AED6AB4317}"/>
            </a:ext>
          </a:extLst>
        </xdr:cNvPr>
        <xdr:cNvCxnSpPr/>
      </xdr:nvCxnSpPr>
      <xdr:spPr>
        <a:xfrm>
          <a:off x="7674429" y="43543"/>
          <a:ext cx="0" cy="5704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775E-CCC4-4DC2-8101-79C2B73EBA91}">
  <dimension ref="B2:K7"/>
  <sheetViews>
    <sheetView zoomScaleNormal="100" workbookViewId="0">
      <selection activeCell="K7" sqref="K7"/>
    </sheetView>
  </sheetViews>
  <sheetFormatPr defaultRowHeight="12.75" x14ac:dyDescent="0.2"/>
  <sheetData>
    <row r="2" spans="2:11" x14ac:dyDescent="0.2">
      <c r="B2" t="s">
        <v>31</v>
      </c>
      <c r="I2" t="s">
        <v>0</v>
      </c>
      <c r="J2" s="1">
        <v>1</v>
      </c>
    </row>
    <row r="3" spans="2:11" x14ac:dyDescent="0.2">
      <c r="B3" t="s">
        <v>32</v>
      </c>
      <c r="I3" t="s">
        <v>1</v>
      </c>
      <c r="J3" s="2">
        <f>112.608847</f>
        <v>112.608847</v>
      </c>
      <c r="K3" s="3" t="s">
        <v>17</v>
      </c>
    </row>
    <row r="4" spans="2:11" x14ac:dyDescent="0.2">
      <c r="I4" t="s">
        <v>2</v>
      </c>
      <c r="J4" s="2">
        <f>+J2*J3</f>
        <v>112.608847</v>
      </c>
    </row>
    <row r="5" spans="2:11" x14ac:dyDescent="0.2">
      <c r="I5" t="s">
        <v>3</v>
      </c>
      <c r="J5" s="2">
        <v>69.837999999999994</v>
      </c>
      <c r="K5" s="3" t="s">
        <v>17</v>
      </c>
    </row>
    <row r="6" spans="2:11" x14ac:dyDescent="0.2">
      <c r="I6" t="s">
        <v>4</v>
      </c>
      <c r="J6" s="2">
        <v>0</v>
      </c>
      <c r="K6" s="3" t="s">
        <v>17</v>
      </c>
    </row>
    <row r="7" spans="2:11" x14ac:dyDescent="0.2">
      <c r="I7" t="s">
        <v>5</v>
      </c>
      <c r="J7" s="2">
        <f>+J4-J5+J6</f>
        <v>42.770847000000003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92BB-A10B-45F7-A779-223A16B31FF8}">
  <dimension ref="A1:AG27"/>
  <sheetViews>
    <sheetView tabSelected="1"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Y18" sqref="Y18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33" x14ac:dyDescent="0.2">
      <c r="A1" s="8" t="s">
        <v>6</v>
      </c>
    </row>
    <row r="2" spans="1:33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Q2">
        <v>2019</v>
      </c>
      <c r="R2">
        <v>2020</v>
      </c>
      <c r="S2">
        <f t="shared" ref="S2:AG2" si="0">+R2+1</f>
        <v>2021</v>
      </c>
      <c r="T2">
        <f t="shared" si="0"/>
        <v>2022</v>
      </c>
      <c r="U2">
        <f t="shared" si="0"/>
        <v>2023</v>
      </c>
      <c r="V2">
        <f t="shared" si="0"/>
        <v>2024</v>
      </c>
      <c r="W2">
        <f t="shared" si="0"/>
        <v>2025</v>
      </c>
      <c r="X2">
        <f t="shared" si="0"/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  <c r="AC2">
        <f t="shared" si="0"/>
        <v>2031</v>
      </c>
      <c r="AD2">
        <f t="shared" si="0"/>
        <v>2032</v>
      </c>
      <c r="AE2">
        <f t="shared" si="0"/>
        <v>2033</v>
      </c>
      <c r="AF2">
        <f t="shared" si="0"/>
        <v>2034</v>
      </c>
      <c r="AG2">
        <f t="shared" si="0"/>
        <v>2035</v>
      </c>
    </row>
    <row r="3" spans="1:33" x14ac:dyDescent="0.2">
      <c r="B3" t="s">
        <v>34</v>
      </c>
      <c r="L3" s="3">
        <v>35.5</v>
      </c>
    </row>
    <row r="4" spans="1:33" s="10" customFormat="1" x14ac:dyDescent="0.2">
      <c r="B4" s="10" t="s">
        <v>35</v>
      </c>
      <c r="C4" s="11"/>
      <c r="D4" s="11"/>
      <c r="E4" s="11"/>
      <c r="F4" s="11"/>
      <c r="G4" s="11"/>
      <c r="H4" s="11"/>
      <c r="I4" s="11">
        <v>0</v>
      </c>
      <c r="J4" s="11">
        <v>1</v>
      </c>
      <c r="K4" s="11">
        <v>2.2000000000000002</v>
      </c>
      <c r="L4" s="11">
        <v>3.3</v>
      </c>
      <c r="M4" s="11"/>
      <c r="N4" s="11"/>
    </row>
    <row r="7" spans="1:33" s="6" customFormat="1" x14ac:dyDescent="0.2">
      <c r="B7" s="6" t="s">
        <v>7</v>
      </c>
      <c r="C7" s="7"/>
      <c r="D7" s="7"/>
      <c r="E7" s="7">
        <v>31.8</v>
      </c>
      <c r="F7" s="7">
        <v>41.802</v>
      </c>
      <c r="G7" s="7">
        <v>49.18</v>
      </c>
      <c r="H7" s="7">
        <v>48.838999999999999</v>
      </c>
      <c r="I7" s="7">
        <v>40.299999999999997</v>
      </c>
      <c r="J7" s="7">
        <v>55.084000000000003</v>
      </c>
      <c r="K7" s="7">
        <v>53.726999999999997</v>
      </c>
      <c r="L7" s="7">
        <v>50.984000000000002</v>
      </c>
      <c r="M7" s="7">
        <v>36.5</v>
      </c>
      <c r="N7" s="7">
        <v>56</v>
      </c>
      <c r="Q7" s="6">
        <v>90.451999999999998</v>
      </c>
      <c r="R7" s="6">
        <v>103.968</v>
      </c>
      <c r="S7" s="6">
        <v>140.66399999999999</v>
      </c>
      <c r="T7" s="6">
        <v>162.66499999999999</v>
      </c>
      <c r="U7" s="6">
        <v>193.399</v>
      </c>
      <c r="V7" s="6">
        <f>SUM(K7:N7)</f>
        <v>197.21100000000001</v>
      </c>
    </row>
    <row r="8" spans="1:33" s="2" customFormat="1" x14ac:dyDescent="0.2">
      <c r="B8" s="2" t="s">
        <v>22</v>
      </c>
      <c r="C8" s="5"/>
      <c r="D8" s="5"/>
      <c r="E8" s="5"/>
      <c r="F8" s="5">
        <v>12.314</v>
      </c>
      <c r="G8" s="5">
        <v>15.29</v>
      </c>
      <c r="H8" s="5">
        <v>14.74</v>
      </c>
      <c r="I8" s="5"/>
      <c r="J8" s="5">
        <v>15.814</v>
      </c>
      <c r="K8" s="5">
        <v>17.212</v>
      </c>
      <c r="L8" s="5">
        <v>17.497</v>
      </c>
      <c r="M8" s="5"/>
      <c r="N8" s="5"/>
      <c r="Q8" s="2">
        <v>30.83</v>
      </c>
      <c r="R8" s="2">
        <v>34.834000000000003</v>
      </c>
      <c r="S8" s="2">
        <v>46.7</v>
      </c>
      <c r="T8" s="2">
        <v>49.731999999999999</v>
      </c>
      <c r="U8" s="2">
        <v>56.951999999999998</v>
      </c>
    </row>
    <row r="9" spans="1:33" s="2" customFormat="1" x14ac:dyDescent="0.2">
      <c r="B9" s="2" t="s">
        <v>23</v>
      </c>
      <c r="C9" s="5"/>
      <c r="D9" s="5"/>
      <c r="E9" s="5"/>
      <c r="F9" s="5">
        <f>+F7-F8</f>
        <v>29.488</v>
      </c>
      <c r="G9" s="5">
        <f>+G7-G8</f>
        <v>33.89</v>
      </c>
      <c r="H9" s="5">
        <f>+H7-H8</f>
        <v>34.098999999999997</v>
      </c>
      <c r="I9" s="5"/>
      <c r="J9" s="5">
        <f>+J7-J8</f>
        <v>39.270000000000003</v>
      </c>
      <c r="K9" s="5">
        <f>+K7-K8</f>
        <v>36.515000000000001</v>
      </c>
      <c r="L9" s="5">
        <f>+L7-L8</f>
        <v>33.487000000000002</v>
      </c>
      <c r="M9" s="5"/>
      <c r="N9" s="5"/>
      <c r="Q9" s="2">
        <f>+Q7-Q8</f>
        <v>59.622</v>
      </c>
      <c r="R9" s="2">
        <f>+R7-R8</f>
        <v>69.134</v>
      </c>
      <c r="S9" s="2">
        <f>+S7-S8</f>
        <v>93.963999999999984</v>
      </c>
      <c r="T9" s="2">
        <f>+T7-T8</f>
        <v>112.93299999999999</v>
      </c>
      <c r="U9" s="2">
        <f>+U7-U8</f>
        <v>136.447</v>
      </c>
    </row>
    <row r="10" spans="1:33" s="2" customFormat="1" x14ac:dyDescent="0.2">
      <c r="B10" s="2" t="s">
        <v>24</v>
      </c>
      <c r="C10" s="5"/>
      <c r="D10" s="5"/>
      <c r="E10" s="5"/>
      <c r="F10" s="5">
        <v>17.030999999999999</v>
      </c>
      <c r="G10" s="5">
        <v>15.56</v>
      </c>
      <c r="H10" s="5">
        <v>14.859</v>
      </c>
      <c r="I10" s="5"/>
      <c r="J10" s="5">
        <v>18.795999999999999</v>
      </c>
      <c r="K10" s="5">
        <v>17.391999999999999</v>
      </c>
      <c r="L10" s="5">
        <v>15.537000000000001</v>
      </c>
      <c r="M10" s="5"/>
      <c r="N10" s="5"/>
      <c r="Q10" s="2">
        <v>37.966999999999999</v>
      </c>
      <c r="R10" s="2">
        <v>43.838000000000001</v>
      </c>
      <c r="S10" s="2">
        <v>65.441000000000003</v>
      </c>
      <c r="T10" s="2">
        <v>74.183000000000007</v>
      </c>
      <c r="U10" s="2">
        <v>68.447999999999993</v>
      </c>
    </row>
    <row r="11" spans="1:33" s="2" customFormat="1" x14ac:dyDescent="0.2">
      <c r="B11" s="2" t="s">
        <v>25</v>
      </c>
      <c r="C11" s="5"/>
      <c r="D11" s="5"/>
      <c r="E11" s="5"/>
      <c r="F11" s="5">
        <v>32.89</v>
      </c>
      <c r="G11" s="5">
        <v>29.7</v>
      </c>
      <c r="H11" s="5">
        <v>29.713000000000001</v>
      </c>
      <c r="I11" s="5"/>
      <c r="J11" s="5">
        <v>30.649000000000001</v>
      </c>
      <c r="K11" s="5">
        <v>31.975999999999999</v>
      </c>
      <c r="L11" s="5">
        <v>33.179000000000002</v>
      </c>
      <c r="M11" s="5"/>
      <c r="N11" s="5"/>
      <c r="Q11" s="2">
        <v>42.192</v>
      </c>
      <c r="R11" s="2">
        <v>65.441000000000003</v>
      </c>
      <c r="S11" s="2">
        <v>121.968</v>
      </c>
      <c r="T11" s="2">
        <v>129.559</v>
      </c>
      <c r="U11" s="2">
        <v>125.57</v>
      </c>
    </row>
    <row r="12" spans="1:33" s="2" customFormat="1" x14ac:dyDescent="0.2">
      <c r="B12" s="2" t="s">
        <v>26</v>
      </c>
      <c r="C12" s="5"/>
      <c r="D12" s="5"/>
      <c r="E12" s="5"/>
      <c r="F12" s="5">
        <f>+F10+F11</f>
        <v>49.920999999999999</v>
      </c>
      <c r="G12" s="5">
        <f>+G10+G11</f>
        <v>45.26</v>
      </c>
      <c r="H12" s="5">
        <f>+H10+H11</f>
        <v>44.572000000000003</v>
      </c>
      <c r="I12" s="5"/>
      <c r="J12" s="5">
        <f>+J10+J11</f>
        <v>49.445</v>
      </c>
      <c r="K12" s="5">
        <f>+K10+K11</f>
        <v>49.367999999999995</v>
      </c>
      <c r="L12" s="5">
        <f>+L10+L11</f>
        <v>48.716000000000001</v>
      </c>
      <c r="M12" s="5"/>
      <c r="N12" s="5"/>
      <c r="Q12" s="2">
        <f t="shared" ref="Q12" si="1">+Q10+Q11</f>
        <v>80.158999999999992</v>
      </c>
      <c r="R12" s="2">
        <f t="shared" ref="R12" si="2">+R10+R11</f>
        <v>109.279</v>
      </c>
      <c r="S12" s="2">
        <f t="shared" ref="S12:T12" si="3">+S10+S11</f>
        <v>187.40899999999999</v>
      </c>
      <c r="T12" s="2">
        <f t="shared" si="3"/>
        <v>203.74200000000002</v>
      </c>
      <c r="U12" s="2">
        <f>+U10+U11</f>
        <v>194.01799999999997</v>
      </c>
    </row>
    <row r="13" spans="1:33" s="2" customFormat="1" x14ac:dyDescent="0.2">
      <c r="B13" s="2" t="s">
        <v>27</v>
      </c>
      <c r="C13" s="5"/>
      <c r="D13" s="5"/>
      <c r="E13" s="5"/>
      <c r="F13" s="5">
        <f>+F9-F12</f>
        <v>-20.433</v>
      </c>
      <c r="G13" s="5">
        <f>+G9-G12</f>
        <v>-11.369999999999997</v>
      </c>
      <c r="H13" s="5">
        <f>+H9-H12</f>
        <v>-10.473000000000006</v>
      </c>
      <c r="I13" s="5"/>
      <c r="J13" s="5">
        <f>+J9-J12</f>
        <v>-10.174999999999997</v>
      </c>
      <c r="K13" s="5">
        <f>+K9-K12</f>
        <v>-12.852999999999994</v>
      </c>
      <c r="L13" s="5">
        <f>+L9-L12</f>
        <v>-15.228999999999999</v>
      </c>
      <c r="M13" s="5"/>
      <c r="N13" s="5"/>
      <c r="Q13" s="2">
        <f t="shared" ref="Q13" si="4">+Q9-Q12</f>
        <v>-20.536999999999992</v>
      </c>
      <c r="R13" s="2">
        <f t="shared" ref="R13" si="5">+R9-R12</f>
        <v>-40.144999999999996</v>
      </c>
      <c r="S13" s="2">
        <f t="shared" ref="S13:T13" si="6">+S9-S12</f>
        <v>-93.445000000000007</v>
      </c>
      <c r="T13" s="2">
        <f t="shared" si="6"/>
        <v>-90.809000000000026</v>
      </c>
      <c r="U13" s="2">
        <f>+U9-U12</f>
        <v>-57.57099999999997</v>
      </c>
    </row>
    <row r="14" spans="1:33" s="2" customFormat="1" x14ac:dyDescent="0.2">
      <c r="B14" s="2" t="s">
        <v>28</v>
      </c>
      <c r="C14" s="5"/>
      <c r="D14" s="5"/>
      <c r="E14" s="5"/>
      <c r="F14" s="5">
        <v>0.46400000000000002</v>
      </c>
      <c r="G14" s="5">
        <v>0.83299999999999996</v>
      </c>
      <c r="H14" s="5">
        <v>0.78300000000000003</v>
      </c>
      <c r="I14" s="5"/>
      <c r="J14" s="5">
        <v>0.91700000000000004</v>
      </c>
      <c r="K14" s="5">
        <v>0.88600000000000001</v>
      </c>
      <c r="L14" s="5">
        <v>0.879</v>
      </c>
      <c r="M14" s="5"/>
      <c r="N14" s="5"/>
      <c r="Q14" s="2">
        <v>0</v>
      </c>
      <c r="R14" s="2">
        <v>0</v>
      </c>
      <c r="S14" s="2">
        <v>0</v>
      </c>
      <c r="T14" s="2">
        <v>0.48299999999999998</v>
      </c>
      <c r="U14" s="2">
        <v>3.3769999999999998</v>
      </c>
    </row>
    <row r="15" spans="1:33" s="2" customFormat="1" x14ac:dyDescent="0.2">
      <c r="B15" s="2" t="s">
        <v>21</v>
      </c>
      <c r="C15" s="5"/>
      <c r="D15" s="5"/>
      <c r="E15" s="5"/>
      <c r="F15" s="5">
        <f>+F13+F14</f>
        <v>-19.969000000000001</v>
      </c>
      <c r="G15" s="5">
        <f>+G13+G14</f>
        <v>-10.536999999999997</v>
      </c>
      <c r="H15" s="5">
        <f>+H13+H14</f>
        <v>-9.6900000000000066</v>
      </c>
      <c r="I15" s="5"/>
      <c r="J15" s="5">
        <f>+J13+J14</f>
        <v>-9.2579999999999973</v>
      </c>
      <c r="K15" s="5">
        <f>+K13+K14</f>
        <v>-11.966999999999995</v>
      </c>
      <c r="L15" s="5">
        <f>+L13+L14</f>
        <v>-14.35</v>
      </c>
      <c r="M15" s="5"/>
      <c r="N15" s="5"/>
      <c r="Q15" s="2">
        <f>+Q13+Q14</f>
        <v>-20.536999999999992</v>
      </c>
      <c r="R15" s="2">
        <f>+R13+R14</f>
        <v>-40.144999999999996</v>
      </c>
      <c r="S15" s="2">
        <f>+S13+S14</f>
        <v>-93.445000000000007</v>
      </c>
      <c r="T15" s="2">
        <f>+T13+T14</f>
        <v>-90.326000000000022</v>
      </c>
      <c r="U15" s="2">
        <f>+U13+U14</f>
        <v>-54.193999999999967</v>
      </c>
    </row>
    <row r="16" spans="1:33" s="2" customFormat="1" x14ac:dyDescent="0.2">
      <c r="B16" s="2" t="s">
        <v>20</v>
      </c>
      <c r="C16" s="5"/>
      <c r="D16" s="5"/>
      <c r="E16" s="5"/>
      <c r="F16" s="5">
        <v>0</v>
      </c>
      <c r="G16" s="5">
        <v>0</v>
      </c>
      <c r="H16" s="5">
        <v>0</v>
      </c>
      <c r="I16" s="5"/>
      <c r="J16" s="5">
        <v>0</v>
      </c>
      <c r="K16" s="5">
        <v>0</v>
      </c>
      <c r="L16" s="5">
        <v>0</v>
      </c>
      <c r="M16" s="5"/>
      <c r="N16" s="5"/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2:22" s="2" customFormat="1" x14ac:dyDescent="0.2">
      <c r="B17" s="2" t="s">
        <v>29</v>
      </c>
      <c r="C17" s="5"/>
      <c r="D17" s="5"/>
      <c r="E17" s="5"/>
      <c r="F17" s="5">
        <f>+F15-F16</f>
        <v>-19.969000000000001</v>
      </c>
      <c r="G17" s="5">
        <f>+G15-G16</f>
        <v>-10.536999999999997</v>
      </c>
      <c r="H17" s="5">
        <f>+H15-H16</f>
        <v>-9.6900000000000066</v>
      </c>
      <c r="I17" s="5"/>
      <c r="J17" s="5">
        <f>+J15-J16</f>
        <v>-9.2579999999999973</v>
      </c>
      <c r="K17" s="5">
        <f>+K15-K16</f>
        <v>-11.966999999999995</v>
      </c>
      <c r="L17" s="5">
        <f>+L15-L16</f>
        <v>-14.35</v>
      </c>
      <c r="M17" s="5"/>
      <c r="N17" s="5"/>
      <c r="Q17" s="2">
        <f>+Q15-Q16</f>
        <v>-20.536999999999992</v>
      </c>
      <c r="R17" s="2">
        <f>+R15-R16</f>
        <v>-40.144999999999996</v>
      </c>
      <c r="S17" s="2">
        <f>+S15-S16</f>
        <v>-93.445000000000007</v>
      </c>
      <c r="T17" s="2">
        <f>+T15-T16</f>
        <v>-90.326000000000022</v>
      </c>
      <c r="U17" s="2">
        <f>+U15-U16</f>
        <v>-54.193999999999967</v>
      </c>
    </row>
    <row r="18" spans="2:22" x14ac:dyDescent="0.2">
      <c r="B18" s="2" t="s">
        <v>30</v>
      </c>
      <c r="F18" s="4">
        <f>+F17/F19</f>
        <v>-0.22275145849833236</v>
      </c>
      <c r="G18" s="4">
        <f>+G17/G19</f>
        <v>-0.11481215132496511</v>
      </c>
      <c r="H18" s="4">
        <f>+H17/H19</f>
        <v>-0.10259613755717439</v>
      </c>
      <c r="J18" s="4">
        <f>+J17/J19</f>
        <v>-8.8021373087783655E-2</v>
      </c>
      <c r="K18" s="4">
        <f>+K17/K19</f>
        <v>-0.11085585126585207</v>
      </c>
      <c r="L18" s="4">
        <f>+L17/L19</f>
        <v>-0.13054474000218333</v>
      </c>
      <c r="Q18" s="1"/>
      <c r="R18" s="1"/>
      <c r="S18" s="1">
        <f>+S17/S19</f>
        <v>-1.1793250542682618</v>
      </c>
      <c r="T18" s="1">
        <f>+T17/T19</f>
        <v>-1.0518556472930958</v>
      </c>
      <c r="U18" s="1">
        <f>+U17/U19</f>
        <v>-0.55779820290869386</v>
      </c>
    </row>
    <row r="19" spans="2:22" s="2" customFormat="1" x14ac:dyDescent="0.2">
      <c r="B19" s="2" t="s">
        <v>1</v>
      </c>
      <c r="C19" s="5"/>
      <c r="D19" s="5"/>
      <c r="E19" s="5"/>
      <c r="F19" s="5">
        <v>89.647000000000006</v>
      </c>
      <c r="G19" s="5">
        <v>91.775999999999996</v>
      </c>
      <c r="H19" s="5">
        <v>94.447999999999993</v>
      </c>
      <c r="I19" s="5"/>
      <c r="J19" s="5">
        <v>105.179</v>
      </c>
      <c r="K19" s="5">
        <v>107.95099999999999</v>
      </c>
      <c r="L19" s="5">
        <v>109.92400000000001</v>
      </c>
      <c r="M19" s="5"/>
      <c r="N19" s="5"/>
      <c r="S19" s="2">
        <v>79.236000000000004</v>
      </c>
      <c r="T19" s="2">
        <v>85.873000000000005</v>
      </c>
      <c r="U19" s="2">
        <v>97.156999999999996</v>
      </c>
    </row>
    <row r="22" spans="2:22" x14ac:dyDescent="0.2">
      <c r="B22" s="2" t="s">
        <v>33</v>
      </c>
      <c r="J22" s="9">
        <f>+J7/F7-1</f>
        <v>0.31773599349313431</v>
      </c>
      <c r="K22" s="9">
        <f>+K7/G7-1</f>
        <v>9.2456283041886911E-2</v>
      </c>
      <c r="L22" s="9">
        <f>+L7/H7-1</f>
        <v>4.3919818178095538E-2</v>
      </c>
      <c r="M22" s="9">
        <f>+M7/I7-1</f>
        <v>-9.4292803970223216E-2</v>
      </c>
      <c r="N22" s="9">
        <f>+N7/J7-1</f>
        <v>1.6629148210006495E-2</v>
      </c>
      <c r="R22" s="12">
        <f>+R7/Q7-1</f>
        <v>0.14942732056781494</v>
      </c>
      <c r="S22" s="12">
        <f t="shared" ref="S22:V22" si="7">+S7/R7-1</f>
        <v>0.35295475530932574</v>
      </c>
      <c r="T22" s="12">
        <f t="shared" si="7"/>
        <v>0.15640817835409204</v>
      </c>
      <c r="U22" s="12">
        <f t="shared" si="7"/>
        <v>0.18894046045553758</v>
      </c>
      <c r="V22" s="12">
        <f t="shared" si="7"/>
        <v>1.9710546590209876E-2</v>
      </c>
    </row>
    <row r="25" spans="2:22" s="2" customFormat="1" x14ac:dyDescent="0.2">
      <c r="B25" s="2" t="s">
        <v>36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Q25" s="2">
        <v>-16.318000000000001</v>
      </c>
      <c r="R25" s="2">
        <v>-6.6539999999999999</v>
      </c>
      <c r="S25" s="2">
        <v>-38.890999999999998</v>
      </c>
      <c r="T25" s="2">
        <v>-48.002000000000002</v>
      </c>
      <c r="U25" s="2">
        <v>-7.56</v>
      </c>
    </row>
    <row r="26" spans="2:22" s="2" customFormat="1" x14ac:dyDescent="0.2">
      <c r="B26" s="2" t="s">
        <v>37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Q26" s="2">
        <v>-6.3559999999999999</v>
      </c>
      <c r="R26" s="2">
        <v>-2.8740000000000001</v>
      </c>
      <c r="S26" s="2">
        <v>-5.1630000000000003</v>
      </c>
      <c r="T26" s="2">
        <v>-5.3170000000000002</v>
      </c>
      <c r="U26" s="2">
        <v>-6.8869999999999996</v>
      </c>
    </row>
    <row r="27" spans="2:22" s="2" customFormat="1" x14ac:dyDescent="0.2">
      <c r="B27" s="2" t="s">
        <v>38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Q27" s="2">
        <f t="shared" ref="Q27:S27" si="8">+Q25+Q26</f>
        <v>-22.673999999999999</v>
      </c>
      <c r="R27" s="2">
        <f t="shared" si="8"/>
        <v>-9.5280000000000005</v>
      </c>
      <c r="S27" s="2">
        <f t="shared" si="8"/>
        <v>-44.054000000000002</v>
      </c>
      <c r="T27" s="2">
        <f>+T25+T26</f>
        <v>-53.319000000000003</v>
      </c>
      <c r="U27" s="2">
        <f>+U25+U26</f>
        <v>-14.446999999999999</v>
      </c>
    </row>
  </sheetData>
  <hyperlinks>
    <hyperlink ref="A1" location="Main!A1" display="Main" xr:uid="{92BA03E0-33A6-4D57-A982-BC98DA48219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2024-10-18T13:12:33Z</dcterms:created>
  <dcterms:modified xsi:type="dcterms:W3CDTF">2025-10-14T14:09:46Z</dcterms:modified>
</cp:coreProperties>
</file>