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E567B220-D545-46AF-B505-24D598DB996E}" xr6:coauthVersionLast="47" xr6:coauthVersionMax="47" xr10:uidLastSave="{00000000-0000-0000-0000-000000000000}"/>
  <bookViews>
    <workbookView xWindow="4320" yWindow="4320" windowWidth="18075" windowHeight="16020" activeTab="1" xr2:uid="{496D6C09-E449-4712-B8BB-C389B8C926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2" l="1"/>
  <c r="R30" i="2"/>
  <c r="Q20" i="2"/>
  <c r="Q16" i="2"/>
  <c r="Q9" i="2"/>
  <c r="R20" i="2"/>
  <c r="R16" i="2"/>
  <c r="R9" i="2"/>
  <c r="S20" i="2"/>
  <c r="S16" i="2"/>
  <c r="S9" i="2"/>
  <c r="T20" i="2"/>
  <c r="T16" i="2"/>
  <c r="T9" i="2"/>
  <c r="M7" i="1"/>
  <c r="M5" i="1"/>
  <c r="M4" i="1"/>
  <c r="M3" i="1"/>
  <c r="U30" i="2"/>
  <c r="T30" i="2"/>
  <c r="S30" i="2"/>
  <c r="U25" i="2"/>
  <c r="U23" i="2"/>
  <c r="U21" i="2"/>
  <c r="U20" i="2"/>
  <c r="U17" i="2"/>
  <c r="U16" i="2"/>
  <c r="U9" i="2"/>
  <c r="W2" i="2"/>
  <c r="V2" i="2"/>
  <c r="U2" i="2"/>
  <c r="T2" i="2"/>
  <c r="S2" i="2"/>
  <c r="G20" i="2"/>
  <c r="G16" i="2"/>
  <c r="G9" i="2"/>
  <c r="K21" i="2"/>
  <c r="K20" i="2"/>
  <c r="K17" i="2"/>
  <c r="K16" i="2"/>
  <c r="K9" i="2"/>
  <c r="J25" i="2"/>
  <c r="I25" i="2"/>
  <c r="H25" i="2"/>
  <c r="L25" i="2"/>
  <c r="L23" i="2"/>
  <c r="H23" i="2"/>
  <c r="L21" i="2"/>
  <c r="L20" i="2"/>
  <c r="H20" i="2"/>
  <c r="H21" i="2"/>
  <c r="H16" i="2"/>
  <c r="H17" i="2" s="1"/>
  <c r="L17" i="2"/>
  <c r="L16" i="2"/>
  <c r="H9" i="2"/>
  <c r="L9" i="2"/>
  <c r="Q17" i="2" l="1"/>
  <c r="Q21" i="2" s="1"/>
  <c r="Q23" i="2" s="1"/>
  <c r="Q25" i="2" s="1"/>
  <c r="R17" i="2"/>
  <c r="R21" i="2" s="1"/>
  <c r="R23" i="2" s="1"/>
  <c r="R25" i="2" s="1"/>
  <c r="T17" i="2"/>
  <c r="T21" i="2" s="1"/>
  <c r="T23" i="2" s="1"/>
  <c r="T25" i="2" s="1"/>
  <c r="S17" i="2"/>
  <c r="S21" i="2" s="1"/>
  <c r="S23" i="2" s="1"/>
  <c r="S25" i="2" s="1"/>
  <c r="G17" i="2"/>
  <c r="G21" i="2" s="1"/>
  <c r="G23" i="2" s="1"/>
  <c r="G25" i="2" s="1"/>
  <c r="K23" i="2"/>
  <c r="K25" i="2" s="1"/>
</calcChain>
</file>

<file path=xl/sharedStrings.xml><?xml version="1.0" encoding="utf-8"?>
<sst xmlns="http://schemas.openxmlformats.org/spreadsheetml/2006/main" count="48" uniqueCount="45">
  <si>
    <t>Price</t>
  </si>
  <si>
    <t>Shares</t>
  </si>
  <si>
    <t>MC</t>
  </si>
  <si>
    <t>Cash</t>
  </si>
  <si>
    <t>Debt</t>
  </si>
  <si>
    <t>EV</t>
  </si>
  <si>
    <t>Main</t>
  </si>
  <si>
    <t>Business Services</t>
  </si>
  <si>
    <t>Support Services</t>
  </si>
  <si>
    <t>Financing</t>
  </si>
  <si>
    <t>Equipment Sales</t>
  </si>
  <si>
    <t>Supplies</t>
  </si>
  <si>
    <t>Rentals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</si>
  <si>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</si>
  <si>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</si>
  <si>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</si>
  <si>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</si>
  <si>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</si>
  <si>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</si>
  <si>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</si>
  <si>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</si>
  <si>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</si>
  <si>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</si>
  <si>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</si>
  <si>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</si>
  <si>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</si>
  <si>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Cost of Business Services</t>
  </si>
  <si>
    <t>Cost of Support</t>
  </si>
  <si>
    <t>Financing Interest Expense</t>
  </si>
  <si>
    <t>Cost of Equipment Sales</t>
  </si>
  <si>
    <t>Cost of Supplies</t>
  </si>
  <si>
    <t>Cost of Rentals</t>
  </si>
  <si>
    <t>Operating Income</t>
  </si>
  <si>
    <t>Operating Expenses</t>
  </si>
  <si>
    <t>COGS</t>
  </si>
  <si>
    <t>Gross Profit</t>
  </si>
  <si>
    <t>SG&amp;A</t>
  </si>
  <si>
    <t>R&amp;D</t>
  </si>
  <si>
    <t>Interest Expense</t>
  </si>
  <si>
    <t>Pretax Income</t>
  </si>
  <si>
    <t>Net Income</t>
  </si>
  <si>
    <t>Taxes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</si>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</sst>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4297CA-2B5C-444A-84D7-E3319DB06A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4CD8-03B1-4DD7-85B0-37DA1799CAB5}">
  <dimension ref="L2:N7"/>
  <sheetViews>
    <sheetView zoomScaleNormal="100" workbookViewId="0">
      <selection activeCell="N7" sqref="N7"/>
    </sheetView>
  </sheetViews>
  <sheetFormatPr defaultRowHeight="12.75" x14ac:dyDescent="0.2"/>
  <sheetData>
    <row r="2" spans="12:14" x14ac:dyDescent="0.2">
      <c r="L2" t="s">
        <v>0</v>
      </c>
      <c r="M2">
        <v>7.01</v>
      </c>
    </row>
    <row r="3" spans="12:14" x14ac:dyDescent="0.2">
      <c r="L3" t="s">
        <v>1</v>
      </c>
      <c r="M3" s="2">
        <f>270.338-93.972</f>
        <v>176.36600000000004</v>
      </c>
      <c r="N3" s="1" t="s">
        <v>23</v>
      </c>
    </row>
    <row r="4" spans="12:14" x14ac:dyDescent="0.2">
      <c r="L4" t="s">
        <v>2</v>
      </c>
      <c r="M4" s="2">
        <f>+M2*M3</f>
        <v>1236.3256600000002</v>
      </c>
    </row>
    <row r="5" spans="12:14" x14ac:dyDescent="0.2">
      <c r="L5" t="s">
        <v>3</v>
      </c>
      <c r="M5" s="2">
        <f>601.053+22.166</f>
        <v>623.21900000000005</v>
      </c>
      <c r="N5" s="1" t="s">
        <v>23</v>
      </c>
    </row>
    <row r="6" spans="12:14" x14ac:dyDescent="0.2">
      <c r="L6" t="s">
        <v>4</v>
      </c>
      <c r="M6" s="2">
        <v>2087.1010000000001</v>
      </c>
      <c r="N6" s="1" t="s">
        <v>23</v>
      </c>
    </row>
    <row r="7" spans="12:14" x14ac:dyDescent="0.2">
      <c r="L7" t="s">
        <v>5</v>
      </c>
      <c r="M7" s="2">
        <f>+M4-M5+M6</f>
        <v>2700.20766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D407-4E20-4F46-9F3B-672D15FCF182}">
  <dimension ref="A1:W30"/>
  <sheetViews>
    <sheetView tabSelected="1" zoomScaleNormal="100" workbookViewId="0">
      <pane xSplit="2" ySplit="2" topLeftCell="P3" activePane="bottomRight" state="frozen"/>
      <selection pane="topRight" activeCell="C1" sqref="C1"/>
      <selection pane="bottomLeft" activeCell="A3" sqref="A3"/>
      <selection pane="bottomRight" activeCell="U30" sqref="U30"/>
    </sheetView>
  </sheetViews>
  <sheetFormatPr defaultRowHeight="12.75" x14ac:dyDescent="0.2"/>
  <cols>
    <col min="1" max="1" width="5" bestFit="1" customWidth="1"/>
    <col min="2" max="2" width="24" bestFit="1" customWidth="1"/>
    <col min="3" max="14" width="9.140625" style="1"/>
  </cols>
  <sheetData>
    <row r="1" spans="1:23" x14ac:dyDescent="0.2">
      <c r="A1" t="s">
        <v>6</v>
      </c>
    </row>
    <row r="2" spans="1:23" x14ac:dyDescent="0.2"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Q2">
        <v>2019</v>
      </c>
      <c r="R2">
        <v>2020</v>
      </c>
      <c r="S2">
        <f>+R2+1</f>
        <v>2021</v>
      </c>
      <c r="T2">
        <f>+S2+1</f>
        <v>2022</v>
      </c>
      <c r="U2">
        <f>+T2+1</f>
        <v>2023</v>
      </c>
      <c r="V2">
        <f>+U2+1</f>
        <v>2024</v>
      </c>
      <c r="W2">
        <f>+V2+1</f>
        <v>2025</v>
      </c>
    </row>
    <row r="3" spans="1:23" s="2" customFormat="1" x14ac:dyDescent="0.2">
      <c r="B3" s="2" t="s">
        <v>7</v>
      </c>
      <c r="C3" s="3"/>
      <c r="D3" s="3"/>
      <c r="E3" s="3"/>
      <c r="F3" s="3"/>
      <c r="G3" s="3">
        <v>523.49099999999999</v>
      </c>
      <c r="H3" s="3">
        <v>473.49700000000001</v>
      </c>
      <c r="I3" s="3"/>
      <c r="J3" s="3"/>
      <c r="K3" s="3">
        <v>535.59699999999998</v>
      </c>
      <c r="L3" s="3">
        <v>506.666</v>
      </c>
      <c r="M3" s="3"/>
      <c r="N3" s="3"/>
      <c r="Q3" s="2">
        <v>1710.8009999999999</v>
      </c>
      <c r="R3" s="2">
        <v>2191.306</v>
      </c>
      <c r="S3" s="2">
        <v>2334.674</v>
      </c>
      <c r="T3" s="2">
        <v>2249.9409999999998</v>
      </c>
      <c r="U3" s="2">
        <v>2045.069</v>
      </c>
    </row>
    <row r="4" spans="1:23" s="2" customFormat="1" x14ac:dyDescent="0.2">
      <c r="B4" s="2" t="s">
        <v>8</v>
      </c>
      <c r="C4" s="3"/>
      <c r="D4" s="3"/>
      <c r="E4" s="3"/>
      <c r="F4" s="3"/>
      <c r="G4" s="3">
        <v>105.28400000000001</v>
      </c>
      <c r="H4" s="3">
        <v>103.315</v>
      </c>
      <c r="I4" s="3"/>
      <c r="J4" s="3"/>
      <c r="K4" s="3">
        <v>96.332999999999998</v>
      </c>
      <c r="L4" s="3">
        <v>94.012</v>
      </c>
      <c r="M4" s="3"/>
      <c r="N4" s="3"/>
      <c r="Q4" s="2">
        <v>506.18700000000001</v>
      </c>
      <c r="R4" s="2">
        <v>473.29199999999997</v>
      </c>
      <c r="S4" s="2">
        <v>460.88799999999998</v>
      </c>
      <c r="T4" s="2">
        <v>438.19099999999997</v>
      </c>
      <c r="U4" s="2">
        <v>410.73399999999998</v>
      </c>
    </row>
    <row r="5" spans="1:23" s="2" customFormat="1" x14ac:dyDescent="0.2">
      <c r="B5" s="2" t="s">
        <v>9</v>
      </c>
      <c r="C5" s="3"/>
      <c r="D5" s="3"/>
      <c r="E5" s="3"/>
      <c r="F5" s="3"/>
      <c r="G5" s="3">
        <v>67.049000000000007</v>
      </c>
      <c r="H5" s="3">
        <v>66.701999999999998</v>
      </c>
      <c r="I5" s="3"/>
      <c r="J5" s="3"/>
      <c r="K5" s="3">
        <v>67.662999999999997</v>
      </c>
      <c r="L5" s="3">
        <v>67.539000000000001</v>
      </c>
      <c r="M5" s="3"/>
      <c r="N5" s="3"/>
      <c r="Q5" s="2">
        <v>368.09</v>
      </c>
      <c r="R5" s="2">
        <v>341.03399999999999</v>
      </c>
      <c r="S5" s="2">
        <v>294.41800000000001</v>
      </c>
      <c r="T5" s="2">
        <v>274.50799999999998</v>
      </c>
      <c r="U5" s="2">
        <v>271.197</v>
      </c>
    </row>
    <row r="6" spans="1:23" s="2" customFormat="1" x14ac:dyDescent="0.2">
      <c r="B6" s="2" t="s">
        <v>10</v>
      </c>
      <c r="C6" s="3"/>
      <c r="D6" s="3"/>
      <c r="E6" s="3"/>
      <c r="F6" s="3"/>
      <c r="G6" s="3">
        <v>82.61</v>
      </c>
      <c r="H6" s="3">
        <v>79.450999999999993</v>
      </c>
      <c r="I6" s="3"/>
      <c r="J6" s="3"/>
      <c r="K6" s="3">
        <v>77.403000000000006</v>
      </c>
      <c r="L6" s="3">
        <v>72.753</v>
      </c>
      <c r="M6" s="3"/>
      <c r="N6" s="3"/>
      <c r="Q6" s="2">
        <v>352.10399999999998</v>
      </c>
      <c r="R6" s="2">
        <v>314.88200000000001</v>
      </c>
      <c r="S6" s="2">
        <v>350.13799999999998</v>
      </c>
      <c r="T6" s="2">
        <v>354.96</v>
      </c>
      <c r="U6" s="2">
        <v>323.73899999999998</v>
      </c>
    </row>
    <row r="7" spans="1:23" s="2" customFormat="1" x14ac:dyDescent="0.2">
      <c r="B7" s="2" t="s">
        <v>11</v>
      </c>
      <c r="C7" s="3"/>
      <c r="D7" s="3"/>
      <c r="E7" s="3"/>
      <c r="F7" s="3"/>
      <c r="G7" s="3">
        <v>38.835000000000001</v>
      </c>
      <c r="H7" s="3">
        <v>36.505000000000003</v>
      </c>
      <c r="I7" s="3"/>
      <c r="J7" s="3"/>
      <c r="K7" s="3">
        <v>36.720999999999997</v>
      </c>
      <c r="L7" s="3">
        <v>35.509</v>
      </c>
      <c r="M7" s="3"/>
      <c r="N7" s="3"/>
      <c r="Q7" s="2">
        <v>187.28700000000001</v>
      </c>
      <c r="R7" s="2">
        <v>159.28200000000001</v>
      </c>
      <c r="S7" s="2">
        <v>159.43799999999999</v>
      </c>
      <c r="T7" s="2">
        <v>154.18600000000001</v>
      </c>
      <c r="U7" s="2">
        <v>147.709</v>
      </c>
    </row>
    <row r="8" spans="1:23" s="2" customFormat="1" x14ac:dyDescent="0.2">
      <c r="B8" s="2" t="s">
        <v>12</v>
      </c>
      <c r="C8" s="3"/>
      <c r="D8" s="3"/>
      <c r="E8" s="3"/>
      <c r="F8" s="3"/>
      <c r="G8" s="3">
        <v>17.268999999999998</v>
      </c>
      <c r="H8" s="3">
        <v>17.010999999999999</v>
      </c>
      <c r="I8" s="3"/>
      <c r="J8" s="3"/>
      <c r="K8" s="3">
        <v>16.792000000000002</v>
      </c>
      <c r="L8" s="3">
        <v>16.690999999999999</v>
      </c>
      <c r="M8" s="3"/>
      <c r="N8" s="3"/>
      <c r="Q8" s="2">
        <v>80.656000000000006</v>
      </c>
      <c r="R8" s="2">
        <v>74.278999999999996</v>
      </c>
      <c r="S8" s="2">
        <v>74.004999999999995</v>
      </c>
      <c r="T8" s="2">
        <v>66.256</v>
      </c>
      <c r="U8" s="2">
        <v>67.900000000000006</v>
      </c>
    </row>
    <row r="9" spans="1:23" s="4" customFormat="1" x14ac:dyDescent="0.2">
      <c r="B9" s="4" t="s">
        <v>13</v>
      </c>
      <c r="C9" s="5"/>
      <c r="D9" s="5"/>
      <c r="E9" s="5"/>
      <c r="F9" s="5"/>
      <c r="G9" s="5">
        <f>SUM(G3:G8)</f>
        <v>834.53800000000001</v>
      </c>
      <c r="H9" s="5">
        <f>SUM(H3:H8)</f>
        <v>776.48099999999999</v>
      </c>
      <c r="I9" s="5"/>
      <c r="J9" s="5"/>
      <c r="K9" s="5">
        <f>SUM(K3:K8)</f>
        <v>830.50900000000001</v>
      </c>
      <c r="L9" s="5">
        <f>SUM(L3:L8)</f>
        <v>793.17000000000007</v>
      </c>
      <c r="M9" s="5"/>
      <c r="N9" s="5"/>
      <c r="Q9" s="4">
        <f>SUM(Q3:Q8)</f>
        <v>3205.1249999999995</v>
      </c>
      <c r="R9" s="4">
        <f>SUM(R3:R8)</f>
        <v>3554.0750000000003</v>
      </c>
      <c r="S9" s="4">
        <f>SUM(S3:S8)</f>
        <v>3673.5610000000001</v>
      </c>
      <c r="T9" s="4">
        <f>SUM(T3:T8)</f>
        <v>3538.0419999999995</v>
      </c>
      <c r="U9" s="4">
        <f>SUM(U3:U8)</f>
        <v>3266.348</v>
      </c>
    </row>
    <row r="10" spans="1:23" s="2" customFormat="1" x14ac:dyDescent="0.2">
      <c r="B10" s="2" t="s">
        <v>26</v>
      </c>
      <c r="C10" s="3"/>
      <c r="D10" s="3"/>
      <c r="E10" s="3"/>
      <c r="F10" s="3"/>
      <c r="G10" s="3">
        <v>446.31700000000001</v>
      </c>
      <c r="H10" s="3">
        <v>410.63799999999998</v>
      </c>
      <c r="I10" s="3"/>
      <c r="J10" s="3"/>
      <c r="K10" s="3">
        <v>446.36700000000002</v>
      </c>
      <c r="L10" s="3">
        <v>429.75599999999997</v>
      </c>
      <c r="M10" s="3"/>
      <c r="N10" s="3"/>
      <c r="Q10" s="2">
        <v>1389.569</v>
      </c>
      <c r="R10" s="2">
        <v>1904.078</v>
      </c>
      <c r="S10" s="2">
        <v>2034.4770000000001</v>
      </c>
      <c r="T10" s="2">
        <v>1934.2059999999999</v>
      </c>
      <c r="U10" s="2">
        <v>1756.616</v>
      </c>
    </row>
    <row r="11" spans="1:23" s="2" customFormat="1" x14ac:dyDescent="0.2">
      <c r="B11" s="2" t="s">
        <v>27</v>
      </c>
      <c r="C11" s="3"/>
      <c r="D11" s="3"/>
      <c r="E11" s="3"/>
      <c r="F11" s="3"/>
      <c r="G11" s="3">
        <v>36.840000000000003</v>
      </c>
      <c r="H11" s="3">
        <v>35.018000000000001</v>
      </c>
      <c r="I11" s="3"/>
      <c r="J11" s="3"/>
      <c r="K11" s="3">
        <v>33.055</v>
      </c>
      <c r="L11" s="3">
        <v>31.664000000000001</v>
      </c>
      <c r="M11" s="3"/>
      <c r="N11" s="3"/>
      <c r="Q11" s="2">
        <v>162.30000000000001</v>
      </c>
      <c r="R11" s="2">
        <v>149.988</v>
      </c>
      <c r="S11" s="2">
        <v>149.70599999999999</v>
      </c>
      <c r="T11" s="2">
        <v>148.82900000000001</v>
      </c>
      <c r="U11" s="2">
        <v>137.67599999999999</v>
      </c>
    </row>
    <row r="12" spans="1:23" s="2" customFormat="1" x14ac:dyDescent="0.2">
      <c r="B12" s="2" t="s">
        <v>28</v>
      </c>
      <c r="C12" s="3"/>
      <c r="D12" s="3"/>
      <c r="E12" s="3"/>
      <c r="F12" s="3"/>
      <c r="G12" s="3">
        <v>14.536</v>
      </c>
      <c r="H12" s="3">
        <v>14.763</v>
      </c>
      <c r="I12" s="3"/>
      <c r="J12" s="3"/>
      <c r="K12" s="3">
        <v>16.603000000000002</v>
      </c>
      <c r="L12" s="3">
        <v>15.965</v>
      </c>
      <c r="M12" s="3"/>
      <c r="N12" s="3"/>
      <c r="Q12" s="2">
        <v>44.648000000000003</v>
      </c>
      <c r="R12" s="2">
        <v>47.058999999999997</v>
      </c>
      <c r="S12" s="2">
        <v>47.058999999999997</v>
      </c>
      <c r="T12" s="2">
        <v>51.789000000000001</v>
      </c>
      <c r="U12" s="2">
        <v>63.280999999999999</v>
      </c>
    </row>
    <row r="13" spans="1:23" s="2" customFormat="1" x14ac:dyDescent="0.2">
      <c r="B13" s="2" t="s">
        <v>29</v>
      </c>
      <c r="C13" s="3"/>
      <c r="D13" s="3"/>
      <c r="E13" s="3"/>
      <c r="F13" s="3"/>
      <c r="G13" s="3">
        <v>57.170999999999999</v>
      </c>
      <c r="H13" s="3">
        <v>56.18</v>
      </c>
      <c r="I13" s="3"/>
      <c r="J13" s="3"/>
      <c r="K13" s="3">
        <v>52.558999999999997</v>
      </c>
      <c r="L13" s="3">
        <v>50.314</v>
      </c>
      <c r="M13" s="3"/>
      <c r="N13" s="3"/>
      <c r="Q13" s="2">
        <v>244.62</v>
      </c>
      <c r="R13" s="2">
        <v>235.15299999999999</v>
      </c>
      <c r="S13" s="2">
        <v>251.91399999999999</v>
      </c>
      <c r="T13" s="2">
        <v>253.84299999999999</v>
      </c>
      <c r="U13" s="2">
        <v>223.75700000000001</v>
      </c>
    </row>
    <row r="14" spans="1:23" s="2" customFormat="1" x14ac:dyDescent="0.2">
      <c r="B14" s="2" t="s">
        <v>30</v>
      </c>
      <c r="C14" s="3"/>
      <c r="D14" s="3"/>
      <c r="E14" s="3"/>
      <c r="F14" s="3"/>
      <c r="G14" s="3">
        <v>11.225</v>
      </c>
      <c r="H14" s="3">
        <v>10.884</v>
      </c>
      <c r="I14" s="3"/>
      <c r="J14" s="3"/>
      <c r="K14" s="3">
        <v>10.195</v>
      </c>
      <c r="L14" s="3">
        <v>10.358000000000001</v>
      </c>
      <c r="M14" s="3"/>
      <c r="N14" s="3"/>
      <c r="Q14" s="2">
        <v>49.881999999999998</v>
      </c>
      <c r="R14" s="2">
        <v>41.679000000000002</v>
      </c>
      <c r="S14" s="2">
        <v>43.98</v>
      </c>
      <c r="T14" s="2">
        <v>43.777999999999999</v>
      </c>
      <c r="U14" s="2">
        <v>43.347000000000001</v>
      </c>
    </row>
    <row r="15" spans="1:23" s="2" customFormat="1" x14ac:dyDescent="0.2">
      <c r="B15" s="2" t="s">
        <v>31</v>
      </c>
      <c r="C15" s="3"/>
      <c r="D15" s="3"/>
      <c r="E15" s="3"/>
      <c r="F15" s="3"/>
      <c r="G15" s="3">
        <v>5.4279999999999999</v>
      </c>
      <c r="H15" s="3">
        <v>5.1420000000000003</v>
      </c>
      <c r="I15" s="3"/>
      <c r="J15" s="3"/>
      <c r="K15" s="3">
        <v>4.6840000000000002</v>
      </c>
      <c r="L15" s="3">
        <v>4.4329999999999998</v>
      </c>
      <c r="M15" s="3"/>
      <c r="N15" s="3"/>
      <c r="Q15" s="2">
        <v>31.53</v>
      </c>
      <c r="R15" s="2">
        <v>25.6</v>
      </c>
      <c r="S15" s="2">
        <v>24.427</v>
      </c>
      <c r="T15" s="2">
        <v>25.105</v>
      </c>
      <c r="U15" s="2">
        <v>19.614000000000001</v>
      </c>
    </row>
    <row r="16" spans="1:23" s="2" customFormat="1" x14ac:dyDescent="0.2">
      <c r="B16" s="2" t="s">
        <v>34</v>
      </c>
      <c r="C16" s="3"/>
      <c r="D16" s="3"/>
      <c r="E16" s="3"/>
      <c r="F16" s="3"/>
      <c r="G16" s="3">
        <f>SUM(G10:G15)</f>
        <v>571.51700000000005</v>
      </c>
      <c r="H16" s="3">
        <f>SUM(H10:H15)</f>
        <v>532.625</v>
      </c>
      <c r="I16" s="3"/>
      <c r="J16" s="3"/>
      <c r="K16" s="3">
        <f>SUM(K10:K15)</f>
        <v>563.46300000000008</v>
      </c>
      <c r="L16" s="3">
        <f>SUM(L10:L15)</f>
        <v>542.4899999999999</v>
      </c>
      <c r="M16" s="3"/>
      <c r="N16" s="3"/>
      <c r="Q16" s="2">
        <f>SUM(Q10:Q15)</f>
        <v>1922.5489999999998</v>
      </c>
      <c r="R16" s="2">
        <f>SUM(R10:R15)</f>
        <v>2403.5569999999998</v>
      </c>
      <c r="S16" s="2">
        <f>SUM(S10:S15)</f>
        <v>2551.5630000000001</v>
      </c>
      <c r="T16" s="2">
        <f>SUM(T10:T15)</f>
        <v>2457.5499999999997</v>
      </c>
      <c r="U16" s="2">
        <f>SUM(U10:U15)</f>
        <v>2244.2910000000002</v>
      </c>
    </row>
    <row r="17" spans="2:21" s="2" customFormat="1" x14ac:dyDescent="0.2">
      <c r="B17" s="2" t="s">
        <v>35</v>
      </c>
      <c r="C17" s="3"/>
      <c r="D17" s="3"/>
      <c r="E17" s="3"/>
      <c r="F17" s="3"/>
      <c r="G17" s="3">
        <f>+G9-G16</f>
        <v>263.02099999999996</v>
      </c>
      <c r="H17" s="3">
        <f>+H9-H16</f>
        <v>243.85599999999999</v>
      </c>
      <c r="I17" s="3"/>
      <c r="J17" s="3"/>
      <c r="K17" s="3">
        <f>+K9-K16</f>
        <v>267.04599999999994</v>
      </c>
      <c r="L17" s="3">
        <f>+L9-L16</f>
        <v>250.68000000000018</v>
      </c>
      <c r="M17" s="3"/>
      <c r="N17" s="3"/>
      <c r="Q17" s="2">
        <f>+Q9-Q16</f>
        <v>1282.5759999999998</v>
      </c>
      <c r="R17" s="2">
        <f>+R9-R16</f>
        <v>1150.5180000000005</v>
      </c>
      <c r="S17" s="2">
        <f>+S9-S16</f>
        <v>1121.998</v>
      </c>
      <c r="T17" s="2">
        <f>+T9-T16</f>
        <v>1080.4919999999997</v>
      </c>
      <c r="U17" s="2">
        <f>+U9-U16</f>
        <v>1022.0569999999998</v>
      </c>
    </row>
    <row r="18" spans="2:21" s="2" customFormat="1" x14ac:dyDescent="0.2">
      <c r="B18" s="2" t="s">
        <v>36</v>
      </c>
      <c r="C18" s="3"/>
      <c r="D18" s="3"/>
      <c r="E18" s="3"/>
      <c r="F18" s="3"/>
      <c r="G18" s="3">
        <v>242.12</v>
      </c>
      <c r="H18" s="3">
        <v>222.54900000000001</v>
      </c>
      <c r="I18" s="3"/>
      <c r="J18" s="3"/>
      <c r="K18" s="3">
        <v>216.197</v>
      </c>
      <c r="L18" s="3">
        <v>220.00800000000001</v>
      </c>
      <c r="M18" s="3"/>
      <c r="N18" s="3"/>
      <c r="Q18" s="2">
        <v>1003.989</v>
      </c>
      <c r="R18" s="2">
        <v>963.32299999999998</v>
      </c>
      <c r="S18" s="2">
        <v>924.16300000000001</v>
      </c>
      <c r="T18" s="2">
        <v>905.57</v>
      </c>
      <c r="U18" s="2">
        <v>897.26</v>
      </c>
    </row>
    <row r="19" spans="2:21" s="2" customFormat="1" x14ac:dyDescent="0.2">
      <c r="B19" s="2" t="s">
        <v>37</v>
      </c>
      <c r="C19" s="3"/>
      <c r="D19" s="3"/>
      <c r="E19" s="3"/>
      <c r="F19" s="3"/>
      <c r="G19" s="3">
        <v>10.493</v>
      </c>
      <c r="H19" s="3">
        <v>10.273999999999999</v>
      </c>
      <c r="I19" s="3"/>
      <c r="J19" s="3"/>
      <c r="K19" s="3">
        <v>9.4809999999999999</v>
      </c>
      <c r="L19" s="3">
        <v>9.1080000000000005</v>
      </c>
      <c r="M19" s="3"/>
      <c r="N19" s="3"/>
      <c r="Q19" s="2">
        <v>51.258000000000003</v>
      </c>
      <c r="R19" s="2">
        <v>38.384</v>
      </c>
      <c r="S19" s="2">
        <v>46.777000000000001</v>
      </c>
      <c r="T19" s="2">
        <v>43.656999999999996</v>
      </c>
      <c r="U19" s="2">
        <v>41.405000000000001</v>
      </c>
    </row>
    <row r="20" spans="2:21" s="2" customFormat="1" x14ac:dyDescent="0.2">
      <c r="B20" s="2" t="s">
        <v>33</v>
      </c>
      <c r="C20" s="3"/>
      <c r="D20" s="3"/>
      <c r="E20" s="3"/>
      <c r="F20" s="3"/>
      <c r="G20" s="3">
        <f>+G18+G19</f>
        <v>252.613</v>
      </c>
      <c r="H20" s="3">
        <f>+H18+H19</f>
        <v>232.82300000000001</v>
      </c>
      <c r="I20" s="3"/>
      <c r="J20" s="3"/>
      <c r="K20" s="3">
        <f>+K18+K19</f>
        <v>225.678</v>
      </c>
      <c r="L20" s="3">
        <f>+L18+L19</f>
        <v>229.11600000000001</v>
      </c>
      <c r="M20" s="3"/>
      <c r="N20" s="3"/>
      <c r="Q20" s="2">
        <f>+Q19+Q18</f>
        <v>1055.2470000000001</v>
      </c>
      <c r="R20" s="2">
        <f>+R19+R18</f>
        <v>1001.707</v>
      </c>
      <c r="S20" s="2">
        <f>+S19+S18</f>
        <v>970.94</v>
      </c>
      <c r="T20" s="2">
        <f>+T19+T18</f>
        <v>949.22700000000009</v>
      </c>
      <c r="U20" s="2">
        <f>+U19+U18</f>
        <v>938.66499999999996</v>
      </c>
    </row>
    <row r="21" spans="2:21" s="2" customFormat="1" x14ac:dyDescent="0.2">
      <c r="B21" s="2" t="s">
        <v>32</v>
      </c>
      <c r="C21" s="3"/>
      <c r="D21" s="3"/>
      <c r="E21" s="3"/>
      <c r="F21" s="3"/>
      <c r="G21" s="3">
        <f t="shared" ref="G21:H21" si="0">+G17-G20</f>
        <v>10.407999999999959</v>
      </c>
      <c r="H21" s="3">
        <f t="shared" si="0"/>
        <v>11.032999999999987</v>
      </c>
      <c r="I21" s="3"/>
      <c r="J21" s="3"/>
      <c r="K21" s="3">
        <f>+K17-K20</f>
        <v>41.367999999999938</v>
      </c>
      <c r="L21" s="3">
        <f>+L17-L20</f>
        <v>21.564000000000163</v>
      </c>
      <c r="M21" s="3"/>
      <c r="N21" s="3"/>
      <c r="Q21" s="2">
        <f>+Q17-Q20</f>
        <v>227.32899999999972</v>
      </c>
      <c r="R21" s="2">
        <f>+R17-R20</f>
        <v>148.81100000000049</v>
      </c>
      <c r="S21" s="2">
        <f>+S17-S20</f>
        <v>151.05799999999999</v>
      </c>
      <c r="T21" s="2">
        <f>+T17-T20</f>
        <v>131.26499999999965</v>
      </c>
      <c r="U21" s="2">
        <f>+U17-U20</f>
        <v>83.391999999999825</v>
      </c>
    </row>
    <row r="22" spans="2:21" s="2" customFormat="1" x14ac:dyDescent="0.2">
      <c r="B22" s="2" t="s">
        <v>38</v>
      </c>
      <c r="C22" s="3"/>
      <c r="D22" s="3"/>
      <c r="E22" s="3"/>
      <c r="F22" s="3"/>
      <c r="G22" s="3">
        <v>22.341999999999999</v>
      </c>
      <c r="H22" s="3">
        <v>22.92</v>
      </c>
      <c r="I22" s="3"/>
      <c r="J22" s="3"/>
      <c r="K22" s="3">
        <v>27.765999999999998</v>
      </c>
      <c r="L22" s="3">
        <v>28.766999999999999</v>
      </c>
      <c r="M22" s="3"/>
      <c r="N22" s="3"/>
      <c r="Q22" s="2">
        <v>110.91</v>
      </c>
      <c r="R22" s="2">
        <v>105.753</v>
      </c>
      <c r="S22" s="2">
        <v>96.885999999999996</v>
      </c>
      <c r="T22" s="2">
        <v>89.98</v>
      </c>
      <c r="U22" s="2">
        <v>100.44499999999999</v>
      </c>
    </row>
    <row r="23" spans="2:21" s="2" customFormat="1" x14ac:dyDescent="0.2">
      <c r="B23" s="2" t="s">
        <v>39</v>
      </c>
      <c r="C23" s="3"/>
      <c r="D23" s="3"/>
      <c r="E23" s="3"/>
      <c r="F23" s="3"/>
      <c r="G23" s="3">
        <f>+G21-G22</f>
        <v>-11.93400000000004</v>
      </c>
      <c r="H23" s="3">
        <f>+H21-H22</f>
        <v>-11.887000000000015</v>
      </c>
      <c r="I23" s="3"/>
      <c r="J23" s="3"/>
      <c r="K23" s="3">
        <f>+K21-K22</f>
        <v>13.60199999999994</v>
      </c>
      <c r="L23" s="3">
        <f>+L21-L22</f>
        <v>-7.202999999999836</v>
      </c>
      <c r="M23" s="3"/>
      <c r="N23" s="3"/>
      <c r="Q23" s="2">
        <f>+Q21-Q22</f>
        <v>116.41899999999973</v>
      </c>
      <c r="R23" s="2">
        <f>+R21-R22</f>
        <v>43.05800000000049</v>
      </c>
      <c r="S23" s="2">
        <f>+S21-S22</f>
        <v>54.171999999999997</v>
      </c>
      <c r="T23" s="2">
        <f>+T21-T22</f>
        <v>41.284999999999641</v>
      </c>
      <c r="U23" s="2">
        <f>+U21-U22</f>
        <v>-17.053000000000168</v>
      </c>
    </row>
    <row r="24" spans="2:21" x14ac:dyDescent="0.2">
      <c r="B24" s="2" t="s">
        <v>41</v>
      </c>
      <c r="G24" s="1">
        <v>0</v>
      </c>
      <c r="K24" s="3">
        <v>12.558999999999999</v>
      </c>
      <c r="L24" s="1">
        <v>0</v>
      </c>
      <c r="Q24">
        <v>0</v>
      </c>
      <c r="R24" s="2">
        <v>7.1219999999999999</v>
      </c>
      <c r="S24">
        <v>0</v>
      </c>
      <c r="T24">
        <v>0</v>
      </c>
      <c r="U24">
        <v>0</v>
      </c>
    </row>
    <row r="25" spans="2:21" x14ac:dyDescent="0.2">
      <c r="B25" s="2" t="s">
        <v>40</v>
      </c>
      <c r="G25" s="3">
        <f t="shared" ref="G25:J25" si="1">+G23-G24</f>
        <v>-11.93400000000004</v>
      </c>
      <c r="H25" s="3">
        <f t="shared" si="1"/>
        <v>-11.887000000000015</v>
      </c>
      <c r="I25" s="3">
        <f t="shared" si="1"/>
        <v>0</v>
      </c>
      <c r="J25" s="3">
        <f t="shared" si="1"/>
        <v>0</v>
      </c>
      <c r="K25" s="3">
        <f>+K23-K24</f>
        <v>1.0429999999999406</v>
      </c>
      <c r="L25" s="3">
        <f>+L23-L24</f>
        <v>-7.202999999999836</v>
      </c>
      <c r="Q25" s="2">
        <f>+Q23-Q24</f>
        <v>116.41899999999973</v>
      </c>
      <c r="R25" s="2">
        <f>+R23-R24</f>
        <v>35.93600000000049</v>
      </c>
      <c r="S25" s="2">
        <f>+S23-S24</f>
        <v>54.171999999999997</v>
      </c>
      <c r="T25" s="2">
        <f>+T23-T24</f>
        <v>41.284999999999641</v>
      </c>
      <c r="U25" s="2">
        <f>+U23-U24</f>
        <v>-17.053000000000168</v>
      </c>
    </row>
    <row r="28" spans="2:21" s="2" customFormat="1" x14ac:dyDescent="0.2">
      <c r="B28" s="2" t="s">
        <v>42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Q28" s="2">
        <v>267.88299999999998</v>
      </c>
      <c r="R28" s="2">
        <v>301.97199999999998</v>
      </c>
      <c r="S28" s="2">
        <v>301.51499999999999</v>
      </c>
      <c r="T28" s="2">
        <v>175.983</v>
      </c>
      <c r="U28" s="2">
        <v>79.468000000000004</v>
      </c>
    </row>
    <row r="29" spans="2:21" s="2" customFormat="1" x14ac:dyDescent="0.2">
      <c r="B29" s="2" t="s">
        <v>43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Q29" s="2">
        <v>137.25299999999999</v>
      </c>
      <c r="R29" s="2">
        <v>104.98699999999999</v>
      </c>
      <c r="S29" s="2">
        <v>184.042</v>
      </c>
      <c r="T29" s="2">
        <v>124.84</v>
      </c>
      <c r="U29" s="2">
        <v>102.878</v>
      </c>
    </row>
    <row r="30" spans="2:21" s="2" customFormat="1" x14ac:dyDescent="0.2">
      <c r="B30" s="2" t="s">
        <v>44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Q30" s="2">
        <f>+Q28-Q29</f>
        <v>130.63</v>
      </c>
      <c r="R30" s="2">
        <f>+R28-R29</f>
        <v>196.98499999999999</v>
      </c>
      <c r="S30" s="2">
        <f>+S28-S29</f>
        <v>117.47299999999998</v>
      </c>
      <c r="T30" s="2">
        <f>+T28-T29</f>
        <v>51.143000000000001</v>
      </c>
      <c r="U30" s="2">
        <f>+U28-U29</f>
        <v>-23.409999999999997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2024-10-16T15:57:18Z</dcterms:created>
  <dcterms:modified xsi:type="dcterms:W3CDTF">2025-10-14T23:38:39Z</dcterms:modified>
</cp:coreProperties>
</file>