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46DB72B6-943C-45E1-9085-A077C3C04F46}" xr6:coauthVersionLast="47" xr6:coauthVersionMax="47" xr10:uidLastSave="{00000000-0000-0000-0000-000000000000}"/>
  <bookViews>
    <workbookView xWindow="1350" yWindow="4140" windowWidth="18075" windowHeight="16020" activeTab="1" xr2:uid="{814360DA-EA9C-433E-819D-FC7DDC19660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1" i="2" l="1"/>
  <c r="S21" i="2"/>
  <c r="S12" i="2"/>
  <c r="S7" i="2"/>
  <c r="T15" i="2"/>
  <c r="T12" i="2"/>
  <c r="T13" i="2" s="1"/>
  <c r="T7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H20" i="2"/>
  <c r="H19" i="2"/>
  <c r="H21" i="2" s="1"/>
  <c r="L21" i="2"/>
  <c r="L20" i="2"/>
  <c r="L19" i="2"/>
  <c r="G21" i="2"/>
  <c r="K21" i="2"/>
  <c r="G12" i="2"/>
  <c r="G7" i="2"/>
  <c r="K12" i="2"/>
  <c r="K7" i="2"/>
  <c r="H16" i="2"/>
  <c r="H13" i="2"/>
  <c r="H15" i="2"/>
  <c r="L12" i="2"/>
  <c r="H12" i="2"/>
  <c r="H7" i="2"/>
  <c r="L7" i="2"/>
  <c r="L13" i="2" s="1"/>
  <c r="L15" i="2" s="1"/>
  <c r="L16" i="2" s="1"/>
  <c r="J4" i="1"/>
  <c r="J7" i="1" s="1"/>
  <c r="S13" i="2" l="1"/>
  <c r="S15" i="2" s="1"/>
  <c r="G13" i="2"/>
  <c r="G15" i="2" s="1"/>
  <c r="G16" i="2" s="1"/>
  <c r="K13" i="2"/>
  <c r="K15" i="2" s="1"/>
  <c r="K16" i="2" s="1"/>
</calcChain>
</file>

<file path=xl/sharedStrings.xml><?xml version="1.0" encoding="utf-8"?>
<sst xmlns="http://schemas.openxmlformats.org/spreadsheetml/2006/main" count="47" uniqueCount="42">
  <si>
    <t>Price</t>
  </si>
  <si>
    <t>Shares</t>
  </si>
  <si>
    <t>MC</t>
  </si>
  <si>
    <t>Cash</t>
  </si>
  <si>
    <t>Debt</t>
  </si>
  <si>
    <t>EV</t>
  </si>
  <si>
    <t>Q224</t>
  </si>
  <si>
    <t>Main</t>
  </si>
  <si>
    <t>Oil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</si>
  <si>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</si>
  <si>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</si>
  <si>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</si>
  <si>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</si>
  <si>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</si>
  <si>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</si>
  <si>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</si>
  <si>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</si>
  <si>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</si>
  <si>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</si>
  <si>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</si>
  <si>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Natural Gas</t>
  </si>
  <si>
    <t>Natural Gas Liquids</t>
  </si>
  <si>
    <t>Field Service</t>
  </si>
  <si>
    <t>Revenue</t>
  </si>
  <si>
    <t>G&amp;A</t>
  </si>
  <si>
    <t>Production</t>
  </si>
  <si>
    <t>Oil &amp; Gas</t>
  </si>
  <si>
    <t>Costs</t>
  </si>
  <si>
    <t>Operating Income</t>
  </si>
  <si>
    <t>Taxes</t>
  </si>
  <si>
    <t>Net Income</t>
  </si>
  <si>
    <t>EPS</t>
  </si>
  <si>
    <t>CFFO</t>
  </si>
  <si>
    <t>CapEx</t>
  </si>
  <si>
    <t>FCF</t>
  </si>
  <si>
    <t>Founded</t>
  </si>
  <si>
    <t>Texas</t>
  </si>
  <si>
    <t>Oklahoma</t>
  </si>
  <si>
    <t>West Virginia 30,000 acre royalty</t>
  </si>
  <si>
    <t>60 mile long pipeline on shallow shelf of Texas</t>
  </si>
  <si>
    <t xml:space="preserve">Alabama </t>
  </si>
  <si>
    <t>33% interest in 138,000 sqft retail shopping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</si>
</sst>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B0CA76C-DCBA-4C70-A02E-E7765EF9818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35092</xdr:colOff>
      <xdr:row>0</xdr:row>
      <xdr:rowOff>25066</xdr:rowOff>
    </xdr:from>
    <xdr:to>
      <xdr:col>12</xdr:col>
      <xdr:colOff>35092</xdr:colOff>
      <xdr:row>33</xdr:row>
      <xdr:rowOff>75197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71618B8-D453-F5D1-458A-4840B871DF26}"/>
            </a:ext>
          </a:extLst>
        </xdr:cNvPr>
        <xdr:cNvCxnSpPr/>
      </xdr:nvCxnSpPr>
      <xdr:spPr>
        <a:xfrm>
          <a:off x="7705224" y="25066"/>
          <a:ext cx="0" cy="534402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B4E3A-7048-4D38-989E-4072FADC9B49}">
  <dimension ref="B2:K9"/>
  <sheetViews>
    <sheetView zoomScaleNormal="100" workbookViewId="0">
      <selection activeCell="K7" sqref="K7"/>
    </sheetView>
  </sheetViews>
  <sheetFormatPr defaultRowHeight="12.75" x14ac:dyDescent="0.2"/>
  <sheetData>
    <row r="2" spans="2:11" x14ac:dyDescent="0.2">
      <c r="B2" t="s">
        <v>36</v>
      </c>
      <c r="C2" t="s">
        <v>39</v>
      </c>
      <c r="I2" t="s">
        <v>0</v>
      </c>
      <c r="J2" s="1">
        <v>167</v>
      </c>
    </row>
    <row r="3" spans="2:11" x14ac:dyDescent="0.2">
      <c r="B3" t="s">
        <v>37</v>
      </c>
      <c r="I3" t="s">
        <v>1</v>
      </c>
      <c r="J3" s="2">
        <v>1.751771</v>
      </c>
      <c r="K3" s="3" t="s">
        <v>6</v>
      </c>
    </row>
    <row r="4" spans="2:11" x14ac:dyDescent="0.2">
      <c r="I4" t="s">
        <v>2</v>
      </c>
      <c r="J4" s="2">
        <f>+J2*J3</f>
        <v>292.54575699999998</v>
      </c>
    </row>
    <row r="5" spans="2:11" x14ac:dyDescent="0.2">
      <c r="B5" t="s">
        <v>38</v>
      </c>
      <c r="I5" t="s">
        <v>3</v>
      </c>
      <c r="J5" s="2">
        <v>2.0150000000000001</v>
      </c>
      <c r="K5" s="3" t="s">
        <v>6</v>
      </c>
    </row>
    <row r="6" spans="2:11" x14ac:dyDescent="0.2">
      <c r="I6" t="s">
        <v>4</v>
      </c>
      <c r="J6" s="2">
        <v>0</v>
      </c>
      <c r="K6" s="3" t="s">
        <v>6</v>
      </c>
    </row>
    <row r="7" spans="2:11" x14ac:dyDescent="0.2">
      <c r="B7" t="s">
        <v>40</v>
      </c>
      <c r="C7" t="s">
        <v>41</v>
      </c>
      <c r="I7" t="s">
        <v>5</v>
      </c>
      <c r="J7" s="2">
        <f>+J4-J5+J6</f>
        <v>290.53075699999999</v>
      </c>
    </row>
    <row r="9" spans="2:11" x14ac:dyDescent="0.2">
      <c r="I9" t="s">
        <v>35</v>
      </c>
      <c r="J9">
        <v>1973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736F2-175D-4895-BEEC-B4502FABAA86}">
  <dimension ref="A1:AE21"/>
  <sheetViews>
    <sheetView tabSelected="1" zoomScaleNormal="100" workbookViewId="0">
      <pane xSplit="2" ySplit="2" topLeftCell="K3" activePane="bottomRight" state="frozen"/>
      <selection pane="topRight" activeCell="C1" sqref="C1"/>
      <selection pane="bottomLeft" activeCell="A3" sqref="A3"/>
      <selection pane="bottomRight" activeCell="T21" sqref="T21"/>
    </sheetView>
  </sheetViews>
  <sheetFormatPr defaultRowHeight="12.75" x14ac:dyDescent="0.2"/>
  <cols>
    <col min="1" max="1" width="5" bestFit="1" customWidth="1"/>
    <col min="2" max="2" width="18.28515625" bestFit="1" customWidth="1"/>
    <col min="3" max="14" width="9.140625" style="3"/>
  </cols>
  <sheetData>
    <row r="1" spans="1:31" x14ac:dyDescent="0.2">
      <c r="A1" s="4" t="s">
        <v>7</v>
      </c>
    </row>
    <row r="2" spans="1:31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6</v>
      </c>
      <c r="M2" s="3" t="s">
        <v>18</v>
      </c>
      <c r="N2" s="3" t="s">
        <v>19</v>
      </c>
      <c r="Q2">
        <v>2020</v>
      </c>
      <c r="R2">
        <f t="shared" ref="R2:AE2" si="0">+Q2+1</f>
        <v>2021</v>
      </c>
      <c r="S2">
        <f t="shared" si="0"/>
        <v>2022</v>
      </c>
      <c r="T2">
        <f t="shared" si="0"/>
        <v>2023</v>
      </c>
      <c r="U2">
        <f t="shared" si="0"/>
        <v>2024</v>
      </c>
      <c r="V2">
        <f t="shared" si="0"/>
        <v>2025</v>
      </c>
      <c r="W2">
        <f t="shared" si="0"/>
        <v>2026</v>
      </c>
      <c r="X2">
        <f t="shared" si="0"/>
        <v>2027</v>
      </c>
      <c r="Y2">
        <f t="shared" si="0"/>
        <v>2028</v>
      </c>
      <c r="Z2">
        <f t="shared" si="0"/>
        <v>2029</v>
      </c>
      <c r="AA2">
        <f t="shared" si="0"/>
        <v>2030</v>
      </c>
      <c r="AB2">
        <f t="shared" si="0"/>
        <v>2031</v>
      </c>
      <c r="AC2">
        <f t="shared" si="0"/>
        <v>2032</v>
      </c>
      <c r="AD2">
        <f t="shared" si="0"/>
        <v>2033</v>
      </c>
      <c r="AE2">
        <f t="shared" si="0"/>
        <v>2034</v>
      </c>
    </row>
    <row r="3" spans="1:31" s="5" customFormat="1" x14ac:dyDescent="0.2">
      <c r="B3" s="5" t="s">
        <v>8</v>
      </c>
      <c r="C3" s="6"/>
      <c r="D3" s="6"/>
      <c r="E3" s="6"/>
      <c r="F3" s="6"/>
      <c r="G3" s="6">
        <v>14.577999999999999</v>
      </c>
      <c r="H3" s="6">
        <v>20.968</v>
      </c>
      <c r="I3" s="6"/>
      <c r="J3" s="6"/>
      <c r="K3" s="6">
        <v>33.298999999999999</v>
      </c>
      <c r="L3" s="6">
        <v>56.234000000000002</v>
      </c>
      <c r="M3" s="6"/>
      <c r="N3" s="6"/>
      <c r="S3" s="5">
        <v>90.802999999999997</v>
      </c>
      <c r="T3" s="5">
        <v>87.906000000000006</v>
      </c>
    </row>
    <row r="4" spans="1:31" s="5" customFormat="1" x14ac:dyDescent="0.2">
      <c r="B4" s="5" t="s">
        <v>20</v>
      </c>
      <c r="C4" s="6"/>
      <c r="D4" s="6"/>
      <c r="E4" s="6"/>
      <c r="F4" s="6"/>
      <c r="G4" s="6">
        <v>1.752</v>
      </c>
      <c r="H4" s="6">
        <v>1.228</v>
      </c>
      <c r="I4" s="6"/>
      <c r="J4" s="6"/>
      <c r="K4" s="6">
        <v>1.3580000000000001</v>
      </c>
      <c r="L4" s="6">
        <v>8.2000000000000003E-2</v>
      </c>
      <c r="M4" s="6"/>
      <c r="N4" s="6"/>
      <c r="S4" s="5">
        <v>18.428000000000001</v>
      </c>
      <c r="T4" s="5">
        <v>7.9349999999999996</v>
      </c>
    </row>
    <row r="5" spans="1:31" s="5" customFormat="1" x14ac:dyDescent="0.2">
      <c r="B5" s="5" t="s">
        <v>21</v>
      </c>
      <c r="C5" s="6"/>
      <c r="D5" s="6"/>
      <c r="E5" s="6"/>
      <c r="F5" s="6"/>
      <c r="G5" s="6">
        <v>2.3940000000000001</v>
      </c>
      <c r="H5" s="6">
        <v>2.78</v>
      </c>
      <c r="I5" s="6"/>
      <c r="J5" s="6"/>
      <c r="K5" s="6">
        <v>4.3650000000000002</v>
      </c>
      <c r="L5" s="6">
        <v>5.3739999999999997</v>
      </c>
      <c r="M5" s="6"/>
      <c r="N5" s="6"/>
      <c r="S5" s="5">
        <v>14.887</v>
      </c>
      <c r="T5" s="5">
        <v>11.901</v>
      </c>
    </row>
    <row r="6" spans="1:31" s="5" customFormat="1" x14ac:dyDescent="0.2">
      <c r="B6" s="5" t="s">
        <v>22</v>
      </c>
      <c r="C6" s="6"/>
      <c r="D6" s="6"/>
      <c r="E6" s="6"/>
      <c r="F6" s="6"/>
      <c r="G6" s="6">
        <v>3.4740000000000002</v>
      </c>
      <c r="H6" s="6">
        <v>4.6310000000000002</v>
      </c>
      <c r="I6" s="6"/>
      <c r="J6" s="6"/>
      <c r="K6" s="6">
        <v>3.399</v>
      </c>
      <c r="L6" s="6">
        <v>2.911</v>
      </c>
      <c r="M6" s="6"/>
      <c r="N6" s="6"/>
      <c r="S6" s="5">
        <v>12.978</v>
      </c>
      <c r="T6" s="5">
        <v>15.382999999999999</v>
      </c>
    </row>
    <row r="7" spans="1:31" s="7" customFormat="1" x14ac:dyDescent="0.2">
      <c r="B7" s="7" t="s">
        <v>23</v>
      </c>
      <c r="C7" s="8"/>
      <c r="D7" s="8"/>
      <c r="E7" s="8"/>
      <c r="F7" s="8"/>
      <c r="G7" s="8">
        <f>SUM(G3:G6)</f>
        <v>22.197999999999997</v>
      </c>
      <c r="H7" s="8">
        <f>SUM(H3:H6)</f>
        <v>29.607000000000003</v>
      </c>
      <c r="I7" s="8"/>
      <c r="J7" s="8"/>
      <c r="K7" s="8">
        <f t="shared" ref="K7" si="1">SUM(K3:K6)</f>
        <v>42.420999999999999</v>
      </c>
      <c r="L7" s="8">
        <f>SUM(L3:L6)</f>
        <v>64.600999999999999</v>
      </c>
      <c r="M7" s="8"/>
      <c r="N7" s="8"/>
      <c r="S7" s="7">
        <f>SUM(S3:S6)</f>
        <v>137.096</v>
      </c>
      <c r="T7" s="7">
        <f>SUM(T3:T6)</f>
        <v>123.125</v>
      </c>
    </row>
    <row r="8" spans="1:31" s="5" customFormat="1" x14ac:dyDescent="0.2">
      <c r="B8" s="5" t="s">
        <v>26</v>
      </c>
      <c r="C8" s="6"/>
      <c r="D8" s="6"/>
      <c r="E8" s="6"/>
      <c r="F8" s="6"/>
      <c r="G8" s="6">
        <v>5.47</v>
      </c>
      <c r="H8" s="6">
        <v>7.718</v>
      </c>
      <c r="I8" s="6"/>
      <c r="J8" s="6"/>
      <c r="K8" s="6">
        <v>9.1300000000000008</v>
      </c>
      <c r="L8" s="6">
        <v>12.416</v>
      </c>
      <c r="M8" s="6"/>
      <c r="N8" s="6"/>
      <c r="S8" s="5">
        <v>30.702000000000002</v>
      </c>
      <c r="T8" s="5">
        <v>31.891999999999999</v>
      </c>
    </row>
    <row r="9" spans="1:31" s="5" customFormat="1" x14ac:dyDescent="0.2">
      <c r="B9" s="5" t="s">
        <v>25</v>
      </c>
      <c r="C9" s="6"/>
      <c r="D9" s="6"/>
      <c r="E9" s="6"/>
      <c r="F9" s="6"/>
      <c r="G9" s="6">
        <v>2.504</v>
      </c>
      <c r="H9" s="6">
        <v>1.444</v>
      </c>
      <c r="I9" s="6"/>
      <c r="J9" s="6"/>
      <c r="K9" s="6">
        <v>2.9529999999999998</v>
      </c>
      <c r="L9" s="6">
        <v>3.698</v>
      </c>
      <c r="M9" s="6"/>
      <c r="N9" s="6"/>
      <c r="S9" s="5">
        <v>7.1139999999999999</v>
      </c>
      <c r="T9" s="5">
        <v>7.1120000000000001</v>
      </c>
    </row>
    <row r="10" spans="1:31" s="5" customFormat="1" x14ac:dyDescent="0.2">
      <c r="B10" s="5" t="s">
        <v>22</v>
      </c>
      <c r="C10" s="6"/>
      <c r="D10" s="6"/>
      <c r="E10" s="6"/>
      <c r="F10" s="6"/>
      <c r="G10" s="6">
        <v>3.1669999999999998</v>
      </c>
      <c r="H10" s="6">
        <v>3.367</v>
      </c>
      <c r="I10" s="6"/>
      <c r="J10" s="6"/>
      <c r="K10" s="6">
        <v>2.8010000000000002</v>
      </c>
      <c r="L10" s="6">
        <v>2.472</v>
      </c>
      <c r="M10" s="6"/>
      <c r="N10" s="6"/>
      <c r="S10" s="5">
        <v>11.093999999999999</v>
      </c>
      <c r="T10" s="5">
        <v>11.744</v>
      </c>
    </row>
    <row r="11" spans="1:31" s="5" customFormat="1" x14ac:dyDescent="0.2">
      <c r="B11" s="5" t="s">
        <v>24</v>
      </c>
      <c r="C11" s="6"/>
      <c r="D11" s="6"/>
      <c r="E11" s="6"/>
      <c r="F11" s="6"/>
      <c r="G11" s="6">
        <v>6.4219999999999997</v>
      </c>
      <c r="H11" s="6">
        <v>2.27</v>
      </c>
      <c r="I11" s="6"/>
      <c r="J11" s="6"/>
      <c r="K11" s="6">
        <v>3.0569999999999999</v>
      </c>
      <c r="L11" s="6">
        <v>3.863</v>
      </c>
      <c r="M11" s="6"/>
      <c r="N11" s="6"/>
      <c r="S11" s="5">
        <v>20.233000000000001</v>
      </c>
      <c r="T11" s="5">
        <v>15.645</v>
      </c>
    </row>
    <row r="12" spans="1:31" s="5" customFormat="1" x14ac:dyDescent="0.2">
      <c r="B12" s="5" t="s">
        <v>27</v>
      </c>
      <c r="C12" s="6"/>
      <c r="D12" s="6"/>
      <c r="E12" s="6"/>
      <c r="F12" s="6"/>
      <c r="G12" s="6">
        <f>SUM(G8:G11)</f>
        <v>17.562999999999999</v>
      </c>
      <c r="H12" s="6">
        <f>SUM(H8:H11)</f>
        <v>14.798999999999999</v>
      </c>
      <c r="I12" s="6"/>
      <c r="J12" s="6"/>
      <c r="K12" s="6">
        <f t="shared" ref="K12" si="2">SUM(K8:K11)</f>
        <v>17.940999999999999</v>
      </c>
      <c r="L12" s="6">
        <f t="shared" ref="L12" si="3">SUM(L8:L11)</f>
        <v>22.449000000000002</v>
      </c>
      <c r="M12" s="6"/>
      <c r="N12" s="6"/>
      <c r="S12" s="5">
        <f>SUM(S8:S11)</f>
        <v>69.143000000000001</v>
      </c>
      <c r="T12" s="5">
        <f>SUM(T8:T11)</f>
        <v>66.393000000000001</v>
      </c>
    </row>
    <row r="13" spans="1:31" s="5" customFormat="1" x14ac:dyDescent="0.2">
      <c r="B13" s="5" t="s">
        <v>28</v>
      </c>
      <c r="C13" s="6"/>
      <c r="D13" s="6"/>
      <c r="E13" s="6"/>
      <c r="F13" s="6"/>
      <c r="G13" s="6">
        <f>+G7-G12</f>
        <v>4.634999999999998</v>
      </c>
      <c r="H13" s="6">
        <f>+H7-H12</f>
        <v>14.808000000000003</v>
      </c>
      <c r="I13" s="6"/>
      <c r="J13" s="6"/>
      <c r="K13" s="6">
        <f t="shared" ref="K13" si="4">+K7-K12</f>
        <v>24.48</v>
      </c>
      <c r="L13" s="6">
        <f t="shared" ref="L13" si="5">+L7-L12</f>
        <v>42.152000000000001</v>
      </c>
      <c r="M13" s="6"/>
      <c r="N13" s="6"/>
      <c r="S13" s="5">
        <f>+S7-S12</f>
        <v>67.953000000000003</v>
      </c>
      <c r="T13" s="5">
        <f>+T7-T12</f>
        <v>56.731999999999999</v>
      </c>
    </row>
    <row r="14" spans="1:31" s="5" customFormat="1" x14ac:dyDescent="0.2">
      <c r="B14" s="5" t="s">
        <v>29</v>
      </c>
      <c r="C14" s="6"/>
      <c r="D14" s="6"/>
      <c r="E14" s="6"/>
      <c r="F14" s="6"/>
      <c r="G14" s="6">
        <v>0.375</v>
      </c>
      <c r="H14" s="6">
        <v>3.0219999999999998</v>
      </c>
      <c r="I14" s="6"/>
      <c r="J14" s="6"/>
      <c r="K14" s="6">
        <v>3.024</v>
      </c>
      <c r="L14" s="6">
        <v>4.9429999999999996</v>
      </c>
      <c r="M14" s="6"/>
      <c r="N14" s="6"/>
      <c r="S14" s="5">
        <v>6.1189999999999998</v>
      </c>
      <c r="T14" s="5">
        <v>6.1189999999999998</v>
      </c>
    </row>
    <row r="15" spans="1:31" x14ac:dyDescent="0.2">
      <c r="B15" s="5" t="s">
        <v>30</v>
      </c>
      <c r="G15" s="6">
        <f>+G13-G14</f>
        <v>4.259999999999998</v>
      </c>
      <c r="H15" s="6">
        <f>+H13-H14</f>
        <v>11.786000000000003</v>
      </c>
      <c r="K15" s="6">
        <f t="shared" ref="K15" si="6">+K13-K14</f>
        <v>21.456</v>
      </c>
      <c r="L15" s="6">
        <f>+L13-L14</f>
        <v>37.209000000000003</v>
      </c>
      <c r="S15" s="6">
        <f>+S13-S14</f>
        <v>61.834000000000003</v>
      </c>
      <c r="T15" s="6">
        <f>+T13-T14</f>
        <v>50.613</v>
      </c>
    </row>
    <row r="16" spans="1:31" x14ac:dyDescent="0.2">
      <c r="B16" s="5" t="s">
        <v>31</v>
      </c>
      <c r="G16" s="9">
        <f>+G15/G17</f>
        <v>1.6092353487809847</v>
      </c>
      <c r="H16" s="9">
        <f>+H15/H17</f>
        <v>4.4577208663394812</v>
      </c>
      <c r="K16" s="9">
        <f t="shared" ref="K16" si="7">+K15/K17</f>
        <v>8.3618120533088902</v>
      </c>
      <c r="L16" s="9">
        <f>+L15/L17</f>
        <v>14.647355728919404</v>
      </c>
    </row>
    <row r="17" spans="2:20" x14ac:dyDescent="0.2">
      <c r="B17" s="5" t="s">
        <v>1</v>
      </c>
      <c r="G17" s="6">
        <v>2.6472199999999999</v>
      </c>
      <c r="H17" s="6">
        <v>2.6439520000000001</v>
      </c>
      <c r="I17" s="6"/>
      <c r="J17" s="6"/>
      <c r="K17" s="6">
        <v>2.5659510000000001</v>
      </c>
      <c r="L17" s="6">
        <v>2.5403220000000002</v>
      </c>
    </row>
    <row r="19" spans="2:20" s="5" customFormat="1" x14ac:dyDescent="0.2">
      <c r="B19" s="5" t="s">
        <v>32</v>
      </c>
      <c r="C19" s="6"/>
      <c r="D19" s="6"/>
      <c r="E19" s="6"/>
      <c r="F19" s="6"/>
      <c r="G19" s="6">
        <v>30.637</v>
      </c>
      <c r="H19" s="6">
        <f>35.432-G19</f>
        <v>4.7950000000000017</v>
      </c>
      <c r="I19" s="6"/>
      <c r="J19" s="6"/>
      <c r="K19" s="6">
        <v>43.201000000000001</v>
      </c>
      <c r="L19" s="6">
        <f>52.41-K19</f>
        <v>9.2089999999999961</v>
      </c>
      <c r="M19" s="6"/>
      <c r="N19" s="6"/>
      <c r="S19" s="5">
        <v>33.127000000000002</v>
      </c>
      <c r="T19" s="5">
        <v>109.015</v>
      </c>
    </row>
    <row r="20" spans="2:20" s="5" customFormat="1" x14ac:dyDescent="0.2">
      <c r="B20" s="5" t="s">
        <v>33</v>
      </c>
      <c r="C20" s="6"/>
      <c r="D20" s="6"/>
      <c r="E20" s="6"/>
      <c r="F20" s="6"/>
      <c r="G20" s="6">
        <v>30.149000000000001</v>
      </c>
      <c r="H20" s="6">
        <f>47.017-G20</f>
        <v>16.868000000000002</v>
      </c>
      <c r="I20" s="6"/>
      <c r="J20" s="6"/>
      <c r="K20" s="6">
        <v>54.094000000000001</v>
      </c>
      <c r="L20" s="6">
        <f>56.386-K20</f>
        <v>2.2920000000000016</v>
      </c>
      <c r="M20" s="6"/>
      <c r="N20" s="6"/>
      <c r="S20" s="5">
        <v>15.974</v>
      </c>
      <c r="T20" s="5">
        <v>113.779</v>
      </c>
    </row>
    <row r="21" spans="2:20" x14ac:dyDescent="0.2">
      <c r="B21" s="5" t="s">
        <v>34</v>
      </c>
      <c r="G21" s="6">
        <f>+G19-G20</f>
        <v>0.48799999999999955</v>
      </c>
      <c r="H21" s="6">
        <f>+H19-H20</f>
        <v>-12.073</v>
      </c>
      <c r="K21" s="6">
        <f>+K19-K20</f>
        <v>-10.893000000000001</v>
      </c>
      <c r="L21" s="6">
        <f>+L19-L20</f>
        <v>6.9169999999999945</v>
      </c>
      <c r="S21" s="7">
        <f>+S19-S20</f>
        <v>17.153000000000002</v>
      </c>
      <c r="T21" s="7">
        <f>+T19-T20</f>
        <v>-4.7639999999999958</v>
      </c>
    </row>
  </sheetData>
  <hyperlinks>
    <hyperlink ref="A1" location="Main!A1" display="Main" xr:uid="{3515D48D-969F-4BA0-B0F1-70C9949F2B7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2024-10-17T19:21:31Z</dcterms:created>
  <dcterms:modified xsi:type="dcterms:W3CDTF">2025-10-15T09:35:51Z</dcterms:modified>
</cp:coreProperties>
</file>