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FFEEFA6-95A7-4203-B349-B18AA39D1BED}" xr6:coauthVersionLast="47" xr6:coauthVersionMax="47" xr10:uidLastSave="{00000000-0000-0000-0000-000000000000}"/>
  <bookViews>
    <workbookView xWindow="2940" yWindow="2940" windowWidth="18075" windowHeight="16020" activeTab="1" xr2:uid="{44FD38BC-0442-44F2-B166-BE175DAC12C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AB4" i="2"/>
  <c r="AA4" i="2"/>
  <c r="Z4" i="2"/>
  <c r="Y4" i="2"/>
  <c r="V3" i="2"/>
  <c r="V5" i="2" s="1"/>
  <c r="V4" i="2" s="1"/>
  <c r="U3" i="2"/>
  <c r="AC3" i="2" s="1"/>
  <c r="AC20" i="2" s="1"/>
  <c r="AB3" i="2"/>
  <c r="AA3" i="2"/>
  <c r="AA5" i="2" s="1"/>
  <c r="Z3" i="2"/>
  <c r="Z20" i="2" s="1"/>
  <c r="Y3" i="2"/>
  <c r="Y5" i="2" s="1"/>
  <c r="Z2" i="2"/>
  <c r="AA2" i="2" s="1"/>
  <c r="AB2" i="2" s="1"/>
  <c r="AC2" i="2" s="1"/>
  <c r="AD2" i="2" s="1"/>
  <c r="AE2" i="2" s="1"/>
  <c r="AF2" i="2" s="1"/>
  <c r="AG2" i="2" s="1"/>
  <c r="O11" i="2"/>
  <c r="N11" i="2"/>
  <c r="N12" i="2" s="1"/>
  <c r="N14" i="2" s="1"/>
  <c r="N16" i="2" s="1"/>
  <c r="N17" i="2" s="1"/>
  <c r="S5" i="2"/>
  <c r="S21" i="2" s="1"/>
  <c r="R5" i="2"/>
  <c r="R21" i="2" s="1"/>
  <c r="Q5" i="2"/>
  <c r="Q21" i="2" s="1"/>
  <c r="P5" i="2"/>
  <c r="O5" i="2"/>
  <c r="O21" i="2" s="1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N21" i="2"/>
  <c r="M21" i="2"/>
  <c r="L21" i="2"/>
  <c r="S11" i="2"/>
  <c r="R11" i="2"/>
  <c r="Q11" i="2"/>
  <c r="P11" i="2"/>
  <c r="R20" i="2"/>
  <c r="Q20" i="2"/>
  <c r="P20" i="2"/>
  <c r="O20" i="2"/>
  <c r="N20" i="2"/>
  <c r="M20" i="2"/>
  <c r="L20" i="2"/>
  <c r="S20" i="2"/>
  <c r="T20" i="2"/>
  <c r="T11" i="2"/>
  <c r="T5" i="2"/>
  <c r="T21" i="2" s="1"/>
  <c r="N7" i="1"/>
  <c r="N6" i="1"/>
  <c r="N4" i="1"/>
  <c r="AB20" i="2" l="1"/>
  <c r="AA20" i="2"/>
  <c r="Z5" i="2"/>
  <c r="AB5" i="2"/>
  <c r="U5" i="2"/>
  <c r="U4" i="2" s="1"/>
  <c r="AC4" i="2"/>
  <c r="AC5" i="2" s="1"/>
  <c r="P12" i="2"/>
  <c r="P14" i="2" s="1"/>
  <c r="P16" i="2" s="1"/>
  <c r="P17" i="2" s="1"/>
  <c r="P21" i="2"/>
  <c r="O12" i="2"/>
  <c r="O14" i="2" s="1"/>
  <c r="O16" i="2" s="1"/>
  <c r="O17" i="2" s="1"/>
  <c r="Q12" i="2"/>
  <c r="Q14" i="2" s="1"/>
  <c r="Q16" i="2" s="1"/>
  <c r="Q17" i="2" s="1"/>
  <c r="R12" i="2"/>
  <c r="R14" i="2" s="1"/>
  <c r="R16" i="2" s="1"/>
  <c r="R17" i="2" s="1"/>
  <c r="S12" i="2"/>
  <c r="S14" i="2" s="1"/>
  <c r="S16" i="2" s="1"/>
  <c r="S17" i="2" s="1"/>
  <c r="T12" i="2"/>
  <c r="T14" i="2" s="1"/>
  <c r="T16" i="2" s="1"/>
  <c r="T17" i="2" s="1"/>
</calcChain>
</file>

<file path=xl/sharedStrings.xml><?xml version="1.0" encoding="utf-8"?>
<sst xmlns="http://schemas.openxmlformats.org/spreadsheetml/2006/main" count="49" uniqueCount="45">
  <si>
    <t>Price</t>
  </si>
  <si>
    <t>Shares</t>
  </si>
  <si>
    <t>MC</t>
  </si>
  <si>
    <t>Cash</t>
  </si>
  <si>
    <t>Debt</t>
  </si>
  <si>
    <t>EV</t>
  </si>
  <si>
    <t>Q224</t>
  </si>
  <si>
    <t/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</si>
  <si>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</si>
  <si>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</si>
  <si>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</si>
  <si>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</si>
  <si>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</si>
  <si>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</si>
  <si>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</si>
  <si>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</si>
  <si>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R&amp;D Expense</t>
  </si>
  <si>
    <t>Income Taxes</t>
  </si>
  <si>
    <t>Net Income</t>
  </si>
  <si>
    <t>Revenue</t>
  </si>
  <si>
    <t>COGS</t>
  </si>
  <si>
    <t>Gross Profit</t>
  </si>
  <si>
    <t>Main</t>
  </si>
  <si>
    <t>Selling</t>
  </si>
  <si>
    <t>Distribution</t>
  </si>
  <si>
    <t>G&amp;A</t>
  </si>
  <si>
    <t>Operating Expenses</t>
  </si>
  <si>
    <t>Operating Income</t>
  </si>
  <si>
    <t>Pretax Income</t>
  </si>
  <si>
    <t>Interest Income</t>
  </si>
  <si>
    <t>Other Costs</t>
  </si>
  <si>
    <t>Revenue y/y</t>
  </si>
  <si>
    <t>Q124</t>
  </si>
  <si>
    <t>Q423</t>
  </si>
  <si>
    <t>Q323</t>
  </si>
  <si>
    <t>Q223</t>
  </si>
  <si>
    <t>Q123</t>
  </si>
  <si>
    <t>EPS</t>
  </si>
  <si>
    <t>Gross Margin</t>
  </si>
  <si>
    <t>Q422</t>
  </si>
  <si>
    <t>Q322</t>
  </si>
  <si>
    <t>Q222</t>
  </si>
  <si>
    <t>Q122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</si>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</sst>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2" applyFont="1"/>
    <xf numFmtId="0" fontId="3" fillId="0" borderId="0" xfId="1"/>
    <xf numFmtId="0" fontId="1" fillId="0" borderId="0" xfId="0" applyFont="1" applyAlignment="1">
      <alignment horizontal="right"/>
    </xf>
    <xf numFmtId="0" fontId="1" fillId="0" borderId="0" xfId="2" applyFont="1" applyAlignment="1">
      <alignment horizontal="right"/>
    </xf>
    <xf numFmtId="3" fontId="1" fillId="0" borderId="0" xfId="0" applyNumberFormat="1" applyFont="1"/>
    <xf numFmtId="3" fontId="1" fillId="0" borderId="0" xfId="2" applyNumberFormat="1" applyFont="1"/>
    <xf numFmtId="3" fontId="1" fillId="0" borderId="0" xfId="2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2" applyNumberFormat="1" applyFont="1"/>
    <xf numFmtId="3" fontId="2" fillId="0" borderId="0" xfId="2" applyNumberFormat="1" applyFont="1" applyAlignment="1">
      <alignment horizontal="right"/>
    </xf>
    <xf numFmtId="4" fontId="1" fillId="0" borderId="0" xfId="2" applyNumberFormat="1" applyFont="1" applyAlignment="1">
      <alignment horizontal="right"/>
    </xf>
    <xf numFmtId="9" fontId="1" fillId="0" borderId="0" xfId="0" applyNumberFormat="1" applyFont="1"/>
  </cellXfs>
  <cellStyles count="3">
    <cellStyle name="Hyperlink" xfId="1" builtinId="8"/>
    <cellStyle name="Normal" xfId="0" builtinId="0"/>
    <cellStyle name="Normal 2" xfId="2" xr:uid="{1781EB24-5058-4AB5-A92B-67C0256801AB}"/>
  </cellStyles>
  <dxfs count="0"/>
  <tableStyles count="1" defaultTableStyle="TableStyleMedium2" defaultPivotStyle="PivotStyleLight16">
    <tableStyle name="Invisible" pivot="0" table="0" count="0" xr9:uid="{71CF5E90-2EB0-411E-B977-5BD6C9F746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0</xdr:row>
      <xdr:rowOff>47625</xdr:rowOff>
    </xdr:from>
    <xdr:to>
      <xdr:col>20</xdr:col>
      <xdr:colOff>38100</xdr:colOff>
      <xdr:row>45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376EF30-BA81-BD36-A12B-0A4901FF6D4A}"/>
            </a:ext>
          </a:extLst>
        </xdr:cNvPr>
        <xdr:cNvCxnSpPr/>
      </xdr:nvCxnSpPr>
      <xdr:spPr>
        <a:xfrm>
          <a:off x="12544425" y="47625"/>
          <a:ext cx="9525" cy="7286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1</xdr:row>
      <xdr:rowOff>0</xdr:rowOff>
    </xdr:from>
    <xdr:to>
      <xdr:col>29</xdr:col>
      <xdr:colOff>47625</xdr:colOff>
      <xdr:row>46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CE41FA8-A52D-4563-92CC-6A5AE9106D6C}"/>
            </a:ext>
          </a:extLst>
        </xdr:cNvPr>
        <xdr:cNvCxnSpPr/>
      </xdr:nvCxnSpPr>
      <xdr:spPr>
        <a:xfrm>
          <a:off x="18040350" y="161925"/>
          <a:ext cx="9525" cy="7286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AA57-8ACB-4E23-B377-3D631091A6AF}">
  <dimension ref="M2:O7"/>
  <sheetViews>
    <sheetView zoomScaleNormal="100" workbookViewId="0">
      <selection activeCell="O7" sqref="O7"/>
    </sheetView>
  </sheetViews>
  <sheetFormatPr defaultRowHeight="12.75" x14ac:dyDescent="0.2"/>
  <sheetData>
    <row r="2" spans="13:15" x14ac:dyDescent="0.2">
      <c r="M2" t="s">
        <v>0</v>
      </c>
      <c r="N2" s="1">
        <v>25</v>
      </c>
    </row>
    <row r="3" spans="13:15" x14ac:dyDescent="0.2">
      <c r="M3" t="s">
        <v>1</v>
      </c>
      <c r="N3" s="3">
        <v>136.41541799999999</v>
      </c>
      <c r="O3" s="2" t="s">
        <v>6</v>
      </c>
    </row>
    <row r="4" spans="13:15" x14ac:dyDescent="0.2">
      <c r="M4" t="s">
        <v>2</v>
      </c>
      <c r="N4" s="3">
        <f>+N2*N3</f>
        <v>3410.3854499999998</v>
      </c>
    </row>
    <row r="5" spans="13:15" x14ac:dyDescent="0.2">
      <c r="M5" t="s">
        <v>3</v>
      </c>
      <c r="N5" s="3">
        <v>542.79999999999995</v>
      </c>
      <c r="O5" s="2" t="s">
        <v>6</v>
      </c>
    </row>
    <row r="6" spans="13:15" x14ac:dyDescent="0.2">
      <c r="M6" t="s">
        <v>4</v>
      </c>
      <c r="N6" s="3">
        <f>3616.8+440.8</f>
        <v>4057.6000000000004</v>
      </c>
      <c r="O6" s="2" t="s">
        <v>6</v>
      </c>
    </row>
    <row r="7" spans="13:15" x14ac:dyDescent="0.2">
      <c r="M7" t="s">
        <v>5</v>
      </c>
      <c r="N7" s="3">
        <f>+N4-N5+N6</f>
        <v>6925.1854499999999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6361-55A9-49FB-87EC-5CD4E08186A7}">
  <dimension ref="A1:AG21"/>
  <sheetViews>
    <sheetView tabSelected="1" zoomScaleNormal="10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C6" sqref="AC6"/>
    </sheetView>
  </sheetViews>
  <sheetFormatPr defaultRowHeight="12.75" x14ac:dyDescent="0.2"/>
  <cols>
    <col min="1" max="1" width="5" style="4" bestFit="1" customWidth="1"/>
    <col min="2" max="2" width="18.140625" style="4" bestFit="1" customWidth="1"/>
    <col min="3" max="20" width="9.140625" style="7"/>
    <col min="21" max="16384" width="9.140625" style="4"/>
  </cols>
  <sheetData>
    <row r="1" spans="1:33" x14ac:dyDescent="0.2">
      <c r="A1" s="6" t="s">
        <v>22</v>
      </c>
    </row>
    <row r="2" spans="1:33" x14ac:dyDescent="0.2">
      <c r="B2" s="5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42</v>
      </c>
      <c r="L2" s="8" t="s">
        <v>41</v>
      </c>
      <c r="M2" s="8" t="s">
        <v>40</v>
      </c>
      <c r="N2" s="8" t="s">
        <v>39</v>
      </c>
      <c r="O2" s="8" t="s">
        <v>36</v>
      </c>
      <c r="P2" s="8" t="s">
        <v>35</v>
      </c>
      <c r="Q2" s="8" t="s">
        <v>34</v>
      </c>
      <c r="R2" s="8" t="s">
        <v>33</v>
      </c>
      <c r="S2" s="8" t="s">
        <v>32</v>
      </c>
      <c r="T2" s="8" t="s">
        <v>6</v>
      </c>
      <c r="U2" s="8" t="s">
        <v>43</v>
      </c>
      <c r="V2" s="8" t="s">
        <v>44</v>
      </c>
      <c r="Y2" s="4">
        <v>2020</v>
      </c>
      <c r="Z2" s="4">
        <f t="shared" ref="Z2:AG2" si="0">+Y2+1</f>
        <v>2021</v>
      </c>
      <c r="AA2" s="4">
        <f t="shared" si="0"/>
        <v>2022</v>
      </c>
      <c r="AB2" s="4">
        <f t="shared" si="0"/>
        <v>2023</v>
      </c>
      <c r="AC2" s="4">
        <f t="shared" si="0"/>
        <v>2024</v>
      </c>
      <c r="AD2" s="4">
        <f t="shared" si="0"/>
        <v>2025</v>
      </c>
      <c r="AE2" s="4">
        <f t="shared" si="0"/>
        <v>2026</v>
      </c>
      <c r="AF2" s="4">
        <f t="shared" si="0"/>
        <v>2027</v>
      </c>
      <c r="AG2" s="4">
        <f t="shared" si="0"/>
        <v>2028</v>
      </c>
    </row>
    <row r="3" spans="1:33" s="13" customFormat="1" x14ac:dyDescent="0.2">
      <c r="B3" s="14" t="s">
        <v>19</v>
      </c>
      <c r="C3" s="15">
        <v>1083.3</v>
      </c>
      <c r="D3" s="15">
        <v>948.8</v>
      </c>
      <c r="E3" s="15">
        <v>1003</v>
      </c>
      <c r="F3" s="15">
        <v>1053.0999999999999</v>
      </c>
      <c r="G3" s="15">
        <v>1010</v>
      </c>
      <c r="H3" s="15">
        <v>981.1</v>
      </c>
      <c r="I3" s="15">
        <v>1042.7</v>
      </c>
      <c r="J3" s="15">
        <v>1104.9000000000001</v>
      </c>
      <c r="K3" s="15">
        <v>1074.5</v>
      </c>
      <c r="L3" s="15">
        <v>1121.7</v>
      </c>
      <c r="M3" s="15">
        <v>1100.2</v>
      </c>
      <c r="N3" s="15">
        <v>1155.2</v>
      </c>
      <c r="O3" s="15">
        <v>1181.7</v>
      </c>
      <c r="P3" s="15">
        <v>1193.0999999999999</v>
      </c>
      <c r="Q3" s="15">
        <v>1123.8</v>
      </c>
      <c r="R3" s="15">
        <v>1157</v>
      </c>
      <c r="S3" s="15">
        <v>1082.0999999999999</v>
      </c>
      <c r="T3" s="15">
        <v>1065.5</v>
      </c>
      <c r="U3" s="13">
        <f>+Q3*1.1</f>
        <v>1236.18</v>
      </c>
      <c r="V3" s="13">
        <f>+R3*1.1</f>
        <v>1272.7</v>
      </c>
      <c r="Y3" s="13">
        <f>SUM(C3:F3)</f>
        <v>4088.2</v>
      </c>
      <c r="Z3" s="13">
        <f>SUM(G3:J3)</f>
        <v>4138.7000000000007</v>
      </c>
      <c r="AA3" s="13">
        <f>SUM(K3:N3)</f>
        <v>4451.5999999999995</v>
      </c>
      <c r="AB3" s="13">
        <f>SUM(O3:R3)</f>
        <v>4655.6000000000004</v>
      </c>
      <c r="AC3" s="13">
        <f>SUM(S3:V3)</f>
        <v>4656.4799999999996</v>
      </c>
    </row>
    <row r="4" spans="1:33" s="9" customFormat="1" x14ac:dyDescent="0.2">
      <c r="B4" s="10" t="s">
        <v>20</v>
      </c>
      <c r="C4" s="11">
        <v>689.6</v>
      </c>
      <c r="D4" s="11">
        <v>601.6</v>
      </c>
      <c r="E4" s="11">
        <v>633.29999999999995</v>
      </c>
      <c r="F4" s="11">
        <v>668.8</v>
      </c>
      <c r="G4" s="11">
        <v>641.6</v>
      </c>
      <c r="H4" s="11">
        <v>632.1</v>
      </c>
      <c r="I4" s="11">
        <v>706.3</v>
      </c>
      <c r="J4" s="11">
        <v>742.5</v>
      </c>
      <c r="K4" s="11">
        <v>736.7</v>
      </c>
      <c r="L4" s="11">
        <v>749.6</v>
      </c>
      <c r="M4" s="11">
        <v>737.3</v>
      </c>
      <c r="N4" s="11">
        <v>772.6</v>
      </c>
      <c r="O4" s="11">
        <v>767.9</v>
      </c>
      <c r="P4" s="11">
        <v>765.1</v>
      </c>
      <c r="Q4" s="11">
        <v>712.6</v>
      </c>
      <c r="R4" s="11">
        <v>729.6</v>
      </c>
      <c r="S4" s="11">
        <v>724.4</v>
      </c>
      <c r="T4" s="11">
        <v>670.8</v>
      </c>
      <c r="U4" s="9">
        <f>+U3-U5</f>
        <v>778.79340000000002</v>
      </c>
      <c r="V4" s="9">
        <f>+V3-V5</f>
        <v>801.80100000000004</v>
      </c>
      <c r="Y4" s="3">
        <f>SUM(C4:F4)</f>
        <v>2593.3000000000002</v>
      </c>
      <c r="Z4" s="3">
        <f>SUM(G4:J4)</f>
        <v>2722.5</v>
      </c>
      <c r="AA4" s="3">
        <f>SUM(K4:N4)</f>
        <v>2996.2000000000003</v>
      </c>
      <c r="AB4" s="3">
        <f>SUM(O4:R4)</f>
        <v>2975.2</v>
      </c>
      <c r="AC4" s="3">
        <f>SUM(S4:V4)</f>
        <v>2975.7943999999998</v>
      </c>
    </row>
    <row r="5" spans="1:33" s="9" customFormat="1" x14ac:dyDescent="0.2">
      <c r="B5" s="10" t="s">
        <v>21</v>
      </c>
      <c r="C5" s="11">
        <v>393.7</v>
      </c>
      <c r="D5" s="11">
        <v>347.2</v>
      </c>
      <c r="E5" s="11">
        <v>369.7</v>
      </c>
      <c r="F5" s="11">
        <v>384.3</v>
      </c>
      <c r="G5" s="11">
        <v>368.4</v>
      </c>
      <c r="H5" s="11">
        <v>349</v>
      </c>
      <c r="I5" s="11">
        <v>336.4</v>
      </c>
      <c r="J5" s="11">
        <v>362.4</v>
      </c>
      <c r="K5" s="11">
        <v>337.8</v>
      </c>
      <c r="L5" s="11">
        <v>372.1</v>
      </c>
      <c r="M5" s="11">
        <v>362.9</v>
      </c>
      <c r="N5" s="11">
        <v>382.6</v>
      </c>
      <c r="O5" s="11">
        <f t="shared" ref="O5:S5" si="1">+O3-O4</f>
        <v>413.80000000000007</v>
      </c>
      <c r="P5" s="11">
        <f t="shared" si="1"/>
        <v>427.99999999999989</v>
      </c>
      <c r="Q5" s="11">
        <f t="shared" si="1"/>
        <v>411.19999999999993</v>
      </c>
      <c r="R5" s="11">
        <f t="shared" si="1"/>
        <v>427.4</v>
      </c>
      <c r="S5" s="11">
        <f t="shared" si="1"/>
        <v>357.69999999999993</v>
      </c>
      <c r="T5" s="11">
        <f>+T3-T4</f>
        <v>394.70000000000005</v>
      </c>
      <c r="U5" s="9">
        <f>+U3*0.37</f>
        <v>457.38660000000004</v>
      </c>
      <c r="V5" s="9">
        <f>+V3*0.37</f>
        <v>470.899</v>
      </c>
      <c r="Y5" s="9">
        <f t="shared" ref="Y5:AC5" si="2">+Y3-Y4</f>
        <v>1494.8999999999996</v>
      </c>
      <c r="Z5" s="9">
        <f t="shared" si="2"/>
        <v>1416.2000000000007</v>
      </c>
      <c r="AA5" s="9">
        <f t="shared" si="2"/>
        <v>1455.3999999999992</v>
      </c>
      <c r="AB5" s="9">
        <f t="shared" si="2"/>
        <v>1680.4000000000005</v>
      </c>
      <c r="AC5" s="9">
        <f t="shared" si="2"/>
        <v>1680.6855999999998</v>
      </c>
    </row>
    <row r="6" spans="1:33" s="9" customFormat="1" x14ac:dyDescent="0.2">
      <c r="B6" s="10" t="s">
        <v>16</v>
      </c>
      <c r="C6" s="11">
        <v>27.9</v>
      </c>
      <c r="D6" s="11">
        <v>30.4</v>
      </c>
      <c r="E6" s="11">
        <v>30.4</v>
      </c>
      <c r="F6" s="11">
        <v>33</v>
      </c>
      <c r="G6" s="11">
        <v>31.1</v>
      </c>
      <c r="H6" s="11">
        <v>33</v>
      </c>
      <c r="I6" s="11">
        <v>27.6</v>
      </c>
      <c r="J6" s="11">
        <v>30.3</v>
      </c>
      <c r="K6" s="11">
        <v>29.3</v>
      </c>
      <c r="L6" s="11">
        <v>31.5</v>
      </c>
      <c r="M6" s="11">
        <v>29.8</v>
      </c>
      <c r="N6" s="11">
        <v>32.5</v>
      </c>
      <c r="O6" s="11">
        <v>31.1</v>
      </c>
      <c r="P6" s="11">
        <v>32.200000000000003</v>
      </c>
      <c r="Q6" s="11">
        <v>29.6</v>
      </c>
      <c r="R6" s="11">
        <v>29.6</v>
      </c>
      <c r="S6" s="11">
        <v>29</v>
      </c>
      <c r="T6" s="11">
        <v>29.4</v>
      </c>
    </row>
    <row r="7" spans="1:33" s="9" customFormat="1" x14ac:dyDescent="0.2">
      <c r="B7" s="10" t="s">
        <v>25</v>
      </c>
      <c r="C7" s="11">
        <v>119.6</v>
      </c>
      <c r="D7" s="11">
        <v>114.3</v>
      </c>
      <c r="E7" s="11">
        <v>111.3</v>
      </c>
      <c r="F7" s="11">
        <v>133.30000000000001</v>
      </c>
      <c r="G7" s="11">
        <v>127.1</v>
      </c>
      <c r="H7" s="11">
        <v>110.4</v>
      </c>
      <c r="I7" s="11">
        <v>130.6</v>
      </c>
      <c r="J7" s="11">
        <v>113.9</v>
      </c>
      <c r="K7" s="11">
        <v>122.3</v>
      </c>
      <c r="L7" s="11">
        <v>157.80000000000001</v>
      </c>
      <c r="M7" s="11">
        <v>105.9</v>
      </c>
      <c r="N7" s="11">
        <v>126.3</v>
      </c>
      <c r="O7" s="11">
        <v>135</v>
      </c>
      <c r="P7" s="11">
        <v>132.6</v>
      </c>
      <c r="Q7" s="11">
        <v>126</v>
      </c>
      <c r="R7" s="11">
        <v>128.69999999999999</v>
      </c>
      <c r="S7" s="11">
        <v>130.4</v>
      </c>
      <c r="T7" s="11">
        <v>126.1</v>
      </c>
    </row>
    <row r="8" spans="1:33" s="9" customFormat="1" x14ac:dyDescent="0.2">
      <c r="B8" s="10" t="s">
        <v>24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28.5</v>
      </c>
      <c r="O8" s="11"/>
      <c r="P8" s="11">
        <v>28.6</v>
      </c>
      <c r="Q8" s="11"/>
      <c r="R8" s="11">
        <v>25.5</v>
      </c>
      <c r="S8" s="11">
        <v>24.9</v>
      </c>
      <c r="T8" s="11">
        <v>24.6</v>
      </c>
    </row>
    <row r="9" spans="1:33" s="9" customFormat="1" x14ac:dyDescent="0.2">
      <c r="B9" s="10" t="s">
        <v>23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>
        <v>153.80000000000001</v>
      </c>
      <c r="O9" s="11"/>
      <c r="P9" s="11">
        <v>171.1</v>
      </c>
      <c r="Q9" s="11"/>
      <c r="R9" s="11">
        <v>152.5</v>
      </c>
      <c r="S9" s="11">
        <v>150.30000000000001</v>
      </c>
      <c r="T9" s="11">
        <v>150.1</v>
      </c>
    </row>
    <row r="10" spans="1:33" s="9" customFormat="1" x14ac:dyDescent="0.2">
      <c r="B10" s="10" t="s">
        <v>30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>
        <v>0</v>
      </c>
      <c r="O10" s="11"/>
      <c r="P10" s="11">
        <v>0</v>
      </c>
      <c r="Q10" s="11"/>
      <c r="R10" s="11">
        <v>0</v>
      </c>
      <c r="S10" s="11">
        <v>34</v>
      </c>
      <c r="T10" s="11">
        <v>20</v>
      </c>
    </row>
    <row r="11" spans="1:33" s="9" customFormat="1" x14ac:dyDescent="0.2">
      <c r="B11" s="10" t="s">
        <v>26</v>
      </c>
      <c r="C11" s="11">
        <v>307.3</v>
      </c>
      <c r="D11" s="11">
        <v>284.5</v>
      </c>
      <c r="E11" s="11">
        <v>291.2</v>
      </c>
      <c r="F11" s="11">
        <v>346.7</v>
      </c>
      <c r="G11" s="11">
        <v>317</v>
      </c>
      <c r="H11" s="11">
        <v>474.9</v>
      </c>
      <c r="I11" s="11">
        <v>-101.9</v>
      </c>
      <c r="J11" s="11">
        <v>315.8</v>
      </c>
      <c r="K11" s="11">
        <v>316.10000000000002</v>
      </c>
      <c r="L11" s="11">
        <v>379</v>
      </c>
      <c r="M11" s="11">
        <v>329.8</v>
      </c>
      <c r="N11" s="11">
        <f t="shared" ref="N11" si="3">SUM(N6:N10)</f>
        <v>341.1</v>
      </c>
      <c r="O11" s="11">
        <f t="shared" ref="O11" si="4">SUM(O6:O10)</f>
        <v>166.1</v>
      </c>
      <c r="P11" s="11">
        <f t="shared" ref="P11:S11" si="5">SUM(P6:P10)</f>
        <v>364.5</v>
      </c>
      <c r="Q11" s="11">
        <f t="shared" si="5"/>
        <v>155.6</v>
      </c>
      <c r="R11" s="11">
        <f t="shared" si="5"/>
        <v>336.29999999999995</v>
      </c>
      <c r="S11" s="11">
        <f t="shared" si="5"/>
        <v>368.6</v>
      </c>
      <c r="T11" s="11">
        <f>SUM(T6:T10)</f>
        <v>350.2</v>
      </c>
    </row>
    <row r="12" spans="1:33" s="9" customFormat="1" x14ac:dyDescent="0.2">
      <c r="B12" s="10" t="s">
        <v>27</v>
      </c>
      <c r="C12" s="11">
        <v>86.4</v>
      </c>
      <c r="D12" s="11">
        <v>62.7</v>
      </c>
      <c r="E12" s="11">
        <v>78.5</v>
      </c>
      <c r="F12" s="11">
        <v>37.6</v>
      </c>
      <c r="G12" s="11">
        <v>51.4</v>
      </c>
      <c r="H12" s="11">
        <v>-125.9</v>
      </c>
      <c r="I12" s="11">
        <v>438.3</v>
      </c>
      <c r="J12" s="11">
        <v>46.6</v>
      </c>
      <c r="K12" s="11">
        <v>21.7</v>
      </c>
      <c r="L12" s="11">
        <v>-6.9</v>
      </c>
      <c r="M12" s="11">
        <v>33.1</v>
      </c>
      <c r="N12" s="11">
        <f t="shared" ref="N12" si="6">+N5-N11</f>
        <v>41.5</v>
      </c>
      <c r="O12" s="11">
        <f t="shared" ref="O12" si="7">+O5-O11</f>
        <v>247.70000000000007</v>
      </c>
      <c r="P12" s="11">
        <f t="shared" ref="P12:S12" si="8">+P5-P11</f>
        <v>63.499999999999886</v>
      </c>
      <c r="Q12" s="11">
        <f t="shared" si="8"/>
        <v>255.59999999999994</v>
      </c>
      <c r="R12" s="11">
        <f t="shared" si="8"/>
        <v>91.100000000000023</v>
      </c>
      <c r="S12" s="11">
        <f t="shared" si="8"/>
        <v>-10.900000000000091</v>
      </c>
      <c r="T12" s="11">
        <f>+T5-T11</f>
        <v>44.500000000000057</v>
      </c>
    </row>
    <row r="13" spans="1:33" s="9" customFormat="1" x14ac:dyDescent="0.2">
      <c r="B13" s="10" t="s">
        <v>29</v>
      </c>
      <c r="C13" s="11">
        <v>-29</v>
      </c>
      <c r="D13" s="11">
        <v>-47.2</v>
      </c>
      <c r="E13" s="11">
        <v>-30.1</v>
      </c>
      <c r="F13" s="11">
        <v>-153</v>
      </c>
      <c r="G13" s="11">
        <v>-34.4</v>
      </c>
      <c r="H13" s="11">
        <v>-31.2</v>
      </c>
      <c r="I13" s="11">
        <v>-49.4</v>
      </c>
      <c r="J13" s="11">
        <v>-36.700000000000003</v>
      </c>
      <c r="K13" s="11">
        <v>-34.700000000000003</v>
      </c>
      <c r="L13" s="11">
        <v>-101.4</v>
      </c>
      <c r="M13" s="11">
        <v>-36.6</v>
      </c>
      <c r="N13" s="11">
        <v>-45.3</v>
      </c>
      <c r="O13" s="11">
        <v>-44.2</v>
      </c>
      <c r="P13" s="11">
        <v>-34.299999999999997</v>
      </c>
      <c r="Q13" s="11">
        <v>-42.9</v>
      </c>
      <c r="R13" s="11">
        <v>-38.799999999999997</v>
      </c>
      <c r="S13" s="11">
        <v>-43.4</v>
      </c>
      <c r="T13" s="11">
        <v>-47.5</v>
      </c>
    </row>
    <row r="14" spans="1:33" s="9" customFormat="1" x14ac:dyDescent="0.2">
      <c r="B14" s="10" t="s">
        <v>28</v>
      </c>
      <c r="C14" s="11">
        <v>57.4</v>
      </c>
      <c r="D14" s="11">
        <v>15.5</v>
      </c>
      <c r="E14" s="11">
        <v>48.4</v>
      </c>
      <c r="F14" s="11">
        <v>-115.4</v>
      </c>
      <c r="G14" s="11">
        <v>17</v>
      </c>
      <c r="H14" s="11">
        <v>-157.1</v>
      </c>
      <c r="I14" s="11">
        <v>388.9</v>
      </c>
      <c r="J14" s="11">
        <v>9.9</v>
      </c>
      <c r="K14" s="11">
        <v>-13</v>
      </c>
      <c r="L14" s="11">
        <v>-108.3</v>
      </c>
      <c r="M14" s="11">
        <v>-3.5</v>
      </c>
      <c r="N14" s="11">
        <f t="shared" ref="N14" si="9">+N12+N13</f>
        <v>-3.7999999999999972</v>
      </c>
      <c r="O14" s="11">
        <f t="shared" ref="O14" si="10">+O12+O13</f>
        <v>203.50000000000006</v>
      </c>
      <c r="P14" s="11">
        <f t="shared" ref="P14" si="11">+P12+P13</f>
        <v>29.199999999999889</v>
      </c>
      <c r="Q14" s="11">
        <f t="shared" ref="Q14:S14" si="12">+Q12+Q13</f>
        <v>212.69999999999993</v>
      </c>
      <c r="R14" s="11">
        <f t="shared" si="12"/>
        <v>52.300000000000026</v>
      </c>
      <c r="S14" s="11">
        <f t="shared" si="12"/>
        <v>-54.30000000000009</v>
      </c>
      <c r="T14" s="11">
        <f>+T12+T13</f>
        <v>-2.9999999999999432</v>
      </c>
    </row>
    <row r="15" spans="1:33" s="9" customFormat="1" x14ac:dyDescent="0.2">
      <c r="B15" s="10" t="s">
        <v>17</v>
      </c>
      <c r="C15" s="11">
        <v>-0.2</v>
      </c>
      <c r="D15" s="11">
        <v>3.1</v>
      </c>
      <c r="E15" s="11">
        <v>22</v>
      </c>
      <c r="F15" s="11">
        <v>-63.2</v>
      </c>
      <c r="G15" s="11">
        <v>14.2</v>
      </c>
      <c r="H15" s="11">
        <v>-45.2</v>
      </c>
      <c r="I15" s="11">
        <v>442.8</v>
      </c>
      <c r="J15" s="11">
        <v>-22.2</v>
      </c>
      <c r="K15" s="11">
        <v>-11.7</v>
      </c>
      <c r="L15" s="11">
        <v>-43.4</v>
      </c>
      <c r="M15" s="11">
        <v>48.6</v>
      </c>
      <c r="N15" s="11">
        <v>-1.7</v>
      </c>
      <c r="O15" s="11">
        <v>5.4</v>
      </c>
      <c r="P15" s="11">
        <v>13.6</v>
      </c>
      <c r="Q15" s="11">
        <v>3.8</v>
      </c>
      <c r="R15" s="11">
        <v>-26.7</v>
      </c>
      <c r="S15" s="11">
        <v>-102.7</v>
      </c>
      <c r="T15" s="11">
        <v>31.7</v>
      </c>
    </row>
    <row r="16" spans="1:33" s="9" customFormat="1" x14ac:dyDescent="0.2">
      <c r="B16" s="10" t="s">
        <v>18</v>
      </c>
      <c r="C16" s="11">
        <v>106.4</v>
      </c>
      <c r="D16" s="11">
        <v>60.6</v>
      </c>
      <c r="E16" s="11">
        <v>-154.6</v>
      </c>
      <c r="F16" s="11">
        <v>-175</v>
      </c>
      <c r="G16" s="11">
        <v>38.1</v>
      </c>
      <c r="H16" s="11">
        <v>-57.7</v>
      </c>
      <c r="I16" s="11">
        <v>-58.9</v>
      </c>
      <c r="J16" s="11">
        <v>9.6</v>
      </c>
      <c r="K16" s="11">
        <v>-2.4</v>
      </c>
      <c r="L16" s="11">
        <v>-65.099999999999994</v>
      </c>
      <c r="M16" s="11">
        <v>-49.4</v>
      </c>
      <c r="N16" s="11">
        <f t="shared" ref="N16" si="13">+N14-N15</f>
        <v>-2.099999999999997</v>
      </c>
      <c r="O16" s="11">
        <f t="shared" ref="O16" si="14">+O14-O15</f>
        <v>198.10000000000005</v>
      </c>
      <c r="P16" s="11">
        <f t="shared" ref="P16" si="15">+P14-P15</f>
        <v>15.59999999999989</v>
      </c>
      <c r="Q16" s="11">
        <f t="shared" ref="Q16:S16" si="16">+Q14-Q15</f>
        <v>208.89999999999992</v>
      </c>
      <c r="R16" s="11">
        <f t="shared" si="16"/>
        <v>79.000000000000028</v>
      </c>
      <c r="S16" s="11">
        <f t="shared" si="16"/>
        <v>48.399999999999913</v>
      </c>
      <c r="T16" s="11">
        <f>+T14-T15</f>
        <v>-34.699999999999946</v>
      </c>
    </row>
    <row r="17" spans="2:29" s="9" customFormat="1" x14ac:dyDescent="0.2">
      <c r="B17" s="10" t="s">
        <v>37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6">
        <f t="shared" ref="N17" si="17">+N16/N18</f>
        <v>-1.5601783060921226E-2</v>
      </c>
      <c r="O17" s="16">
        <f>+O16/O18</f>
        <v>1.4684951816160121</v>
      </c>
      <c r="P17" s="16">
        <f>+P16/P18</f>
        <v>0.11420204978037987</v>
      </c>
      <c r="Q17" s="16" t="e">
        <f t="shared" ref="Q17:T17" si="18">+Q16/Q18</f>
        <v>#DIV/0!</v>
      </c>
      <c r="R17" s="16">
        <f t="shared" si="18"/>
        <v>0.58302583025830279</v>
      </c>
      <c r="S17" s="16">
        <f t="shared" si="18"/>
        <v>0.35174418604651103</v>
      </c>
      <c r="T17" s="16">
        <f t="shared" si="18"/>
        <v>-0.25309992706053935</v>
      </c>
    </row>
    <row r="18" spans="2:29" s="9" customFormat="1" x14ac:dyDescent="0.2">
      <c r="B18" s="10" t="s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v>134.6</v>
      </c>
      <c r="O18" s="11">
        <v>134.9</v>
      </c>
      <c r="P18" s="11">
        <v>136.6</v>
      </c>
      <c r="Q18" s="11"/>
      <c r="R18" s="11">
        <v>135.5</v>
      </c>
      <c r="S18" s="11">
        <v>137.6</v>
      </c>
      <c r="T18" s="11">
        <v>137.1</v>
      </c>
    </row>
    <row r="20" spans="2:29" x14ac:dyDescent="0.2">
      <c r="B20" s="10" t="s">
        <v>31</v>
      </c>
      <c r="D20" s="12"/>
      <c r="E20" s="12"/>
      <c r="F20" s="12"/>
      <c r="G20" s="12">
        <f t="shared" ref="G20" si="19">+G3/C3-1</f>
        <v>-6.7663620419089798E-2</v>
      </c>
      <c r="H20" s="12">
        <f t="shared" ref="H20" si="20">+H3/D3-1</f>
        <v>3.4043001686340668E-2</v>
      </c>
      <c r="I20" s="12">
        <f t="shared" ref="I20" si="21">+I3/E3-1</f>
        <v>3.9581256231306039E-2</v>
      </c>
      <c r="J20" s="12">
        <f t="shared" ref="J20" si="22">+J3/F3-1</f>
        <v>4.9188111290475955E-2</v>
      </c>
      <c r="K20" s="12">
        <f t="shared" ref="K20" si="23">+K3/G3-1</f>
        <v>6.3861386138613918E-2</v>
      </c>
      <c r="L20" s="12">
        <f t="shared" ref="L20:R20" si="24">+L3/H3-1</f>
        <v>0.14330853124044451</v>
      </c>
      <c r="M20" s="12">
        <f t="shared" si="24"/>
        <v>5.514529586650041E-2</v>
      </c>
      <c r="N20" s="12">
        <f t="shared" si="24"/>
        <v>4.5524481853561394E-2</v>
      </c>
      <c r="O20" s="12">
        <f t="shared" si="24"/>
        <v>9.9767333643555167E-2</v>
      </c>
      <c r="P20" s="12">
        <f t="shared" si="24"/>
        <v>6.3653383257555429E-2</v>
      </c>
      <c r="Q20" s="12">
        <f t="shared" si="24"/>
        <v>2.1450645337211416E-2</v>
      </c>
      <c r="R20" s="12">
        <f t="shared" si="24"/>
        <v>1.5581717451522703E-3</v>
      </c>
      <c r="S20" s="12">
        <f>+S3/O3-1</f>
        <v>-8.4285351612084392E-2</v>
      </c>
      <c r="T20" s="12">
        <f>+T3/P3-1</f>
        <v>-0.10694828597770512</v>
      </c>
      <c r="Y20" s="17"/>
      <c r="Z20" s="17">
        <f t="shared" ref="Z20:AC20" si="25">+Z3/Y3-1</f>
        <v>1.2352624626975395E-2</v>
      </c>
      <c r="AA20" s="17">
        <f t="shared" si="25"/>
        <v>7.5603450358808111E-2</v>
      </c>
      <c r="AB20" s="17">
        <f t="shared" si="25"/>
        <v>4.582621978614454E-2</v>
      </c>
      <c r="AC20" s="17">
        <f t="shared" si="25"/>
        <v>1.8901967522966245E-4</v>
      </c>
    </row>
    <row r="21" spans="2:29" x14ac:dyDescent="0.2">
      <c r="B21" s="10" t="s">
        <v>38</v>
      </c>
      <c r="C21" s="12">
        <f t="shared" ref="C21:K21" si="26">+C5/C3</f>
        <v>0.36342656697129144</v>
      </c>
      <c r="D21" s="12">
        <f t="shared" si="26"/>
        <v>0.36593591905564926</v>
      </c>
      <c r="E21" s="12">
        <f t="shared" si="26"/>
        <v>0.36859421734795611</v>
      </c>
      <c r="F21" s="12">
        <f t="shared" si="26"/>
        <v>0.36492260943879978</v>
      </c>
      <c r="G21" s="12">
        <f t="shared" si="26"/>
        <v>0.36475247524752474</v>
      </c>
      <c r="H21" s="12">
        <f t="shared" si="26"/>
        <v>0.35572316787279584</v>
      </c>
      <c r="I21" s="12">
        <f t="shared" si="26"/>
        <v>0.3226239570346216</v>
      </c>
      <c r="J21" s="12">
        <f t="shared" si="26"/>
        <v>0.32799348357317398</v>
      </c>
      <c r="K21" s="12">
        <f t="shared" si="26"/>
        <v>0.31437878082829224</v>
      </c>
      <c r="L21" s="12">
        <f t="shared" ref="L21:S21" si="27">+L5/L3</f>
        <v>0.33172862619238658</v>
      </c>
      <c r="M21" s="12">
        <f t="shared" si="27"/>
        <v>0.32984911834211961</v>
      </c>
      <c r="N21" s="12">
        <f t="shared" si="27"/>
        <v>0.33119806094182824</v>
      </c>
      <c r="O21" s="12">
        <f t="shared" si="27"/>
        <v>0.3501734788863502</v>
      </c>
      <c r="P21" s="12">
        <f t="shared" si="27"/>
        <v>0.35872936048948112</v>
      </c>
      <c r="Q21" s="12">
        <f t="shared" si="27"/>
        <v>0.36590140594411813</v>
      </c>
      <c r="R21" s="12">
        <f t="shared" si="27"/>
        <v>0.36940363007778737</v>
      </c>
      <c r="S21" s="12">
        <f t="shared" si="27"/>
        <v>0.33056094630810456</v>
      </c>
      <c r="T21" s="12">
        <f>+T5/T3</f>
        <v>0.37043641482871897</v>
      </c>
    </row>
  </sheetData>
  <hyperlinks>
    <hyperlink ref="A1" location="Main!A1" display="Main" xr:uid="{AFF4CC6A-BC48-40CA-B112-456BB578B3F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2024-10-01T20:03:31Z</dcterms:created>
  <dcterms:modified xsi:type="dcterms:W3CDTF">2025-10-14T23:33:11Z</dcterms:modified>
</cp:coreProperties>
</file>