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aben\Downloads\"/>
    </mc:Choice>
  </mc:AlternateContent>
  <xr:revisionPtr revIDLastSave="0" documentId="8_{2DC54D70-CB66-4D20-9031-DE73CB88E09F}" xr6:coauthVersionLast="47" xr6:coauthVersionMax="47" xr10:uidLastSave="{00000000-0000-0000-0000-000000000000}"/>
  <bookViews>
    <workbookView xWindow="6735" yWindow="4980" windowWidth="18075" windowHeight="16020" activeTab="1" xr2:uid="{407C1E30-E99E-4127-A58F-EE2EEAEFB712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7" i="2" l="1"/>
  <c r="D27" i="2"/>
  <c r="C27" i="2"/>
  <c r="J7" i="1"/>
  <c r="J6" i="1"/>
  <c r="C19" i="2"/>
  <c r="D19" i="2"/>
  <c r="E19" i="2"/>
  <c r="D13" i="2"/>
  <c r="C13" i="2"/>
  <c r="E13" i="2"/>
  <c r="E9" i="2"/>
  <c r="D9" i="2"/>
  <c r="C9" i="2"/>
  <c r="E8" i="2"/>
  <c r="E10" i="2" s="1"/>
  <c r="E22" i="2" s="1"/>
  <c r="D8" i="2"/>
  <c r="C8" i="2"/>
  <c r="D2" i="2"/>
  <c r="E2" i="2" s="1"/>
  <c r="F2" i="2" s="1"/>
  <c r="J4" i="1"/>
  <c r="E14" i="2" l="1"/>
  <c r="E16" i="2" s="1"/>
  <c r="E18" i="2" s="1"/>
  <c r="C10" i="2"/>
  <c r="D10" i="2"/>
  <c r="D22" i="2" l="1"/>
  <c r="D14" i="2"/>
  <c r="D16" i="2" s="1"/>
  <c r="D18" i="2" s="1"/>
  <c r="C22" i="2"/>
  <c r="C14" i="2"/>
  <c r="C16" i="2" s="1"/>
  <c r="C18" i="2" s="1"/>
</calcChain>
</file>

<file path=xl/sharedStrings.xml><?xml version="1.0" encoding="utf-8"?>
<sst xmlns="http://schemas.openxmlformats.org/spreadsheetml/2006/main" count="45" uniqueCount="41">
  <si>
    <t>Price</t>
  </si>
  <si>
    <t>Shares</t>
  </si>
  <si>
    <t>MC</t>
  </si>
  <si>
    <t>Cash</t>
  </si>
  <si>
    <t>Debt</t>
  </si>
  <si>
    <t>EV</t>
  </si>
  <si>
    <t>Raytheon, United Technologies (UTX) merger</t>
  </si>
  <si>
    <t>Collins Aerospace</t>
  </si>
  <si>
    <t>Pratt &amp; Whitney</t>
  </si>
  <si>
    <t>Raytheon</t>
  </si>
  <si>
    <t>Boeing + Airbus 16% of revenue</t>
  </si>
  <si>
    <t>Civil, military airplane aftermarket services + subsystems</t>
  </si>
  <si>
    <t>A321XLR, 777X, 737 MAX 10</t>
  </si>
  <si>
    <t>Engines - PW1000G Geared Turbofan</t>
  </si>
  <si>
    <t>Airbus 31% of revenue: A320neo, A220, E-Jets E2</t>
  </si>
  <si>
    <t>F135 engine for F-35 Lightning II</t>
  </si>
  <si>
    <t>missiles</t>
  </si>
  <si>
    <t>radar</t>
  </si>
  <si>
    <t>Government 40% of total revenue</t>
  </si>
  <si>
    <t>Main</t>
  </si>
  <si>
    <t>Products</t>
  </si>
  <si>
    <t>Services</t>
  </si>
  <si>
    <t>Revenue</t>
  </si>
  <si>
    <t>Collins</t>
  </si>
  <si>
    <t>Pratt</t>
  </si>
  <si>
    <t>COGS</t>
  </si>
  <si>
    <t>Gross Profit</t>
  </si>
  <si>
    <t>Gross Margin</t>
  </si>
  <si>
    <t>R&amp;D</t>
  </si>
  <si>
    <t>SG&amp;A</t>
  </si>
  <si>
    <t>Operating Expenses</t>
  </si>
  <si>
    <t>Operating Income</t>
  </si>
  <si>
    <t>Interest Income</t>
  </si>
  <si>
    <t>Pretax Income</t>
  </si>
  <si>
    <t>Net Income</t>
  </si>
  <si>
    <t>Taxes</t>
  </si>
  <si>
    <t>EPS</t>
  </si>
  <si>
    <t>Q424</t>
  </si>
  <si>
    <t>CFFO</t>
  </si>
  <si>
    <t>CX</t>
  </si>
  <si>
    <t>FCF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</si>
</sst>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4" fontId="0" fillId="0" borderId="0" xfId="0" applyNumberFormat="1"/>
    <xf numFmtId="3" fontId="0" fillId="0" borderId="0" xfId="0" applyNumberFormat="1"/>
    <xf numFmtId="3" fontId="1" fillId="0" borderId="0" xfId="0" applyNumberFormat="1" applyFont="1"/>
    <xf numFmtId="9" fontId="0" fillId="0" borderId="0" xfId="0" applyNumberFormat="1"/>
    <xf numFmtId="0" fontId="0" fillId="0" borderId="0" xfId="0" applyAlignment="1">
      <alignment horizontal="right"/>
    </xf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4FF0A-5E07-4664-86BC-F4BADC6BC917}">
  <dimension ref="B2:K16"/>
  <sheetViews>
    <sheetView zoomScaleNormal="100" workbookViewId="0">
      <selection activeCell="A2" sqref="A2"/>
    </sheetView>
  </sheetViews>
  <sheetFormatPr defaultRowHeight="12.75" x14ac:dyDescent="0.2"/>
  <sheetData>
    <row r="2" spans="2:11" x14ac:dyDescent="0.2">
      <c r="B2" t="s">
        <v>6</v>
      </c>
      <c r="I2" t="s">
        <v>0</v>
      </c>
      <c r="J2" s="1">
        <v>127</v>
      </c>
    </row>
    <row r="3" spans="2:11" x14ac:dyDescent="0.2">
      <c r="I3" t="s">
        <v>1</v>
      </c>
      <c r="J3" s="2">
        <v>1332.122758</v>
      </c>
      <c r="K3" s="5" t="s">
        <v>37</v>
      </c>
    </row>
    <row r="4" spans="2:11" x14ac:dyDescent="0.2">
      <c r="B4" t="s">
        <v>7</v>
      </c>
      <c r="I4" t="s">
        <v>2</v>
      </c>
      <c r="J4" s="2">
        <f>+J2*J3</f>
        <v>169179.59026599998</v>
      </c>
    </row>
    <row r="5" spans="2:11" x14ac:dyDescent="0.2">
      <c r="C5" t="s">
        <v>11</v>
      </c>
      <c r="I5" t="s">
        <v>3</v>
      </c>
      <c r="J5" s="2">
        <v>5578</v>
      </c>
      <c r="K5" s="5" t="s">
        <v>37</v>
      </c>
    </row>
    <row r="6" spans="2:11" x14ac:dyDescent="0.2">
      <c r="C6" t="s">
        <v>10</v>
      </c>
      <c r="I6" t="s">
        <v>4</v>
      </c>
      <c r="J6" s="2">
        <f>38726+2352+183</f>
        <v>41261</v>
      </c>
      <c r="K6" s="5" t="s">
        <v>37</v>
      </c>
    </row>
    <row r="7" spans="2:11" x14ac:dyDescent="0.2">
      <c r="C7" t="s">
        <v>12</v>
      </c>
      <c r="I7" t="s">
        <v>5</v>
      </c>
      <c r="J7" s="2">
        <f>+J4-J5+J6</f>
        <v>204862.59026599998</v>
      </c>
    </row>
    <row r="8" spans="2:11" x14ac:dyDescent="0.2">
      <c r="B8" t="s">
        <v>8</v>
      </c>
      <c r="J8" s="2"/>
    </row>
    <row r="9" spans="2:11" x14ac:dyDescent="0.2">
      <c r="C9" t="s">
        <v>13</v>
      </c>
      <c r="J9" s="2"/>
    </row>
    <row r="10" spans="2:11" x14ac:dyDescent="0.2">
      <c r="C10" t="s">
        <v>14</v>
      </c>
      <c r="J10" s="2"/>
    </row>
    <row r="11" spans="2:11" x14ac:dyDescent="0.2">
      <c r="C11" t="s">
        <v>15</v>
      </c>
      <c r="J11" s="2"/>
    </row>
    <row r="12" spans="2:11" x14ac:dyDescent="0.2">
      <c r="B12" t="s">
        <v>9</v>
      </c>
    </row>
    <row r="13" spans="2:11" x14ac:dyDescent="0.2">
      <c r="C13" t="s">
        <v>16</v>
      </c>
    </row>
    <row r="14" spans="2:11" x14ac:dyDescent="0.2">
      <c r="C14" t="s">
        <v>17</v>
      </c>
    </row>
    <row r="16" spans="2:11" x14ac:dyDescent="0.2">
      <c r="B16" t="s">
        <v>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7BE71-9817-4AD0-989F-953961F8235D}">
  <dimension ref="A1:F27"/>
  <sheetViews>
    <sheetView tabSelected="1"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/>
    </sheetView>
  </sheetViews>
  <sheetFormatPr defaultRowHeight="12.75" x14ac:dyDescent="0.2"/>
  <cols>
    <col min="1" max="1" width="5" bestFit="1" customWidth="1"/>
    <col min="2" max="2" width="18.140625" bestFit="1" customWidth="1"/>
  </cols>
  <sheetData>
    <row r="1" spans="1:6" x14ac:dyDescent="0.2">
      <c r="A1" s="6" t="s">
        <v>19</v>
      </c>
    </row>
    <row r="2" spans="1:6" x14ac:dyDescent="0.2">
      <c r="C2">
        <v>2022</v>
      </c>
      <c r="D2">
        <f>+C2+1</f>
        <v>2023</v>
      </c>
      <c r="E2">
        <f>+D2+1</f>
        <v>2024</v>
      </c>
      <c r="F2">
        <f>+E2+1</f>
        <v>2025</v>
      </c>
    </row>
    <row r="3" spans="1:6" s="2" customFormat="1" x14ac:dyDescent="0.2">
      <c r="B3" s="2" t="s">
        <v>23</v>
      </c>
      <c r="C3" s="2">
        <v>23052</v>
      </c>
      <c r="D3" s="2">
        <v>26253</v>
      </c>
      <c r="E3" s="2">
        <v>28284</v>
      </c>
    </row>
    <row r="4" spans="1:6" s="2" customFormat="1" x14ac:dyDescent="0.2">
      <c r="B4" s="2" t="s">
        <v>24</v>
      </c>
      <c r="C4" s="2">
        <v>20530</v>
      </c>
      <c r="D4" s="2">
        <v>18296</v>
      </c>
      <c r="E4" s="2">
        <v>28066</v>
      </c>
    </row>
    <row r="5" spans="1:6" s="2" customFormat="1" x14ac:dyDescent="0.2">
      <c r="B5" s="2" t="s">
        <v>9</v>
      </c>
      <c r="C5" s="2">
        <v>25176</v>
      </c>
      <c r="D5" s="2">
        <v>26350</v>
      </c>
      <c r="E5" s="2">
        <v>26713</v>
      </c>
    </row>
    <row r="6" spans="1:6" s="2" customFormat="1" x14ac:dyDescent="0.2">
      <c r="B6" s="2" t="s">
        <v>20</v>
      </c>
      <c r="C6" s="2">
        <v>50773</v>
      </c>
      <c r="D6" s="2">
        <v>49571</v>
      </c>
      <c r="E6" s="2">
        <v>59612</v>
      </c>
    </row>
    <row r="7" spans="1:6" s="2" customFormat="1" x14ac:dyDescent="0.2">
      <c r="B7" s="2" t="s">
        <v>21</v>
      </c>
      <c r="C7" s="2">
        <v>16301</v>
      </c>
      <c r="D7" s="2">
        <v>19349</v>
      </c>
      <c r="E7" s="2">
        <v>21126</v>
      </c>
    </row>
    <row r="8" spans="1:6" s="3" customFormat="1" x14ac:dyDescent="0.2">
      <c r="B8" s="3" t="s">
        <v>22</v>
      </c>
      <c r="C8" s="3">
        <f>+C6+C7</f>
        <v>67074</v>
      </c>
      <c r="D8" s="3">
        <f>+D6+D7</f>
        <v>68920</v>
      </c>
      <c r="E8" s="3">
        <f>+E6+E7</f>
        <v>80738</v>
      </c>
    </row>
    <row r="9" spans="1:6" s="2" customFormat="1" x14ac:dyDescent="0.2">
      <c r="B9" s="2" t="s">
        <v>25</v>
      </c>
      <c r="C9" s="2">
        <f>41927+11479</f>
        <v>53406</v>
      </c>
      <c r="D9" s="2">
        <f>43425+13406</f>
        <v>56831</v>
      </c>
      <c r="E9" s="2">
        <f>50768+14560</f>
        <v>65328</v>
      </c>
    </row>
    <row r="10" spans="1:6" s="2" customFormat="1" x14ac:dyDescent="0.2">
      <c r="B10" s="2" t="s">
        <v>26</v>
      </c>
      <c r="C10" s="2">
        <f>+C8-C9</f>
        <v>13668</v>
      </c>
      <c r="D10" s="2">
        <f>+D8-D9</f>
        <v>12089</v>
      </c>
      <c r="E10" s="2">
        <f>+E8-E9</f>
        <v>15410</v>
      </c>
    </row>
    <row r="11" spans="1:6" s="2" customFormat="1" x14ac:dyDescent="0.2">
      <c r="B11" s="2" t="s">
        <v>28</v>
      </c>
      <c r="C11" s="2">
        <v>2711</v>
      </c>
      <c r="D11" s="2">
        <v>2805</v>
      </c>
      <c r="E11" s="2">
        <v>2934</v>
      </c>
    </row>
    <row r="12" spans="1:6" s="2" customFormat="1" x14ac:dyDescent="0.2">
      <c r="B12" s="2" t="s">
        <v>29</v>
      </c>
      <c r="C12" s="2">
        <v>5573</v>
      </c>
      <c r="D12" s="2">
        <v>5809</v>
      </c>
      <c r="E12" s="2">
        <v>5806</v>
      </c>
    </row>
    <row r="13" spans="1:6" s="2" customFormat="1" x14ac:dyDescent="0.2">
      <c r="B13" s="2" t="s">
        <v>30</v>
      </c>
      <c r="C13" s="2">
        <f t="shared" ref="C13:D13" si="0">+C11+C12</f>
        <v>8284</v>
      </c>
      <c r="D13" s="2">
        <f t="shared" si="0"/>
        <v>8614</v>
      </c>
      <c r="E13" s="2">
        <f>+E11+E12</f>
        <v>8740</v>
      </c>
    </row>
    <row r="14" spans="1:6" s="2" customFormat="1" x14ac:dyDescent="0.2">
      <c r="B14" s="2" t="s">
        <v>31</v>
      </c>
      <c r="C14" s="2">
        <f t="shared" ref="C14:D14" si="1">+C10-C13</f>
        <v>5384</v>
      </c>
      <c r="D14" s="2">
        <f t="shared" si="1"/>
        <v>3475</v>
      </c>
      <c r="E14" s="2">
        <f>+E10-E13</f>
        <v>6670</v>
      </c>
    </row>
    <row r="15" spans="1:6" x14ac:dyDescent="0.2">
      <c r="B15" s="2" t="s">
        <v>32</v>
      </c>
      <c r="C15">
        <v>613</v>
      </c>
      <c r="D15">
        <v>275</v>
      </c>
      <c r="E15">
        <v>-344</v>
      </c>
    </row>
    <row r="16" spans="1:6" x14ac:dyDescent="0.2">
      <c r="B16" s="2" t="s">
        <v>33</v>
      </c>
      <c r="C16" s="2">
        <f>+C14+C15</f>
        <v>5997</v>
      </c>
      <c r="D16" s="2">
        <f>+D14+D15</f>
        <v>3750</v>
      </c>
      <c r="E16" s="2">
        <f>+E14+E15</f>
        <v>6326</v>
      </c>
    </row>
    <row r="17" spans="2:5" s="2" customFormat="1" x14ac:dyDescent="0.2">
      <c r="B17" s="2" t="s">
        <v>35</v>
      </c>
      <c r="C17" s="2">
        <v>1181</v>
      </c>
      <c r="D17" s="2">
        <v>456</v>
      </c>
      <c r="E17" s="2">
        <v>790</v>
      </c>
    </row>
    <row r="18" spans="2:5" x14ac:dyDescent="0.2">
      <c r="B18" s="2" t="s">
        <v>34</v>
      </c>
      <c r="C18" s="2">
        <f>+C16-C17</f>
        <v>4816</v>
      </c>
      <c r="D18" s="2">
        <f>+D16-D17</f>
        <v>3294</v>
      </c>
      <c r="E18" s="2">
        <f>+E16-E17</f>
        <v>5536</v>
      </c>
    </row>
    <row r="19" spans="2:5" x14ac:dyDescent="0.2">
      <c r="B19" s="2" t="s">
        <v>36</v>
      </c>
      <c r="C19" s="1">
        <f>+C18/C20</f>
        <v>3.2411333198734771</v>
      </c>
      <c r="D19" s="1">
        <f>+D18/D20</f>
        <v>2.2948307092099762</v>
      </c>
      <c r="E19" s="1">
        <f>+E18/E20</f>
        <v>4.120273891039</v>
      </c>
    </row>
    <row r="20" spans="2:5" s="2" customFormat="1" x14ac:dyDescent="0.2">
      <c r="B20" s="2" t="s">
        <v>1</v>
      </c>
      <c r="C20" s="2">
        <v>1485.9</v>
      </c>
      <c r="D20" s="2">
        <v>1435.4</v>
      </c>
      <c r="E20" s="2">
        <v>1343.6</v>
      </c>
    </row>
    <row r="22" spans="2:5" x14ac:dyDescent="0.2">
      <c r="B22" t="s">
        <v>27</v>
      </c>
      <c r="C22" s="4">
        <f>+C10/C8</f>
        <v>0.20377493514625639</v>
      </c>
      <c r="D22" s="4">
        <f>+D10/D8</f>
        <v>0.17540626813697041</v>
      </c>
      <c r="E22" s="4">
        <f>+E10/E8</f>
        <v>0.19086427704426664</v>
      </c>
    </row>
    <row r="25" spans="2:5" s="2" customFormat="1" x14ac:dyDescent="0.2">
      <c r="B25" s="2" t="s">
        <v>38</v>
      </c>
      <c r="C25" s="2">
        <v>7168</v>
      </c>
      <c r="D25" s="2">
        <v>7883</v>
      </c>
      <c r="E25" s="2">
        <v>7159</v>
      </c>
    </row>
    <row r="26" spans="2:5" s="2" customFormat="1" x14ac:dyDescent="0.2">
      <c r="B26" s="2" t="s">
        <v>39</v>
      </c>
      <c r="C26" s="2">
        <v>2288</v>
      </c>
      <c r="D26" s="2">
        <v>2415</v>
      </c>
      <c r="E26" s="2">
        <v>2625</v>
      </c>
    </row>
    <row r="27" spans="2:5" s="2" customFormat="1" x14ac:dyDescent="0.2">
      <c r="B27" s="2" t="s">
        <v>40</v>
      </c>
      <c r="C27" s="2">
        <f>+C25-C26</f>
        <v>4880</v>
      </c>
      <c r="D27" s="2">
        <f>+D25-D26</f>
        <v>5468</v>
      </c>
      <c r="E27" s="2">
        <f>+E25-E26</f>
        <v>4534</v>
      </c>
    </row>
  </sheetData>
  <hyperlinks>
    <hyperlink ref="A1" location="Main!A1" display="Main" xr:uid="{CC634724-0257-4511-8708-771EAF975BC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Nichols Ringholm</dc:creator>
  <cp:lastModifiedBy>Sam Nichols Ringholm</cp:lastModifiedBy>
  <dcterms:created xsi:type="dcterms:W3CDTF">2025-04-10T15:38:23Z</dcterms:created>
  <dcterms:modified xsi:type="dcterms:W3CDTF">2025-10-15T18:19:12Z</dcterms:modified>
</cp:coreProperties>
</file>