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5A0F5E1-8A21-4386-8F94-2D0E7884B3D2}" xr6:coauthVersionLast="47" xr6:coauthVersionMax="47" xr10:uidLastSave="{00000000-0000-0000-0000-000000000000}"/>
  <bookViews>
    <workbookView xWindow="3030" yWindow="3030" windowWidth="18075" windowHeight="16020" activeTab="1" xr2:uid="{8E622A12-89D5-4A8A-9166-8A6C16BEE69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2" l="1"/>
  <c r="T34" i="2"/>
  <c r="T39" i="2"/>
  <c r="T45" i="2" s="1"/>
  <c r="T37" i="2"/>
  <c r="M53" i="2"/>
  <c r="L58" i="2"/>
  <c r="M58" i="2" s="1"/>
  <c r="L54" i="2"/>
  <c r="M54" i="2" s="1"/>
  <c r="L52" i="2"/>
  <c r="M52" i="2" s="1"/>
  <c r="L51" i="2"/>
  <c r="M51" i="2" s="1"/>
  <c r="L50" i="2"/>
  <c r="M50" i="2" s="1"/>
  <c r="L49" i="2"/>
  <c r="M49" i="2" s="1"/>
  <c r="L48" i="2"/>
  <c r="M48" i="2" s="1"/>
  <c r="K55" i="2"/>
  <c r="K56" i="2" s="1"/>
  <c r="K59" i="2" s="1"/>
  <c r="K23" i="2"/>
  <c r="K21" i="2"/>
  <c r="G23" i="2"/>
  <c r="G21" i="2"/>
  <c r="G19" i="2"/>
  <c r="G16" i="2"/>
  <c r="K19" i="2"/>
  <c r="K20" i="2" s="1"/>
  <c r="K39" i="2"/>
  <c r="K45" i="2"/>
  <c r="K34" i="2"/>
  <c r="K37" i="2" s="1"/>
  <c r="L39" i="2"/>
  <c r="L34" i="2"/>
  <c r="L37" i="2" s="1"/>
  <c r="L45" i="2"/>
  <c r="H14" i="2"/>
  <c r="H16" i="2" s="1"/>
  <c r="L14" i="2"/>
  <c r="L16" i="2" s="1"/>
  <c r="H23" i="2"/>
  <c r="H21" i="2"/>
  <c r="H19" i="2"/>
  <c r="L23" i="2"/>
  <c r="L21" i="2"/>
  <c r="L19" i="2"/>
  <c r="M39" i="2"/>
  <c r="M45" i="2" s="1"/>
  <c r="M34" i="2"/>
  <c r="M37" i="2" s="1"/>
  <c r="I23" i="2"/>
  <c r="M23" i="2"/>
  <c r="I21" i="2"/>
  <c r="M21" i="2"/>
  <c r="M19" i="2"/>
  <c r="I19" i="2"/>
  <c r="I14" i="2"/>
  <c r="I16" i="2" s="1"/>
  <c r="I20" i="2" s="1"/>
  <c r="M14" i="2"/>
  <c r="M16" i="2" s="1"/>
  <c r="K4" i="1"/>
  <c r="K7" i="1" s="1"/>
  <c r="K22" i="2" l="1"/>
  <c r="L20" i="2"/>
  <c r="L22" i="2" s="1"/>
  <c r="L24" i="2" s="1"/>
  <c r="L47" i="2" s="1"/>
  <c r="L55" i="2"/>
  <c r="K24" i="2"/>
  <c r="K47" i="2" s="1"/>
  <c r="I22" i="2"/>
  <c r="I24" i="2" s="1"/>
  <c r="I25" i="2" s="1"/>
  <c r="G20" i="2"/>
  <c r="G22" i="2" s="1"/>
  <c r="G24" i="2" s="1"/>
  <c r="G25" i="2" s="1"/>
  <c r="H20" i="2"/>
  <c r="H22" i="2" s="1"/>
  <c r="L25" i="2"/>
  <c r="M20" i="2"/>
  <c r="M22" i="2" s="1"/>
  <c r="L56" i="2" l="1"/>
  <c r="L59" i="2" s="1"/>
  <c r="M55" i="2"/>
  <c r="M56" i="2" s="1"/>
  <c r="M59" i="2" s="1"/>
  <c r="N59" i="2" s="1"/>
  <c r="M24" i="2"/>
  <c r="M47" i="2" s="1"/>
  <c r="K25" i="2"/>
  <c r="H24" i="2"/>
  <c r="H25" i="2" s="1"/>
  <c r="M25" i="2" l="1"/>
</calcChain>
</file>

<file path=xl/sharedStrings.xml><?xml version="1.0" encoding="utf-8"?>
<sst xmlns="http://schemas.openxmlformats.org/spreadsheetml/2006/main" count="82" uniqueCount="74">
  <si>
    <t>Price</t>
  </si>
  <si>
    <t>Shares</t>
  </si>
  <si>
    <t>MC</t>
  </si>
  <si>
    <t>Cash</t>
  </si>
  <si>
    <t>Debt</t>
  </si>
  <si>
    <t>EV</t>
  </si>
  <si>
    <t>Q322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</si>
  <si>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</si>
  <si>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</si>
  <si>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</si>
  <si>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</si>
  <si>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</si>
  <si>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</si>
  <si>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</si>
  <si>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</si>
  <si>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</si>
  <si>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</si>
  <si>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</si>
  <si>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</si>
  <si>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Renal</t>
  </si>
  <si>
    <t>Medication Delivery</t>
  </si>
  <si>
    <t>Pharma</t>
  </si>
  <si>
    <t>Clin Nutrition</t>
  </si>
  <si>
    <t>Surgery</t>
  </si>
  <si>
    <t>Acute Therapies</t>
  </si>
  <si>
    <t>BioPharma</t>
  </si>
  <si>
    <t>Patient Support</t>
  </si>
  <si>
    <t>Front Line Care</t>
  </si>
  <si>
    <t>Surgical Solutions</t>
  </si>
  <si>
    <t>Other</t>
  </si>
  <si>
    <t>Revenue</t>
  </si>
  <si>
    <t>EPS</t>
  </si>
  <si>
    <t>Net Income</t>
  </si>
  <si>
    <t>Taxes</t>
  </si>
  <si>
    <t>Pretax Income</t>
  </si>
  <si>
    <t>COGS</t>
  </si>
  <si>
    <t>Gross Profit</t>
  </si>
  <si>
    <t>R&amp;D</t>
  </si>
  <si>
    <t>SG&amp;A</t>
  </si>
  <si>
    <t>Operating Expenses</t>
  </si>
  <si>
    <t>Operating Income</t>
  </si>
  <si>
    <t>Interest</t>
  </si>
  <si>
    <t>AR</t>
  </si>
  <si>
    <t>Inventories</t>
  </si>
  <si>
    <t>Prepaids</t>
  </si>
  <si>
    <t>PP&amp;E</t>
  </si>
  <si>
    <t>Goodwill</t>
  </si>
  <si>
    <t>Lease</t>
  </si>
  <si>
    <t>ONCA</t>
  </si>
  <si>
    <t>Assets</t>
  </si>
  <si>
    <t>AP</t>
  </si>
  <si>
    <t>AE</t>
  </si>
  <si>
    <t>ONCL</t>
  </si>
  <si>
    <t>SE</t>
  </si>
  <si>
    <t>L+SE</t>
  </si>
  <si>
    <t>Model NI</t>
  </si>
  <si>
    <t>Reported NI</t>
  </si>
  <si>
    <t>FCF</t>
  </si>
  <si>
    <t>CapEx</t>
  </si>
  <si>
    <t>CFFO</t>
  </si>
  <si>
    <t>D&amp;A</t>
  </si>
  <si>
    <t>DT</t>
  </si>
  <si>
    <t>SBC</t>
  </si>
  <si>
    <t>Pension</t>
  </si>
  <si>
    <t>WC</t>
  </si>
  <si>
    <t>Impairments</t>
  </si>
  <si>
    <t>Q224</t>
  </si>
  <si>
    <t>Q123</t>
  </si>
  <si>
    <t>Q323</t>
  </si>
  <si>
    <t>Q223</t>
  </si>
  <si>
    <t>Q423</t>
  </si>
  <si>
    <t>Q124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</si>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</sst>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8B57EED-31EC-48BE-AC93-564D961702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20053</xdr:colOff>
      <xdr:row>0</xdr:row>
      <xdr:rowOff>25066</xdr:rowOff>
    </xdr:from>
    <xdr:to>
      <xdr:col>13</xdr:col>
      <xdr:colOff>20053</xdr:colOff>
      <xdr:row>50</xdr:row>
      <xdr:rowOff>80210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B9933C3-0E1A-124B-1C7C-0D3A669F8CC6}"/>
            </a:ext>
          </a:extLst>
        </xdr:cNvPr>
        <xdr:cNvCxnSpPr/>
      </xdr:nvCxnSpPr>
      <xdr:spPr>
        <a:xfrm>
          <a:off x="8341895" y="25066"/>
          <a:ext cx="0" cy="79157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7CF8-8225-4BD7-96A2-952427347746}">
  <dimension ref="J2:L10"/>
  <sheetViews>
    <sheetView zoomScaleNormal="100" workbookViewId="0">
      <selection activeCell="H11" sqref="H11"/>
    </sheetView>
  </sheetViews>
  <sheetFormatPr defaultRowHeight="12.75" x14ac:dyDescent="0.2"/>
  <sheetData>
    <row r="2" spans="10:12" x14ac:dyDescent="0.2">
      <c r="J2" t="s">
        <v>0</v>
      </c>
      <c r="K2" s="1">
        <v>38</v>
      </c>
    </row>
    <row r="3" spans="10:12" x14ac:dyDescent="0.2">
      <c r="J3" t="s">
        <v>1</v>
      </c>
      <c r="K3" s="3">
        <v>510</v>
      </c>
      <c r="L3" s="2" t="s">
        <v>66</v>
      </c>
    </row>
    <row r="4" spans="10:12" x14ac:dyDescent="0.2">
      <c r="J4" t="s">
        <v>2</v>
      </c>
      <c r="K4" s="3">
        <f>+K2*K3</f>
        <v>19380</v>
      </c>
    </row>
    <row r="5" spans="10:12" x14ac:dyDescent="0.2">
      <c r="J5" t="s">
        <v>3</v>
      </c>
      <c r="K5" s="3">
        <v>2095</v>
      </c>
      <c r="L5" s="2" t="s">
        <v>66</v>
      </c>
    </row>
    <row r="6" spans="10:12" x14ac:dyDescent="0.2">
      <c r="J6" t="s">
        <v>4</v>
      </c>
      <c r="K6" s="3">
        <v>12904</v>
      </c>
      <c r="L6" s="2" t="s">
        <v>66</v>
      </c>
    </row>
    <row r="7" spans="10:12" x14ac:dyDescent="0.2">
      <c r="J7" t="s">
        <v>5</v>
      </c>
      <c r="K7" s="3">
        <f>+K4-K5+K6</f>
        <v>30189</v>
      </c>
    </row>
    <row r="10" spans="10:12" x14ac:dyDescent="0.2">
      <c r="K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B66A-6152-46D1-A33C-2DF4BA504DB9}">
  <dimension ref="A1:V59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10" sqref="S10"/>
    </sheetView>
  </sheetViews>
  <sheetFormatPr defaultRowHeight="12.75" x14ac:dyDescent="0.2"/>
  <cols>
    <col min="1" max="1" width="5" bestFit="1" customWidth="1"/>
    <col min="2" max="2" width="18.85546875" customWidth="1"/>
    <col min="3" max="14" width="9.140625" style="2"/>
  </cols>
  <sheetData>
    <row r="1" spans="1:22" x14ac:dyDescent="0.2">
      <c r="A1" s="4" t="s">
        <v>7</v>
      </c>
    </row>
    <row r="2" spans="1:22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  <c r="O2" s="2" t="s">
        <v>67</v>
      </c>
      <c r="P2" s="2" t="s">
        <v>69</v>
      </c>
      <c r="Q2" s="2" t="s">
        <v>68</v>
      </c>
      <c r="R2" s="2" t="s">
        <v>70</v>
      </c>
      <c r="S2" s="2" t="s">
        <v>71</v>
      </c>
      <c r="T2" s="2" t="s">
        <v>66</v>
      </c>
      <c r="U2" s="2" t="s">
        <v>72</v>
      </c>
      <c r="V2" s="2" t="s">
        <v>73</v>
      </c>
    </row>
    <row r="3" spans="1:22" s="3" customFormat="1" x14ac:dyDescent="0.2">
      <c r="B3" s="3" t="s">
        <v>19</v>
      </c>
      <c r="C3" s="5"/>
      <c r="D3" s="5"/>
      <c r="E3" s="5"/>
      <c r="F3" s="5"/>
      <c r="G3" s="5"/>
      <c r="H3" s="5">
        <v>964</v>
      </c>
      <c r="I3" s="5">
        <v>981</v>
      </c>
      <c r="J3" s="5"/>
      <c r="K3" s="5"/>
      <c r="L3" s="5">
        <v>931</v>
      </c>
      <c r="M3" s="5">
        <v>942</v>
      </c>
      <c r="N3" s="5"/>
    </row>
    <row r="4" spans="1:22" s="3" customFormat="1" x14ac:dyDescent="0.2">
      <c r="B4" s="3" t="s">
        <v>20</v>
      </c>
      <c r="C4" s="5"/>
      <c r="D4" s="5"/>
      <c r="E4" s="5"/>
      <c r="F4" s="5"/>
      <c r="G4" s="5"/>
      <c r="H4" s="5">
        <v>697</v>
      </c>
      <c r="I4" s="5">
        <v>747</v>
      </c>
      <c r="J4" s="5"/>
      <c r="K4" s="5"/>
      <c r="L4" s="5">
        <v>710</v>
      </c>
      <c r="M4" s="5">
        <v>725</v>
      </c>
      <c r="N4" s="5"/>
    </row>
    <row r="5" spans="1:22" s="3" customFormat="1" x14ac:dyDescent="0.2">
      <c r="B5" s="3" t="s">
        <v>21</v>
      </c>
      <c r="C5" s="5"/>
      <c r="D5" s="5"/>
      <c r="E5" s="5"/>
      <c r="F5" s="5"/>
      <c r="G5" s="5"/>
      <c r="H5" s="5">
        <v>546</v>
      </c>
      <c r="I5" s="5">
        <v>589</v>
      </c>
      <c r="J5" s="5"/>
      <c r="K5" s="5"/>
      <c r="L5" s="5">
        <v>528</v>
      </c>
      <c r="M5" s="5">
        <v>525</v>
      </c>
      <c r="N5" s="5"/>
    </row>
    <row r="6" spans="1:22" s="3" customFormat="1" x14ac:dyDescent="0.2">
      <c r="B6" s="3" t="s">
        <v>22</v>
      </c>
      <c r="C6" s="5"/>
      <c r="D6" s="5"/>
      <c r="E6" s="5"/>
      <c r="F6" s="5"/>
      <c r="G6" s="5"/>
      <c r="H6" s="5">
        <v>237</v>
      </c>
      <c r="I6" s="5">
        <v>244</v>
      </c>
      <c r="J6" s="5"/>
      <c r="K6" s="5"/>
      <c r="L6" s="5">
        <v>230</v>
      </c>
      <c r="M6" s="5">
        <v>231</v>
      </c>
      <c r="N6" s="5"/>
    </row>
    <row r="7" spans="1:22" s="3" customFormat="1" x14ac:dyDescent="0.2">
      <c r="B7" s="3" t="s">
        <v>23</v>
      </c>
      <c r="C7" s="5"/>
      <c r="D7" s="5"/>
      <c r="E7" s="5"/>
      <c r="F7" s="5"/>
      <c r="G7" s="5"/>
      <c r="H7" s="5">
        <v>256</v>
      </c>
      <c r="I7" s="5">
        <v>249</v>
      </c>
      <c r="J7" s="5"/>
      <c r="K7" s="5"/>
      <c r="L7" s="5">
        <v>263</v>
      </c>
      <c r="M7" s="5">
        <v>247</v>
      </c>
      <c r="N7" s="5"/>
    </row>
    <row r="8" spans="1:22" s="3" customFormat="1" x14ac:dyDescent="0.2">
      <c r="B8" s="3" t="s">
        <v>24</v>
      </c>
      <c r="C8" s="5"/>
      <c r="D8" s="5"/>
      <c r="E8" s="5"/>
      <c r="F8" s="5"/>
      <c r="G8" s="5"/>
      <c r="H8" s="5">
        <v>188</v>
      </c>
      <c r="I8" s="5">
        <v>185</v>
      </c>
      <c r="J8" s="5"/>
      <c r="K8" s="5"/>
      <c r="L8" s="5">
        <v>173</v>
      </c>
      <c r="M8" s="5">
        <v>158</v>
      </c>
      <c r="N8" s="5"/>
    </row>
    <row r="9" spans="1:22" s="3" customFormat="1" x14ac:dyDescent="0.2">
      <c r="B9" s="3" t="s">
        <v>25</v>
      </c>
      <c r="C9" s="5"/>
      <c r="D9" s="5"/>
      <c r="E9" s="5"/>
      <c r="F9" s="5"/>
      <c r="G9" s="5"/>
      <c r="H9" s="5">
        <v>183</v>
      </c>
      <c r="I9" s="5">
        <v>206</v>
      </c>
      <c r="J9" s="5"/>
      <c r="K9" s="5"/>
      <c r="L9" s="5">
        <v>163</v>
      </c>
      <c r="M9" s="5">
        <v>172</v>
      </c>
      <c r="N9" s="5"/>
    </row>
    <row r="10" spans="1:22" s="3" customFormat="1" x14ac:dyDescent="0.2">
      <c r="B10" s="3" t="s">
        <v>26</v>
      </c>
      <c r="C10" s="5"/>
      <c r="D10" s="5"/>
      <c r="E10" s="5"/>
      <c r="F10" s="5"/>
      <c r="G10" s="5"/>
      <c r="H10" s="5">
        <v>0</v>
      </c>
      <c r="I10" s="5">
        <v>0</v>
      </c>
      <c r="J10" s="5"/>
      <c r="K10" s="5"/>
      <c r="L10" s="5">
        <v>364</v>
      </c>
      <c r="M10" s="5">
        <v>380</v>
      </c>
      <c r="N10" s="5"/>
    </row>
    <row r="11" spans="1:22" s="3" customFormat="1" x14ac:dyDescent="0.2">
      <c r="B11" s="3" t="s">
        <v>27</v>
      </c>
      <c r="C11" s="5"/>
      <c r="D11" s="5"/>
      <c r="E11" s="5"/>
      <c r="F11" s="5"/>
      <c r="G11" s="5"/>
      <c r="H11" s="5">
        <v>0</v>
      </c>
      <c r="I11" s="5">
        <v>0</v>
      </c>
      <c r="J11" s="5"/>
      <c r="K11" s="5"/>
      <c r="L11" s="5">
        <v>282</v>
      </c>
      <c r="M11" s="5">
        <v>279</v>
      </c>
      <c r="N11" s="5"/>
    </row>
    <row r="12" spans="1:22" s="3" customFormat="1" x14ac:dyDescent="0.2">
      <c r="B12" s="3" t="s">
        <v>28</v>
      </c>
      <c r="C12" s="5"/>
      <c r="D12" s="5"/>
      <c r="E12" s="5"/>
      <c r="F12" s="5"/>
      <c r="G12" s="5"/>
      <c r="H12" s="5">
        <v>0</v>
      </c>
      <c r="I12" s="5">
        <v>0</v>
      </c>
      <c r="J12" s="5"/>
      <c r="K12" s="5"/>
      <c r="L12" s="5">
        <v>69</v>
      </c>
      <c r="M12" s="5">
        <v>76</v>
      </c>
      <c r="N12" s="5"/>
    </row>
    <row r="13" spans="1:22" s="3" customFormat="1" x14ac:dyDescent="0.2">
      <c r="B13" s="3" t="s">
        <v>29</v>
      </c>
      <c r="C13" s="5"/>
      <c r="D13" s="5"/>
      <c r="E13" s="5"/>
      <c r="F13" s="5"/>
      <c r="G13" s="5"/>
      <c r="H13" s="5">
        <v>27</v>
      </c>
      <c r="I13" s="5">
        <v>25</v>
      </c>
      <c r="J13" s="5"/>
      <c r="K13" s="5"/>
      <c r="L13" s="5">
        <v>33</v>
      </c>
      <c r="M13" s="5">
        <v>38</v>
      </c>
      <c r="N13" s="5"/>
    </row>
    <row r="14" spans="1:22" s="6" customFormat="1" x14ac:dyDescent="0.2">
      <c r="B14" s="6" t="s">
        <v>30</v>
      </c>
      <c r="C14" s="7"/>
      <c r="D14" s="7"/>
      <c r="E14" s="7"/>
      <c r="F14" s="7"/>
      <c r="G14" s="7">
        <v>2946</v>
      </c>
      <c r="H14" s="7">
        <f>SUM(H3:H13)</f>
        <v>3098</v>
      </c>
      <c r="I14" s="7">
        <f>SUM(I3:I13)</f>
        <v>3226</v>
      </c>
      <c r="J14" s="7"/>
      <c r="K14" s="7">
        <v>3707</v>
      </c>
      <c r="L14" s="7">
        <f>SUM(L3:L13)</f>
        <v>3746</v>
      </c>
      <c r="M14" s="7">
        <f>SUM(M3:M13)</f>
        <v>3773</v>
      </c>
      <c r="N14" s="7"/>
      <c r="P14" s="6">
        <v>3707</v>
      </c>
      <c r="T14" s="6">
        <v>3812</v>
      </c>
    </row>
    <row r="15" spans="1:22" s="3" customFormat="1" x14ac:dyDescent="0.2">
      <c r="B15" s="3" t="s">
        <v>35</v>
      </c>
      <c r="C15" s="5"/>
      <c r="D15" s="5"/>
      <c r="E15" s="5"/>
      <c r="F15" s="5"/>
      <c r="G15" s="5">
        <v>1801</v>
      </c>
      <c r="H15" s="5">
        <v>1865</v>
      </c>
      <c r="I15" s="5">
        <v>1905</v>
      </c>
      <c r="J15" s="5"/>
      <c r="K15" s="5">
        <v>2359</v>
      </c>
      <c r="L15" s="5">
        <v>2293</v>
      </c>
      <c r="M15" s="5">
        <v>2640</v>
      </c>
      <c r="N15" s="5"/>
    </row>
    <row r="16" spans="1:22" s="3" customFormat="1" x14ac:dyDescent="0.2">
      <c r="B16" s="3" t="s">
        <v>36</v>
      </c>
      <c r="C16" s="5"/>
      <c r="D16" s="5"/>
      <c r="E16" s="5"/>
      <c r="F16" s="5"/>
      <c r="G16" s="5">
        <f>+G14-G15</f>
        <v>1145</v>
      </c>
      <c r="H16" s="5">
        <f>+H14-H15</f>
        <v>1233</v>
      </c>
      <c r="I16" s="5">
        <f>+I14-I15</f>
        <v>1321</v>
      </c>
      <c r="J16" s="5"/>
      <c r="K16" s="5">
        <v>1348</v>
      </c>
      <c r="L16" s="5">
        <f t="shared" ref="L16" si="0">+L14-L15</f>
        <v>1453</v>
      </c>
      <c r="M16" s="5">
        <f>+M14-M15</f>
        <v>1133</v>
      </c>
      <c r="N16" s="5"/>
    </row>
    <row r="17" spans="2:20" x14ac:dyDescent="0.2">
      <c r="B17" s="3" t="s">
        <v>38</v>
      </c>
      <c r="G17" s="5">
        <v>627</v>
      </c>
      <c r="H17" s="5">
        <v>675</v>
      </c>
      <c r="I17" s="5">
        <v>680</v>
      </c>
      <c r="J17" s="5"/>
      <c r="K17" s="5">
        <v>1052</v>
      </c>
      <c r="L17" s="5">
        <v>976</v>
      </c>
      <c r="M17" s="5">
        <v>947</v>
      </c>
    </row>
    <row r="18" spans="2:20" x14ac:dyDescent="0.2">
      <c r="B18" s="3" t="s">
        <v>37</v>
      </c>
      <c r="G18" s="5">
        <v>128</v>
      </c>
      <c r="H18" s="5">
        <v>139</v>
      </c>
      <c r="I18" s="5">
        <v>129</v>
      </c>
      <c r="J18" s="5"/>
      <c r="K18" s="5">
        <v>150</v>
      </c>
      <c r="L18" s="5">
        <v>148</v>
      </c>
      <c r="M18" s="5">
        <v>152</v>
      </c>
    </row>
    <row r="19" spans="2:20" x14ac:dyDescent="0.2">
      <c r="B19" s="3" t="s">
        <v>39</v>
      </c>
      <c r="G19" s="5">
        <f>+G17+G18</f>
        <v>755</v>
      </c>
      <c r="H19" s="5">
        <f>+H17+H18</f>
        <v>814</v>
      </c>
      <c r="I19" s="5">
        <f>+I17+I18</f>
        <v>809</v>
      </c>
      <c r="J19" s="5"/>
      <c r="K19" s="5">
        <f t="shared" ref="K19:L19" si="1">+K17+K18</f>
        <v>1202</v>
      </c>
      <c r="L19" s="5">
        <f t="shared" si="1"/>
        <v>1124</v>
      </c>
      <c r="M19" s="5">
        <f>+M17+M18</f>
        <v>1099</v>
      </c>
    </row>
    <row r="20" spans="2:20" x14ac:dyDescent="0.2">
      <c r="B20" s="3" t="s">
        <v>40</v>
      </c>
      <c r="G20" s="5">
        <f>+G16-G19</f>
        <v>390</v>
      </c>
      <c r="H20" s="5">
        <f>+H16-H19</f>
        <v>419</v>
      </c>
      <c r="I20" s="5">
        <f>+I16-I19</f>
        <v>512</v>
      </c>
      <c r="J20" s="5"/>
      <c r="K20" s="5">
        <f t="shared" ref="K20:L20" si="2">+K16-K19</f>
        <v>146</v>
      </c>
      <c r="L20" s="5">
        <f t="shared" si="2"/>
        <v>329</v>
      </c>
      <c r="M20" s="5">
        <f>+M16-M19</f>
        <v>34</v>
      </c>
    </row>
    <row r="21" spans="2:20" x14ac:dyDescent="0.2">
      <c r="B21" s="3" t="s">
        <v>41</v>
      </c>
      <c r="G21" s="5">
        <f>-34-5</f>
        <v>-39</v>
      </c>
      <c r="H21" s="5">
        <f>-34+2+5</f>
        <v>-27</v>
      </c>
      <c r="I21" s="5">
        <f>-50-12</f>
        <v>-62</v>
      </c>
      <c r="J21" s="5"/>
      <c r="K21" s="5">
        <f>17-85+16</f>
        <v>-52</v>
      </c>
      <c r="L21" s="5">
        <f>-89+44+11</f>
        <v>-34</v>
      </c>
      <c r="M21" s="5">
        <f>-104-63</f>
        <v>-167</v>
      </c>
    </row>
    <row r="22" spans="2:20" x14ac:dyDescent="0.2">
      <c r="B22" t="s">
        <v>34</v>
      </c>
      <c r="G22" s="5">
        <f>+G20+G21</f>
        <v>351</v>
      </c>
      <c r="H22" s="5">
        <f>+H20+H21</f>
        <v>392</v>
      </c>
      <c r="I22" s="5">
        <f>+I20+I21</f>
        <v>450</v>
      </c>
      <c r="J22" s="5"/>
      <c r="K22" s="5">
        <f t="shared" ref="K22:L22" si="3">+K20+K21</f>
        <v>94</v>
      </c>
      <c r="L22" s="5">
        <f t="shared" si="3"/>
        <v>295</v>
      </c>
      <c r="M22" s="5">
        <f>+M20+M21</f>
        <v>-133</v>
      </c>
    </row>
    <row r="23" spans="2:20" x14ac:dyDescent="0.2">
      <c r="B23" t="s">
        <v>33</v>
      </c>
      <c r="G23" s="5">
        <f>51+2</f>
        <v>53</v>
      </c>
      <c r="H23" s="5">
        <f>91+3</f>
        <v>94</v>
      </c>
      <c r="I23" s="5">
        <f>-2+1</f>
        <v>-1</v>
      </c>
      <c r="J23" s="5"/>
      <c r="K23" s="5">
        <f>21+2</f>
        <v>23</v>
      </c>
      <c r="L23" s="5">
        <f>40+3</f>
        <v>43</v>
      </c>
      <c r="M23" s="5">
        <f>32-3</f>
        <v>29</v>
      </c>
    </row>
    <row r="24" spans="2:20" x14ac:dyDescent="0.2">
      <c r="B24" t="s">
        <v>32</v>
      </c>
      <c r="G24" s="5">
        <f t="shared" ref="G24:I24" si="4">+G22-G23</f>
        <v>298</v>
      </c>
      <c r="H24" s="5">
        <f t="shared" si="4"/>
        <v>298</v>
      </c>
      <c r="I24" s="5">
        <f t="shared" si="4"/>
        <v>451</v>
      </c>
      <c r="J24" s="5"/>
      <c r="K24" s="5">
        <f>+K22-K23</f>
        <v>71</v>
      </c>
      <c r="L24" s="5">
        <f>+L22-L23</f>
        <v>252</v>
      </c>
      <c r="M24" s="5">
        <f>+M22-M23</f>
        <v>-162</v>
      </c>
    </row>
    <row r="25" spans="2:20" x14ac:dyDescent="0.2">
      <c r="B25" t="s">
        <v>31</v>
      </c>
      <c r="G25" s="8">
        <f>+G24/G26</f>
        <v>0.58317025440313108</v>
      </c>
      <c r="H25" s="8">
        <f>+H24/H26</f>
        <v>0.58546168958742628</v>
      </c>
      <c r="I25" s="8">
        <f>+I24/I26</f>
        <v>0.89130434782608692</v>
      </c>
      <c r="K25" s="8">
        <f t="shared" ref="K25:L25" si="5">+K24/K26</f>
        <v>0.13948919449901767</v>
      </c>
      <c r="L25" s="8">
        <f t="shared" si="5"/>
        <v>0.49606299212598426</v>
      </c>
      <c r="M25" s="8">
        <f>+M24/M26</f>
        <v>-0.32142857142857145</v>
      </c>
    </row>
    <row r="26" spans="2:20" x14ac:dyDescent="0.2">
      <c r="B26" t="s">
        <v>1</v>
      </c>
      <c r="G26" s="2">
        <v>511</v>
      </c>
      <c r="H26" s="2">
        <v>509</v>
      </c>
      <c r="I26" s="2">
        <v>506</v>
      </c>
      <c r="K26" s="2">
        <v>509</v>
      </c>
      <c r="L26" s="2">
        <v>508</v>
      </c>
      <c r="M26" s="2">
        <v>504</v>
      </c>
    </row>
    <row r="28" spans="2:20" x14ac:dyDescent="0.2">
      <c r="T28" s="3">
        <f>+T29-T39</f>
        <v>-10809</v>
      </c>
    </row>
    <row r="29" spans="2:20" s="3" customFormat="1" x14ac:dyDescent="0.2">
      <c r="B29" s="3" t="s">
        <v>3</v>
      </c>
      <c r="C29" s="5"/>
      <c r="D29" s="5"/>
      <c r="E29" s="5"/>
      <c r="F29" s="5"/>
      <c r="G29" s="5"/>
      <c r="H29" s="5"/>
      <c r="I29" s="5"/>
      <c r="J29" s="5"/>
      <c r="K29" s="5">
        <v>2294</v>
      </c>
      <c r="L29" s="5">
        <v>1852</v>
      </c>
      <c r="M29" s="5">
        <v>1601</v>
      </c>
      <c r="N29" s="5"/>
      <c r="T29" s="3">
        <v>2095</v>
      </c>
    </row>
    <row r="30" spans="2:20" s="3" customFormat="1" x14ac:dyDescent="0.2">
      <c r="B30" s="3" t="s">
        <v>42</v>
      </c>
      <c r="C30" s="5"/>
      <c r="D30" s="5"/>
      <c r="E30" s="5"/>
      <c r="F30" s="5"/>
      <c r="G30" s="5"/>
      <c r="H30" s="5"/>
      <c r="I30" s="5"/>
      <c r="J30" s="5"/>
      <c r="K30" s="5">
        <v>2471</v>
      </c>
      <c r="L30" s="5">
        <v>2473</v>
      </c>
      <c r="M30" s="5">
        <v>2555</v>
      </c>
      <c r="N30" s="5"/>
      <c r="T30" s="3">
        <v>2639</v>
      </c>
    </row>
    <row r="31" spans="2:20" s="3" customFormat="1" x14ac:dyDescent="0.2">
      <c r="B31" s="3" t="s">
        <v>43</v>
      </c>
      <c r="C31" s="5"/>
      <c r="D31" s="5"/>
      <c r="E31" s="5"/>
      <c r="F31" s="5"/>
      <c r="G31" s="5"/>
      <c r="H31" s="5"/>
      <c r="I31" s="5"/>
      <c r="J31" s="5"/>
      <c r="K31" s="5">
        <v>2548</v>
      </c>
      <c r="L31" s="5">
        <v>2663</v>
      </c>
      <c r="M31" s="5">
        <v>2675</v>
      </c>
      <c r="N31" s="5"/>
      <c r="T31" s="3">
        <v>2985</v>
      </c>
    </row>
    <row r="32" spans="2:20" s="3" customFormat="1" x14ac:dyDescent="0.2">
      <c r="B32" s="3" t="s">
        <v>44</v>
      </c>
      <c r="C32" s="5"/>
      <c r="D32" s="5"/>
      <c r="E32" s="5"/>
      <c r="F32" s="5"/>
      <c r="G32" s="5"/>
      <c r="H32" s="5"/>
      <c r="I32" s="5"/>
      <c r="J32" s="5"/>
      <c r="K32" s="5">
        <v>860</v>
      </c>
      <c r="L32" s="5">
        <v>894</v>
      </c>
      <c r="M32" s="5">
        <v>979</v>
      </c>
      <c r="N32" s="5"/>
      <c r="T32" s="3">
        <v>874</v>
      </c>
    </row>
    <row r="33" spans="2:20" s="3" customFormat="1" x14ac:dyDescent="0.2">
      <c r="B33" s="3" t="s">
        <v>45</v>
      </c>
      <c r="C33" s="5"/>
      <c r="D33" s="5"/>
      <c r="E33" s="5"/>
      <c r="F33" s="5"/>
      <c r="G33" s="5"/>
      <c r="H33" s="5"/>
      <c r="I33" s="5"/>
      <c r="J33" s="5"/>
      <c r="K33" s="5">
        <v>5114</v>
      </c>
      <c r="L33" s="5">
        <v>4976</v>
      </c>
      <c r="M33" s="5">
        <v>4799</v>
      </c>
      <c r="N33" s="5"/>
      <c r="T33" s="3">
        <v>4314</v>
      </c>
    </row>
    <row r="34" spans="2:20" s="3" customFormat="1" x14ac:dyDescent="0.2">
      <c r="B34" s="3" t="s">
        <v>46</v>
      </c>
      <c r="C34" s="5"/>
      <c r="D34" s="5"/>
      <c r="E34" s="5"/>
      <c r="F34" s="5"/>
      <c r="G34" s="5"/>
      <c r="H34" s="5"/>
      <c r="I34" s="5"/>
      <c r="J34" s="5"/>
      <c r="K34" s="5">
        <f>9816+7693</f>
        <v>17509</v>
      </c>
      <c r="L34" s="5">
        <f>9644+7459</f>
        <v>17103</v>
      </c>
      <c r="M34" s="5">
        <f>6639+6927</f>
        <v>13566</v>
      </c>
      <c r="N34" s="5"/>
      <c r="T34" s="3">
        <f>6001+5741</f>
        <v>11742</v>
      </c>
    </row>
    <row r="35" spans="2:20" s="3" customFormat="1" x14ac:dyDescent="0.2">
      <c r="B35" s="3" t="s">
        <v>47</v>
      </c>
      <c r="C35" s="5"/>
      <c r="D35" s="5"/>
      <c r="E35" s="5"/>
      <c r="F35" s="5"/>
      <c r="G35" s="5"/>
      <c r="H35" s="5"/>
      <c r="I35" s="5"/>
      <c r="J35" s="5"/>
      <c r="K35" s="5">
        <v>609</v>
      </c>
      <c r="L35" s="5">
        <v>566</v>
      </c>
      <c r="M35" s="5">
        <v>546</v>
      </c>
      <c r="N35" s="5"/>
      <c r="T35" s="3">
        <v>524</v>
      </c>
    </row>
    <row r="36" spans="2:20" s="3" customFormat="1" x14ac:dyDescent="0.2">
      <c r="B36" s="3" t="s">
        <v>48</v>
      </c>
      <c r="C36" s="5"/>
      <c r="D36" s="5"/>
      <c r="E36" s="5"/>
      <c r="F36" s="5"/>
      <c r="G36" s="5"/>
      <c r="H36" s="5"/>
      <c r="I36" s="5"/>
      <c r="J36" s="5"/>
      <c r="K36" s="5">
        <v>1311</v>
      </c>
      <c r="L36" s="5">
        <v>1304</v>
      </c>
      <c r="M36" s="5">
        <v>1244</v>
      </c>
      <c r="N36" s="5"/>
      <c r="T36" s="3">
        <v>1139</v>
      </c>
    </row>
    <row r="37" spans="2:20" s="3" customFormat="1" x14ac:dyDescent="0.2">
      <c r="B37" s="3" t="s">
        <v>49</v>
      </c>
      <c r="C37" s="5"/>
      <c r="D37" s="5"/>
      <c r="E37" s="5"/>
      <c r="F37" s="5"/>
      <c r="G37" s="5"/>
      <c r="H37" s="5"/>
      <c r="I37" s="5"/>
      <c r="J37" s="5"/>
      <c r="K37" s="5">
        <f t="shared" ref="K37" si="6">SUM(K29:K36)</f>
        <v>32716</v>
      </c>
      <c r="L37" s="5">
        <f t="shared" ref="L37" si="7">SUM(L29:L36)</f>
        <v>31831</v>
      </c>
      <c r="M37" s="5">
        <f>SUM(M29:M36)</f>
        <v>27965</v>
      </c>
      <c r="N37" s="5"/>
      <c r="T37" s="3">
        <f>SUM(T29:T36)</f>
        <v>26312</v>
      </c>
    </row>
    <row r="38" spans="2:20" s="3" customFormat="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20" s="3" customFormat="1" x14ac:dyDescent="0.2">
      <c r="B39" s="3" t="s">
        <v>4</v>
      </c>
      <c r="C39" s="5"/>
      <c r="D39" s="5"/>
      <c r="E39" s="5"/>
      <c r="F39" s="5"/>
      <c r="G39" s="5"/>
      <c r="H39" s="5"/>
      <c r="I39" s="5"/>
      <c r="J39" s="5"/>
      <c r="K39" s="5">
        <f>200+209+16765</f>
        <v>17174</v>
      </c>
      <c r="L39" s="5">
        <f>200+208+16278</f>
        <v>16686</v>
      </c>
      <c r="M39" s="5">
        <f>275+16153+4</f>
        <v>16432</v>
      </c>
      <c r="N39" s="5"/>
      <c r="T39" s="3">
        <f>2468+10436</f>
        <v>12904</v>
      </c>
    </row>
    <row r="40" spans="2:20" s="3" customFormat="1" x14ac:dyDescent="0.2">
      <c r="B40" s="3" t="s">
        <v>50</v>
      </c>
      <c r="C40" s="5"/>
      <c r="D40" s="5"/>
      <c r="E40" s="5"/>
      <c r="F40" s="5"/>
      <c r="G40" s="5"/>
      <c r="H40" s="5"/>
      <c r="I40" s="5"/>
      <c r="J40" s="5"/>
      <c r="K40" s="5">
        <v>1223</v>
      </c>
      <c r="L40" s="5">
        <v>1282</v>
      </c>
      <c r="M40" s="5">
        <v>1234</v>
      </c>
      <c r="N40" s="5"/>
      <c r="T40" s="3">
        <v>1251</v>
      </c>
    </row>
    <row r="41" spans="2:20" s="3" customFormat="1" x14ac:dyDescent="0.2">
      <c r="B41" s="3" t="s">
        <v>51</v>
      </c>
      <c r="C41" s="5"/>
      <c r="D41" s="5"/>
      <c r="E41" s="5"/>
      <c r="F41" s="5"/>
      <c r="G41" s="5"/>
      <c r="H41" s="5"/>
      <c r="I41" s="5"/>
      <c r="J41" s="5"/>
      <c r="K41" s="5">
        <v>2258</v>
      </c>
      <c r="L41" s="5">
        <v>2226</v>
      </c>
      <c r="M41" s="5">
        <v>2195</v>
      </c>
      <c r="N41" s="5"/>
      <c r="T41" s="3">
        <v>2412</v>
      </c>
    </row>
    <row r="42" spans="2:20" s="3" customFormat="1" x14ac:dyDescent="0.2">
      <c r="B42" s="3" t="s">
        <v>47</v>
      </c>
      <c r="C42" s="5"/>
      <c r="D42" s="5"/>
      <c r="E42" s="5"/>
      <c r="F42" s="5"/>
      <c r="G42" s="5"/>
      <c r="H42" s="5"/>
      <c r="I42" s="5"/>
      <c r="J42" s="5"/>
      <c r="K42" s="5">
        <v>508</v>
      </c>
      <c r="L42" s="5">
        <v>470</v>
      </c>
      <c r="M42" s="5">
        <v>454</v>
      </c>
      <c r="N42" s="5"/>
      <c r="T42" s="3">
        <v>439</v>
      </c>
    </row>
    <row r="43" spans="2:20" s="3" customFormat="1" x14ac:dyDescent="0.2">
      <c r="B43" s="3" t="s">
        <v>52</v>
      </c>
      <c r="C43" s="5"/>
      <c r="D43" s="5"/>
      <c r="E43" s="5"/>
      <c r="F43" s="5"/>
      <c r="G43" s="5"/>
      <c r="H43" s="5"/>
      <c r="I43" s="5"/>
      <c r="J43" s="5"/>
      <c r="K43" s="5">
        <v>2434</v>
      </c>
      <c r="L43" s="5">
        <v>2264</v>
      </c>
      <c r="M43" s="5">
        <v>2071</v>
      </c>
      <c r="N43" s="5"/>
      <c r="T43" s="3">
        <v>1598</v>
      </c>
    </row>
    <row r="44" spans="2:20" s="3" customFormat="1" x14ac:dyDescent="0.2">
      <c r="B44" s="3" t="s">
        <v>53</v>
      </c>
      <c r="C44" s="5"/>
      <c r="D44" s="5"/>
      <c r="E44" s="5"/>
      <c r="F44" s="5"/>
      <c r="G44" s="5"/>
      <c r="H44" s="5"/>
      <c r="I44" s="5"/>
      <c r="J44" s="5"/>
      <c r="K44" s="5">
        <v>9119</v>
      </c>
      <c r="L44" s="5">
        <v>8903</v>
      </c>
      <c r="M44" s="5">
        <v>5579</v>
      </c>
      <c r="N44" s="5"/>
      <c r="T44" s="3">
        <v>7708</v>
      </c>
    </row>
    <row r="45" spans="2:20" s="3" customFormat="1" x14ac:dyDescent="0.2">
      <c r="B45" s="3" t="s">
        <v>54</v>
      </c>
      <c r="C45" s="5"/>
      <c r="D45" s="5"/>
      <c r="E45" s="5"/>
      <c r="F45" s="5"/>
      <c r="G45" s="5"/>
      <c r="H45" s="5"/>
      <c r="I45" s="5"/>
      <c r="J45" s="5"/>
      <c r="K45" s="5">
        <f t="shared" ref="K45:L45" si="8">SUM(K39:K44)</f>
        <v>32716</v>
      </c>
      <c r="L45" s="5">
        <f t="shared" si="8"/>
        <v>31831</v>
      </c>
      <c r="M45" s="5">
        <f>SUM(M39:M44)</f>
        <v>27965</v>
      </c>
      <c r="N45" s="5"/>
      <c r="T45" s="3">
        <f>SUM(T39:T44)</f>
        <v>26312</v>
      </c>
    </row>
    <row r="47" spans="2:20" x14ac:dyDescent="0.2">
      <c r="B47" s="3" t="s">
        <v>55</v>
      </c>
      <c r="K47" s="5">
        <f>+K24</f>
        <v>71</v>
      </c>
      <c r="L47" s="5">
        <f t="shared" ref="L47:M47" si="9">+L24</f>
        <v>252</v>
      </c>
      <c r="M47" s="5">
        <f t="shared" si="9"/>
        <v>-162</v>
      </c>
    </row>
    <row r="48" spans="2:20" x14ac:dyDescent="0.2">
      <c r="B48" s="3" t="s">
        <v>56</v>
      </c>
      <c r="K48" s="5">
        <v>73</v>
      </c>
      <c r="L48" s="5">
        <f>328-K48</f>
        <v>255</v>
      </c>
      <c r="M48" s="5">
        <f>-2606-L48-K48</f>
        <v>-2934</v>
      </c>
    </row>
    <row r="49" spans="2:14" x14ac:dyDescent="0.2">
      <c r="B49" s="3" t="s">
        <v>60</v>
      </c>
      <c r="K49" s="5">
        <v>380</v>
      </c>
      <c r="L49" s="5">
        <f>735-K49</f>
        <v>355</v>
      </c>
      <c r="M49" s="5">
        <f>1069-L49-K49</f>
        <v>334</v>
      </c>
    </row>
    <row r="50" spans="2:14" x14ac:dyDescent="0.2">
      <c r="B50" s="3" t="s">
        <v>61</v>
      </c>
      <c r="K50" s="5">
        <v>-55</v>
      </c>
      <c r="L50" s="5">
        <f>-87-K50</f>
        <v>-32</v>
      </c>
      <c r="M50" s="5">
        <f>-174-L50-K50</f>
        <v>-87</v>
      </c>
    </row>
    <row r="51" spans="2:14" x14ac:dyDescent="0.2">
      <c r="B51" s="3" t="s">
        <v>62</v>
      </c>
      <c r="K51" s="5">
        <v>32</v>
      </c>
      <c r="L51" s="5">
        <f>77-K51</f>
        <v>45</v>
      </c>
      <c r="M51" s="5">
        <f>122-L51-K51</f>
        <v>45</v>
      </c>
    </row>
    <row r="52" spans="2:14" x14ac:dyDescent="0.2">
      <c r="B52" s="3" t="s">
        <v>63</v>
      </c>
      <c r="K52" s="5">
        <v>14</v>
      </c>
      <c r="L52" s="5">
        <f>28-K52</f>
        <v>14</v>
      </c>
      <c r="M52" s="5">
        <f>42-L52-K52</f>
        <v>14</v>
      </c>
    </row>
    <row r="53" spans="2:14" x14ac:dyDescent="0.2">
      <c r="B53" s="3" t="s">
        <v>65</v>
      </c>
      <c r="K53" s="5">
        <v>0</v>
      </c>
      <c r="L53" s="5">
        <v>0</v>
      </c>
      <c r="M53" s="5">
        <f>332+2785-L53-K53</f>
        <v>3117</v>
      </c>
    </row>
    <row r="54" spans="2:14" x14ac:dyDescent="0.2">
      <c r="B54" s="3" t="s">
        <v>29</v>
      </c>
      <c r="K54" s="5">
        <v>-12</v>
      </c>
      <c r="L54" s="5">
        <f>-41-K54</f>
        <v>-29</v>
      </c>
      <c r="M54" s="5">
        <f>54+65-35-L54-K54</f>
        <v>125</v>
      </c>
    </row>
    <row r="55" spans="2:14" x14ac:dyDescent="0.2">
      <c r="B55" s="3" t="s">
        <v>64</v>
      </c>
      <c r="K55" s="5">
        <f>153-105-13+5-221-43</f>
        <v>-224</v>
      </c>
      <c r="L55" s="5">
        <f>43-308-67+91-231-86-K55</f>
        <v>-334</v>
      </c>
      <c r="M55" s="5">
        <f>-116-410-98+84-250-92-L55-K55</f>
        <v>-324</v>
      </c>
    </row>
    <row r="56" spans="2:14" x14ac:dyDescent="0.2">
      <c r="B56" t="s">
        <v>59</v>
      </c>
      <c r="K56" s="5">
        <f>SUM(K48:K55)</f>
        <v>208</v>
      </c>
      <c r="L56" s="5">
        <f t="shared" ref="L56:M56" si="10">SUM(L48:L55)</f>
        <v>274</v>
      </c>
      <c r="M56" s="5">
        <f t="shared" si="10"/>
        <v>290</v>
      </c>
    </row>
    <row r="57" spans="2:14" x14ac:dyDescent="0.2">
      <c r="K57" s="5"/>
    </row>
    <row r="58" spans="2:14" x14ac:dyDescent="0.2">
      <c r="B58" t="s">
        <v>58</v>
      </c>
      <c r="K58" s="5">
        <v>140</v>
      </c>
      <c r="L58" s="5">
        <f>311-K58</f>
        <v>171</v>
      </c>
      <c r="M58" s="5">
        <f>479-L58-K58</f>
        <v>168</v>
      </c>
    </row>
    <row r="59" spans="2:14" x14ac:dyDescent="0.2">
      <c r="B59" t="s">
        <v>57</v>
      </c>
      <c r="K59" s="5">
        <f>+K56-K58</f>
        <v>68</v>
      </c>
      <c r="L59" s="5">
        <f>+L56-L58</f>
        <v>103</v>
      </c>
      <c r="M59" s="5">
        <f>+M56-M58</f>
        <v>122</v>
      </c>
      <c r="N59" s="5">
        <f>+M59+50</f>
        <v>172</v>
      </c>
    </row>
  </sheetData>
  <hyperlinks>
    <hyperlink ref="A1" location="Main!A1" display="Main" xr:uid="{31B32AE1-ABA7-4273-B90C-8CBC9C013289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2022-11-02T05:41:25Z</dcterms:created>
  <dcterms:modified xsi:type="dcterms:W3CDTF">2025-10-08T11:42:19Z</dcterms:modified>
</cp:coreProperties>
</file>