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4B685C0E-59F7-4217-88E7-9B2E44737D22}" xr6:coauthVersionLast="47" xr6:coauthVersionMax="47" xr10:uidLastSave="{00000000-0000-0000-0000-000000000000}"/>
  <bookViews>
    <workbookView xWindow="4935" yWindow="4935" windowWidth="18075" windowHeight="16020" activeTab="1" xr2:uid="{CC39C4CF-2453-FE42-B0A2-591FB4B1A70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1" i="2" l="1"/>
  <c r="R31" i="2"/>
  <c r="Q31" i="2"/>
  <c r="Q19" i="2"/>
  <c r="R19" i="2"/>
  <c r="S19" i="2"/>
  <c r="S17" i="2"/>
  <c r="R17" i="2"/>
  <c r="Q17" i="2"/>
  <c r="Q13" i="2"/>
  <c r="R13" i="2"/>
  <c r="S13" i="2"/>
  <c r="S12" i="2"/>
  <c r="S14" i="2" s="1"/>
  <c r="S18" i="2" s="1"/>
  <c r="S20" i="2" s="1"/>
  <c r="S22" i="2" s="1"/>
  <c r="R12" i="2"/>
  <c r="Q12" i="2"/>
  <c r="Q14" i="2" s="1"/>
  <c r="Q18" i="2" s="1"/>
  <c r="Q20" i="2" s="1"/>
  <c r="Q22" i="2" s="1"/>
  <c r="U2" i="2"/>
  <c r="F19" i="2"/>
  <c r="F13" i="2"/>
  <c r="F17" i="2"/>
  <c r="F12" i="2"/>
  <c r="F14" i="2" s="1"/>
  <c r="J19" i="2"/>
  <c r="J13" i="2"/>
  <c r="J17" i="2"/>
  <c r="J12" i="2"/>
  <c r="J14" i="2" s="1"/>
  <c r="K19" i="2"/>
  <c r="G19" i="2"/>
  <c r="G13" i="2"/>
  <c r="G17" i="2"/>
  <c r="G12" i="2"/>
  <c r="K13" i="2"/>
  <c r="K17" i="2"/>
  <c r="K12" i="2"/>
  <c r="K14" i="2" s="1"/>
  <c r="H30" i="2"/>
  <c r="L30" i="2"/>
  <c r="H29" i="2"/>
  <c r="L29" i="2"/>
  <c r="L19" i="2"/>
  <c r="H13" i="2"/>
  <c r="H17" i="2"/>
  <c r="H12" i="2"/>
  <c r="L17" i="2"/>
  <c r="L13" i="2"/>
  <c r="L12" i="2"/>
  <c r="L26" i="2" s="1"/>
  <c r="L47" i="2"/>
  <c r="L52" i="2" s="1"/>
  <c r="L40" i="2"/>
  <c r="L35" i="2"/>
  <c r="J6" i="1"/>
  <c r="J5" i="1"/>
  <c r="J4" i="1"/>
  <c r="J7" i="1" s="1"/>
  <c r="G14" i="2" l="1"/>
  <c r="R14" i="2"/>
  <c r="R18" i="2" s="1"/>
  <c r="R20" i="2" s="1"/>
  <c r="R22" i="2" s="1"/>
  <c r="J18" i="2"/>
  <c r="J20" i="2" s="1"/>
  <c r="J22" i="2" s="1"/>
  <c r="F18" i="2"/>
  <c r="F20" i="2" s="1"/>
  <c r="F22" i="2" s="1"/>
  <c r="G18" i="2"/>
  <c r="G20" i="2" s="1"/>
  <c r="G22" i="2" s="1"/>
  <c r="K18" i="2"/>
  <c r="H31" i="2"/>
  <c r="L31" i="2"/>
  <c r="L34" i="2"/>
  <c r="L14" i="2"/>
  <c r="H14" i="2"/>
  <c r="L43" i="2"/>
  <c r="K20" i="2" l="1"/>
  <c r="K22" i="2" s="1"/>
  <c r="H18" i="2"/>
  <c r="H20" i="2" s="1"/>
  <c r="H22" i="2" s="1"/>
  <c r="H23" i="2" s="1"/>
  <c r="H27" i="2"/>
  <c r="L18" i="2"/>
  <c r="L20" i="2" s="1"/>
  <c r="L22" i="2" s="1"/>
  <c r="L23" i="2" s="1"/>
  <c r="L27" i="2"/>
</calcChain>
</file>

<file path=xl/sharedStrings.xml><?xml version="1.0" encoding="utf-8"?>
<sst xmlns="http://schemas.openxmlformats.org/spreadsheetml/2006/main" count="66" uniqueCount="60">
  <si>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</si>
  <si>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</si>
  <si>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</si>
  <si>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</si>
  <si>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</si>
  <si>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</si>
  <si>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</si>
  <si>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</si>
  <si>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</si>
  <si>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</si>
  <si>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</si>
  <si>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</si>
  <si>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</si>
  <si>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</si>
  <si>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</si>
  <si>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</si>
  <si>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</si>
  <si>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</si>
  <si>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</si>
  <si>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</si>
  <si>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SE</t>
  </si>
  <si>
    <t>L+SE</t>
  </si>
  <si>
    <t>AP</t>
  </si>
  <si>
    <t>AL</t>
  </si>
  <si>
    <t>CoCo</t>
  </si>
  <si>
    <t>DT</t>
  </si>
  <si>
    <t>ONCL</t>
  </si>
  <si>
    <t>AR</t>
  </si>
  <si>
    <t>Inventories</t>
  </si>
  <si>
    <t>Prepaids</t>
  </si>
  <si>
    <t>PP&amp;E</t>
  </si>
  <si>
    <t>Goodwill</t>
  </si>
  <si>
    <t>DTA</t>
  </si>
  <si>
    <t>ONCA</t>
  </si>
  <si>
    <t>Assets</t>
  </si>
  <si>
    <t>Net Debt</t>
  </si>
  <si>
    <t>Sales</t>
  </si>
  <si>
    <t>Other</t>
  </si>
  <si>
    <t>COGS</t>
  </si>
  <si>
    <t>Gross Profit</t>
  </si>
  <si>
    <t>SG&amp;A</t>
  </si>
  <si>
    <t>R&amp;D</t>
  </si>
  <si>
    <t>Operating Expenses</t>
  </si>
  <si>
    <t>Operating Income</t>
  </si>
  <si>
    <t>Interest Expense</t>
  </si>
  <si>
    <t>Pretax Income</t>
  </si>
  <si>
    <t>Taxes</t>
  </si>
  <si>
    <t>Net Income</t>
  </si>
  <si>
    <t>EPS</t>
  </si>
  <si>
    <t>Revenue y/y</t>
  </si>
  <si>
    <t>Gross Margin</t>
  </si>
  <si>
    <t>CFFO</t>
  </si>
  <si>
    <t>FCF</t>
  </si>
  <si>
    <t>CX</t>
  </si>
  <si>
    <t>B&amp;L</t>
  </si>
  <si>
    <t>Salix</t>
  </si>
  <si>
    <t>International</t>
  </si>
  <si>
    <t>Solta Medical</t>
  </si>
  <si>
    <t>Diversified</t>
  </si>
  <si>
    <t>Owns 88% of BLCO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</si>
</sst>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2"/>
      <color theme="10"/>
      <name val="Aptos Narrow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4" fontId="2" fillId="0" borderId="0" xfId="0" applyNumberFormat="1" applyFont="1"/>
    <xf numFmtId="0" fontId="2" fillId="0" borderId="0" xfId="0" applyFont="1" applyAlignment="1">
      <alignment horizontal="right"/>
    </xf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1" fillId="0" borderId="0" xfId="0" applyNumberFormat="1" applyFont="1"/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5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</xdr:colOff>
      <xdr:row>0</xdr:row>
      <xdr:rowOff>59267</xdr:rowOff>
    </xdr:from>
    <xdr:to>
      <xdr:col>12</xdr:col>
      <xdr:colOff>25400</xdr:colOff>
      <xdr:row>48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442A9D2-0D5C-4B38-97D6-51A8D99C0BA7}"/>
            </a:ext>
          </a:extLst>
        </xdr:cNvPr>
        <xdr:cNvCxnSpPr/>
      </xdr:nvCxnSpPr>
      <xdr:spPr>
        <a:xfrm>
          <a:off x="7467600" y="59267"/>
          <a:ext cx="0" cy="69596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38547-6FB6-884B-BE85-8E6ECCBAF093}">
  <dimension ref="B2:K7"/>
  <sheetViews>
    <sheetView zoomScaleNormal="100" workbookViewId="0">
      <selection activeCell="B2" sqref="B2"/>
    </sheetView>
  </sheetViews>
  <sheetFormatPr defaultColWidth="10.875" defaultRowHeight="12.75" x14ac:dyDescent="0.2"/>
  <cols>
    <col min="1" max="8" width="10.875" style="1"/>
    <col min="9" max="9" width="7.5" style="1" customWidth="1"/>
    <col min="10" max="10" width="8.125" style="1" customWidth="1"/>
    <col min="11" max="16384" width="10.875" style="1"/>
  </cols>
  <sheetData>
    <row r="2" spans="2:11" x14ac:dyDescent="0.2">
      <c r="B2" s="1" t="s">
        <v>59</v>
      </c>
      <c r="I2" s="1" t="s">
        <v>0</v>
      </c>
      <c r="J2" s="2">
        <v>8</v>
      </c>
    </row>
    <row r="3" spans="2:11" x14ac:dyDescent="0.2">
      <c r="I3" s="1" t="s">
        <v>1</v>
      </c>
      <c r="J3" s="4">
        <v>367.10199999999998</v>
      </c>
      <c r="K3" s="3" t="s">
        <v>6</v>
      </c>
    </row>
    <row r="4" spans="2:11" x14ac:dyDescent="0.2">
      <c r="I4" s="1" t="s">
        <v>2</v>
      </c>
      <c r="J4" s="4">
        <f>+J2*J3</f>
        <v>2936.8159999999998</v>
      </c>
      <c r="K4" s="3"/>
    </row>
    <row r="5" spans="2:11" x14ac:dyDescent="0.2">
      <c r="I5" s="1" t="s">
        <v>3</v>
      </c>
      <c r="J5" s="4">
        <f>595+28</f>
        <v>623</v>
      </c>
      <c r="K5" s="3" t="s">
        <v>6</v>
      </c>
    </row>
    <row r="6" spans="2:11" x14ac:dyDescent="0.2">
      <c r="I6" s="1" t="s">
        <v>4</v>
      </c>
      <c r="J6" s="4">
        <f>452+21208</f>
        <v>21660</v>
      </c>
      <c r="K6" s="3" t="s">
        <v>6</v>
      </c>
    </row>
    <row r="7" spans="2:11" x14ac:dyDescent="0.2">
      <c r="I7" s="1" t="s">
        <v>5</v>
      </c>
      <c r="J7" s="4">
        <f>+J4-J5+J6</f>
        <v>23973.815999999999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E3838-BEA2-0546-873B-2C65999BDEE2}">
  <dimension ref="A1:U52"/>
  <sheetViews>
    <sheetView tabSelected="1" zoomScaleNormal="100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I3" sqref="I3"/>
    </sheetView>
  </sheetViews>
  <sheetFormatPr defaultColWidth="10.875" defaultRowHeight="12.75" x14ac:dyDescent="0.2"/>
  <cols>
    <col min="1" max="1" width="4.875" style="7" bestFit="1" customWidth="1"/>
    <col min="2" max="2" width="17.125" style="7" bestFit="1" customWidth="1"/>
    <col min="3" max="14" width="7.5" style="8" customWidth="1"/>
    <col min="15" max="16" width="10.875" style="7"/>
    <col min="17" max="21" width="8.125" style="8" customWidth="1"/>
    <col min="22" max="16384" width="10.875" style="7"/>
  </cols>
  <sheetData>
    <row r="1" spans="1:21" x14ac:dyDescent="0.2">
      <c r="A1" s="14" t="s">
        <v>7</v>
      </c>
    </row>
    <row r="2" spans="1:21" x14ac:dyDescent="0.2">
      <c r="C2" s="8" t="s">
        <v>9</v>
      </c>
      <c r="D2" s="8" t="s">
        <v>10</v>
      </c>
      <c r="E2" s="8" t="s">
        <v>11</v>
      </c>
      <c r="F2" s="8" t="s">
        <v>12</v>
      </c>
      <c r="G2" s="8" t="s">
        <v>13</v>
      </c>
      <c r="H2" s="8" t="s">
        <v>14</v>
      </c>
      <c r="I2" s="8" t="s">
        <v>15</v>
      </c>
      <c r="J2" s="8" t="s">
        <v>16</v>
      </c>
      <c r="K2" s="8" t="s">
        <v>17</v>
      </c>
      <c r="L2" s="8" t="s">
        <v>6</v>
      </c>
      <c r="M2" s="8" t="s">
        <v>18</v>
      </c>
      <c r="N2" s="8" t="s">
        <v>19</v>
      </c>
      <c r="Q2" s="8">
        <v>2021</v>
      </c>
      <c r="R2" s="8">
        <v>2022</v>
      </c>
      <c r="S2" s="8">
        <v>2023</v>
      </c>
      <c r="T2" s="8">
        <v>2024</v>
      </c>
      <c r="U2" s="8">
        <f>+T2+1</f>
        <v>2025</v>
      </c>
    </row>
    <row r="3" spans="1:21" x14ac:dyDescent="0.2">
      <c r="B3" s="7" t="s">
        <v>55</v>
      </c>
      <c r="F3" s="8">
        <v>581</v>
      </c>
      <c r="H3" s="9">
        <v>557</v>
      </c>
      <c r="J3" s="8">
        <v>583</v>
      </c>
      <c r="K3" s="8">
        <v>499</v>
      </c>
      <c r="L3" s="9">
        <v>558</v>
      </c>
      <c r="Q3" s="8">
        <v>2074</v>
      </c>
      <c r="R3" s="8">
        <v>2090</v>
      </c>
      <c r="S3" s="8">
        <v>2250</v>
      </c>
    </row>
    <row r="4" spans="1:21" x14ac:dyDescent="0.2">
      <c r="B4" s="7" t="s">
        <v>56</v>
      </c>
      <c r="F4" s="8">
        <v>261</v>
      </c>
      <c r="H4" s="9">
        <v>259</v>
      </c>
      <c r="J4" s="8">
        <v>290</v>
      </c>
      <c r="K4" s="8">
        <v>265</v>
      </c>
      <c r="L4" s="9">
        <v>276</v>
      </c>
      <c r="Q4" s="8">
        <v>1166</v>
      </c>
      <c r="R4" s="8">
        <v>988</v>
      </c>
      <c r="S4" s="8">
        <v>1071</v>
      </c>
    </row>
    <row r="5" spans="1:21" x14ac:dyDescent="0.2">
      <c r="B5" s="7" t="s">
        <v>57</v>
      </c>
      <c r="F5" s="8">
        <v>99</v>
      </c>
      <c r="H5" s="9">
        <v>88</v>
      </c>
      <c r="J5" s="8">
        <v>103</v>
      </c>
      <c r="K5" s="8">
        <v>88</v>
      </c>
      <c r="L5" s="9">
        <v>102</v>
      </c>
      <c r="Q5" s="8">
        <v>308</v>
      </c>
      <c r="R5" s="8">
        <v>300</v>
      </c>
      <c r="S5" s="8">
        <v>347</v>
      </c>
    </row>
    <row r="6" spans="1:21" x14ac:dyDescent="0.2">
      <c r="B6" s="7" t="s">
        <v>58</v>
      </c>
      <c r="F6" s="8">
        <v>256</v>
      </c>
      <c r="H6" s="9">
        <v>228</v>
      </c>
      <c r="J6" s="8">
        <v>259</v>
      </c>
      <c r="K6" s="8">
        <v>202</v>
      </c>
      <c r="L6" s="9">
        <v>251</v>
      </c>
      <c r="Q6" s="8">
        <v>1121</v>
      </c>
      <c r="R6" s="8">
        <v>978</v>
      </c>
      <c r="S6" s="8">
        <v>943</v>
      </c>
    </row>
    <row r="7" spans="1:21" s="10" customFormat="1" x14ac:dyDescent="0.2">
      <c r="B7" s="10" t="s">
        <v>54</v>
      </c>
      <c r="C7" s="9"/>
      <c r="D7" s="9"/>
      <c r="E7" s="9"/>
      <c r="F7" s="9">
        <v>1197</v>
      </c>
      <c r="G7" s="9"/>
      <c r="H7" s="9">
        <v>1035</v>
      </c>
      <c r="I7" s="9"/>
      <c r="J7" s="9">
        <v>1235</v>
      </c>
      <c r="K7" s="9">
        <v>1054</v>
      </c>
      <c r="L7" s="9">
        <v>1216</v>
      </c>
      <c r="M7" s="9"/>
      <c r="N7" s="9"/>
      <c r="Q7" s="9">
        <v>3765</v>
      </c>
      <c r="R7" s="9">
        <v>3768</v>
      </c>
      <c r="S7" s="9">
        <v>4146</v>
      </c>
      <c r="T7" s="9"/>
      <c r="U7" s="9"/>
    </row>
    <row r="10" spans="1:21" s="10" customFormat="1" x14ac:dyDescent="0.2">
      <c r="B10" s="10" t="s">
        <v>36</v>
      </c>
      <c r="C10" s="9"/>
      <c r="D10" s="9"/>
      <c r="E10" s="9"/>
      <c r="F10" s="9">
        <v>2168</v>
      </c>
      <c r="G10" s="9">
        <v>1922</v>
      </c>
      <c r="H10" s="9">
        <v>2146</v>
      </c>
      <c r="I10" s="9"/>
      <c r="J10" s="9">
        <v>2382</v>
      </c>
      <c r="K10" s="9">
        <v>2129</v>
      </c>
      <c r="L10" s="9">
        <v>2379</v>
      </c>
      <c r="M10" s="9"/>
      <c r="N10" s="9"/>
      <c r="Q10" s="9"/>
      <c r="R10" s="9"/>
      <c r="S10" s="9"/>
      <c r="T10" s="9"/>
      <c r="U10" s="9"/>
    </row>
    <row r="11" spans="1:21" s="10" customFormat="1" x14ac:dyDescent="0.2">
      <c r="B11" s="10" t="s">
        <v>37</v>
      </c>
      <c r="C11" s="9"/>
      <c r="D11" s="9"/>
      <c r="E11" s="9"/>
      <c r="F11" s="9">
        <v>25</v>
      </c>
      <c r="G11" s="9">
        <v>22</v>
      </c>
      <c r="H11" s="9">
        <v>21</v>
      </c>
      <c r="I11" s="9"/>
      <c r="J11" s="9">
        <v>26</v>
      </c>
      <c r="K11" s="9">
        <v>24</v>
      </c>
      <c r="L11" s="9">
        <v>24</v>
      </c>
      <c r="M11" s="9"/>
      <c r="N11" s="9"/>
      <c r="Q11" s="9"/>
      <c r="R11" s="9"/>
      <c r="S11" s="9"/>
      <c r="T11" s="9"/>
      <c r="U11" s="9"/>
    </row>
    <row r="12" spans="1:21" s="5" customFormat="1" x14ac:dyDescent="0.2">
      <c r="B12" s="5" t="s">
        <v>8</v>
      </c>
      <c r="C12" s="6"/>
      <c r="D12" s="6"/>
      <c r="E12" s="6"/>
      <c r="F12" s="6">
        <f>+F10+F11</f>
        <v>2193</v>
      </c>
      <c r="G12" s="6">
        <f>+G10+G11</f>
        <v>1944</v>
      </c>
      <c r="H12" s="6">
        <f>+H10+H11</f>
        <v>2167</v>
      </c>
      <c r="I12" s="6"/>
      <c r="J12" s="6">
        <f>+J10+J11</f>
        <v>2408</v>
      </c>
      <c r="K12" s="6">
        <f>+K10+K11</f>
        <v>2153</v>
      </c>
      <c r="L12" s="6">
        <f>+L10+L11</f>
        <v>2403</v>
      </c>
      <c r="M12" s="6"/>
      <c r="N12" s="6"/>
      <c r="Q12" s="6">
        <f>SUM(Q3:Q7)</f>
        <v>8434</v>
      </c>
      <c r="R12" s="6">
        <f t="shared" ref="R12:S12" si="0">SUM(R3:R7)</f>
        <v>8124</v>
      </c>
      <c r="S12" s="6">
        <f t="shared" si="0"/>
        <v>8757</v>
      </c>
      <c r="T12" s="6"/>
      <c r="U12" s="6"/>
    </row>
    <row r="13" spans="1:21" s="10" customFormat="1" x14ac:dyDescent="0.2">
      <c r="B13" s="10" t="s">
        <v>38</v>
      </c>
      <c r="C13" s="9"/>
      <c r="D13" s="9"/>
      <c r="E13" s="9"/>
      <c r="F13" s="9">
        <f>639+13</f>
        <v>652</v>
      </c>
      <c r="G13" s="9">
        <f>572+10</f>
        <v>582</v>
      </c>
      <c r="H13" s="9">
        <f>640+9</f>
        <v>649</v>
      </c>
      <c r="I13" s="9"/>
      <c r="J13" s="9">
        <f>695+10</f>
        <v>705</v>
      </c>
      <c r="K13" s="9">
        <f>628+12</f>
        <v>640</v>
      </c>
      <c r="L13" s="9">
        <f>708+11</f>
        <v>719</v>
      </c>
      <c r="M13" s="9"/>
      <c r="N13" s="9"/>
      <c r="Q13" s="9">
        <f>2350+44</f>
        <v>2394</v>
      </c>
      <c r="R13" s="9">
        <f>2316+48</f>
        <v>2364</v>
      </c>
      <c r="S13" s="9">
        <f>2519+40</f>
        <v>2559</v>
      </c>
      <c r="T13" s="9"/>
      <c r="U13" s="9"/>
    </row>
    <row r="14" spans="1:21" s="10" customFormat="1" x14ac:dyDescent="0.2">
      <c r="B14" s="10" t="s">
        <v>39</v>
      </c>
      <c r="C14" s="9"/>
      <c r="D14" s="9"/>
      <c r="E14" s="9"/>
      <c r="F14" s="9">
        <f>+F12-F13</f>
        <v>1541</v>
      </c>
      <c r="G14" s="9">
        <f>+G12-G13</f>
        <v>1362</v>
      </c>
      <c r="H14" s="9">
        <f>+H12-H13</f>
        <v>1518</v>
      </c>
      <c r="I14" s="9"/>
      <c r="J14" s="9">
        <f>+J12-J13</f>
        <v>1703</v>
      </c>
      <c r="K14" s="9">
        <f>+K12-K13</f>
        <v>1513</v>
      </c>
      <c r="L14" s="9">
        <f>+L12-L13</f>
        <v>1684</v>
      </c>
      <c r="M14" s="9"/>
      <c r="N14" s="9"/>
      <c r="Q14" s="9">
        <f t="shared" ref="Q14:R14" si="1">+Q12-Q13</f>
        <v>6040</v>
      </c>
      <c r="R14" s="9">
        <f t="shared" si="1"/>
        <v>5760</v>
      </c>
      <c r="S14" s="9">
        <f>+S12-S13</f>
        <v>6198</v>
      </c>
      <c r="T14" s="9"/>
      <c r="U14" s="9"/>
    </row>
    <row r="15" spans="1:21" s="10" customFormat="1" x14ac:dyDescent="0.2">
      <c r="B15" s="10" t="s">
        <v>40</v>
      </c>
      <c r="C15" s="9"/>
      <c r="D15" s="9"/>
      <c r="E15" s="9"/>
      <c r="F15" s="9">
        <v>666</v>
      </c>
      <c r="G15" s="9">
        <v>725</v>
      </c>
      <c r="H15" s="9">
        <v>711</v>
      </c>
      <c r="I15" s="9"/>
      <c r="J15" s="9">
        <v>766</v>
      </c>
      <c r="K15" s="9">
        <v>794</v>
      </c>
      <c r="L15" s="9">
        <v>832</v>
      </c>
      <c r="M15" s="9"/>
      <c r="N15" s="9"/>
      <c r="Q15" s="9">
        <v>2624</v>
      </c>
      <c r="R15" s="9">
        <v>2625</v>
      </c>
      <c r="S15" s="9">
        <v>2917</v>
      </c>
      <c r="T15" s="9"/>
      <c r="U15" s="9"/>
    </row>
    <row r="16" spans="1:21" s="10" customFormat="1" x14ac:dyDescent="0.2">
      <c r="B16" s="10" t="s">
        <v>41</v>
      </c>
      <c r="C16" s="9"/>
      <c r="D16" s="9"/>
      <c r="E16" s="9"/>
      <c r="F16" s="9">
        <v>142</v>
      </c>
      <c r="G16" s="9">
        <v>143</v>
      </c>
      <c r="H16" s="9">
        <v>156</v>
      </c>
      <c r="I16" s="9"/>
      <c r="J16" s="9">
        <v>152</v>
      </c>
      <c r="K16" s="9">
        <v>151</v>
      </c>
      <c r="L16" s="9">
        <v>156</v>
      </c>
      <c r="M16" s="9"/>
      <c r="N16" s="9"/>
      <c r="Q16" s="9">
        <v>465</v>
      </c>
      <c r="R16" s="9">
        <v>529</v>
      </c>
      <c r="S16" s="9">
        <v>604</v>
      </c>
      <c r="T16" s="9"/>
      <c r="U16" s="9"/>
    </row>
    <row r="17" spans="2:21" s="10" customFormat="1" x14ac:dyDescent="0.2">
      <c r="B17" s="10" t="s">
        <v>42</v>
      </c>
      <c r="C17" s="9"/>
      <c r="D17" s="9"/>
      <c r="E17" s="9"/>
      <c r="F17" s="9">
        <f>+F15+F16</f>
        <v>808</v>
      </c>
      <c r="G17" s="9">
        <f>+G15+G16</f>
        <v>868</v>
      </c>
      <c r="H17" s="9">
        <f>+H15+H16</f>
        <v>867</v>
      </c>
      <c r="I17" s="9"/>
      <c r="J17" s="9">
        <f>+J15+J16</f>
        <v>918</v>
      </c>
      <c r="K17" s="9">
        <f>+K15+K16</f>
        <v>945</v>
      </c>
      <c r="L17" s="9">
        <f>+L15+L16</f>
        <v>988</v>
      </c>
      <c r="M17" s="9"/>
      <c r="N17" s="9"/>
      <c r="Q17" s="9">
        <f>+Q15+Q16</f>
        <v>3089</v>
      </c>
      <c r="R17" s="9">
        <f t="shared" ref="R17" si="2">+R15+R16</f>
        <v>3154</v>
      </c>
      <c r="S17" s="9">
        <f>+S15+S16</f>
        <v>3521</v>
      </c>
      <c r="T17" s="9"/>
      <c r="U17" s="9"/>
    </row>
    <row r="18" spans="2:21" s="10" customFormat="1" x14ac:dyDescent="0.2">
      <c r="B18" s="10" t="s">
        <v>43</v>
      </c>
      <c r="C18" s="9"/>
      <c r="D18" s="9"/>
      <c r="E18" s="9"/>
      <c r="F18" s="9">
        <f>+F14-F17</f>
        <v>733</v>
      </c>
      <c r="G18" s="9">
        <f>+G14-G17</f>
        <v>494</v>
      </c>
      <c r="H18" s="9">
        <f>+H14-H17</f>
        <v>651</v>
      </c>
      <c r="I18" s="9"/>
      <c r="J18" s="9">
        <f>+J14-J17</f>
        <v>785</v>
      </c>
      <c r="K18" s="9">
        <f>+K14-K17</f>
        <v>568</v>
      </c>
      <c r="L18" s="9">
        <f>+L14-L17</f>
        <v>696</v>
      </c>
      <c r="M18" s="9"/>
      <c r="N18" s="9"/>
      <c r="Q18" s="9">
        <f>+Q14-Q17</f>
        <v>2951</v>
      </c>
      <c r="R18" s="9">
        <f t="shared" ref="R18" si="3">+R14-R17</f>
        <v>2606</v>
      </c>
      <c r="S18" s="9">
        <f>+S14-S17</f>
        <v>2677</v>
      </c>
      <c r="T18" s="9"/>
      <c r="U18" s="9"/>
    </row>
    <row r="19" spans="2:21" s="10" customFormat="1" x14ac:dyDescent="0.2">
      <c r="B19" s="10" t="s">
        <v>44</v>
      </c>
      <c r="C19" s="9"/>
      <c r="D19" s="9"/>
      <c r="E19" s="9"/>
      <c r="F19" s="9">
        <f>-307+6-29</f>
        <v>-330</v>
      </c>
      <c r="G19" s="9">
        <f>-23+6-307</f>
        <v>-324</v>
      </c>
      <c r="H19" s="9">
        <v>-319</v>
      </c>
      <c r="I19" s="9"/>
      <c r="J19" s="9">
        <f>-363+7-28</f>
        <v>-384</v>
      </c>
      <c r="K19" s="9">
        <f>-355+9</f>
        <v>-346</v>
      </c>
      <c r="L19" s="9">
        <f>-20+8-350</f>
        <v>-362</v>
      </c>
      <c r="M19" s="9"/>
      <c r="N19" s="9"/>
      <c r="Q19" s="9">
        <f>7-1426+373</f>
        <v>-1046</v>
      </c>
      <c r="R19" s="9">
        <f>14-1464-35</f>
        <v>-1485</v>
      </c>
      <c r="S19" s="9">
        <f>26-1328-28</f>
        <v>-1330</v>
      </c>
      <c r="T19" s="9"/>
      <c r="U19" s="9"/>
    </row>
    <row r="20" spans="2:21" s="10" customFormat="1" x14ac:dyDescent="0.2">
      <c r="B20" s="10" t="s">
        <v>45</v>
      </c>
      <c r="C20" s="9"/>
      <c r="D20" s="9"/>
      <c r="E20" s="9"/>
      <c r="F20" s="9">
        <f>+F18+F19</f>
        <v>403</v>
      </c>
      <c r="G20" s="9">
        <f>+G18+G19</f>
        <v>170</v>
      </c>
      <c r="H20" s="9">
        <f>+H18+H19</f>
        <v>332</v>
      </c>
      <c r="I20" s="9"/>
      <c r="J20" s="9">
        <f>+J18+J19</f>
        <v>401</v>
      </c>
      <c r="K20" s="9">
        <f>+K18+K19</f>
        <v>222</v>
      </c>
      <c r="L20" s="9">
        <f>+L18+L19</f>
        <v>334</v>
      </c>
      <c r="M20" s="9"/>
      <c r="N20" s="9"/>
      <c r="Q20" s="9">
        <f>+Q18+Q19</f>
        <v>1905</v>
      </c>
      <c r="R20" s="9">
        <f>+R18+R19</f>
        <v>1121</v>
      </c>
      <c r="S20" s="9">
        <f>+S18+S19</f>
        <v>1347</v>
      </c>
      <c r="T20" s="9"/>
      <c r="U20" s="9"/>
    </row>
    <row r="21" spans="2:21" x14ac:dyDescent="0.2">
      <c r="B21" s="7" t="s">
        <v>46</v>
      </c>
      <c r="F21" s="8">
        <v>53</v>
      </c>
      <c r="G21" s="8">
        <v>73</v>
      </c>
      <c r="H21" s="8">
        <v>52</v>
      </c>
      <c r="J21" s="8">
        <v>40</v>
      </c>
      <c r="K21" s="8">
        <v>8</v>
      </c>
      <c r="L21" s="8">
        <v>49</v>
      </c>
      <c r="Q21" s="8">
        <v>-87</v>
      </c>
      <c r="R21" s="8">
        <v>83</v>
      </c>
      <c r="S21" s="8">
        <v>221</v>
      </c>
    </row>
    <row r="22" spans="2:21" x14ac:dyDescent="0.2">
      <c r="B22" s="7" t="s">
        <v>47</v>
      </c>
      <c r="F22" s="9">
        <f>+F20-F21</f>
        <v>350</v>
      </c>
      <c r="G22" s="9">
        <f>+G20-G21</f>
        <v>97</v>
      </c>
      <c r="H22" s="9">
        <f>+H20-H21</f>
        <v>280</v>
      </c>
      <c r="J22" s="9">
        <f>+J20-J21</f>
        <v>361</v>
      </c>
      <c r="K22" s="9">
        <f>+K20-K21</f>
        <v>214</v>
      </c>
      <c r="L22" s="9">
        <f>+L20-L21</f>
        <v>285</v>
      </c>
      <c r="Q22" s="9">
        <f>+Q20-Q21</f>
        <v>1992</v>
      </c>
      <c r="R22" s="9">
        <f>+R20-R21</f>
        <v>1038</v>
      </c>
      <c r="S22" s="9">
        <f>+S20-S21</f>
        <v>1126</v>
      </c>
    </row>
    <row r="23" spans="2:21" s="11" customFormat="1" x14ac:dyDescent="0.2">
      <c r="B23" s="11" t="s">
        <v>48</v>
      </c>
      <c r="C23" s="12"/>
      <c r="D23" s="12"/>
      <c r="E23" s="12"/>
      <c r="F23" s="12"/>
      <c r="G23" s="12"/>
      <c r="H23" s="12">
        <f>+H22/H24</f>
        <v>0.7627349496050122</v>
      </c>
      <c r="I23" s="12"/>
      <c r="J23" s="12"/>
      <c r="K23" s="12"/>
      <c r="L23" s="12">
        <f>+L22/L24</f>
        <v>0.76985413290113458</v>
      </c>
      <c r="M23" s="12"/>
      <c r="N23" s="12"/>
      <c r="Q23" s="12"/>
      <c r="R23" s="12"/>
      <c r="S23" s="12"/>
      <c r="T23" s="12"/>
      <c r="U23" s="12"/>
    </row>
    <row r="24" spans="2:21" s="10" customFormat="1" x14ac:dyDescent="0.2">
      <c r="B24" s="10" t="s">
        <v>1</v>
      </c>
      <c r="C24" s="9"/>
      <c r="D24" s="9"/>
      <c r="E24" s="9"/>
      <c r="F24" s="9"/>
      <c r="G24" s="9"/>
      <c r="H24" s="9">
        <v>367.1</v>
      </c>
      <c r="I24" s="9"/>
      <c r="J24" s="9"/>
      <c r="K24" s="9"/>
      <c r="L24" s="9">
        <v>370.2</v>
      </c>
      <c r="M24" s="9"/>
      <c r="N24" s="9"/>
      <c r="Q24" s="9"/>
      <c r="R24" s="9"/>
      <c r="S24" s="9"/>
      <c r="T24" s="9"/>
      <c r="U24" s="9"/>
    </row>
    <row r="26" spans="2:21" x14ac:dyDescent="0.2">
      <c r="B26" s="7" t="s">
        <v>49</v>
      </c>
      <c r="L26" s="13">
        <f>+L12/H12-1</f>
        <v>0.10890632210429163</v>
      </c>
    </row>
    <row r="27" spans="2:21" x14ac:dyDescent="0.2">
      <c r="B27" s="7" t="s">
        <v>50</v>
      </c>
      <c r="H27" s="13">
        <f>+H14/H12</f>
        <v>0.70050761421319796</v>
      </c>
      <c r="L27" s="13">
        <f>+L14/L12</f>
        <v>0.70079067831876818</v>
      </c>
    </row>
    <row r="29" spans="2:21" x14ac:dyDescent="0.2">
      <c r="B29" s="7" t="s">
        <v>51</v>
      </c>
      <c r="H29" s="8">
        <f>360-G29</f>
        <v>360</v>
      </c>
      <c r="L29" s="8">
        <f>591-K29</f>
        <v>591</v>
      </c>
      <c r="Q29" s="9">
        <v>1426</v>
      </c>
      <c r="R29" s="9">
        <v>-728</v>
      </c>
      <c r="S29" s="9">
        <v>1032</v>
      </c>
    </row>
    <row r="30" spans="2:21" x14ac:dyDescent="0.2">
      <c r="B30" s="7" t="s">
        <v>53</v>
      </c>
      <c r="H30" s="8">
        <f>75-G30</f>
        <v>75</v>
      </c>
      <c r="L30" s="8">
        <f>160-K30</f>
        <v>160</v>
      </c>
      <c r="Q30" s="8">
        <v>-269</v>
      </c>
      <c r="R30" s="8">
        <v>-218</v>
      </c>
      <c r="S30" s="8">
        <v>-215</v>
      </c>
    </row>
    <row r="31" spans="2:21" x14ac:dyDescent="0.2">
      <c r="B31" s="7" t="s">
        <v>52</v>
      </c>
      <c r="H31" s="8">
        <f>+H29-H30</f>
        <v>285</v>
      </c>
      <c r="L31" s="8">
        <f>+L29-L30</f>
        <v>431</v>
      </c>
      <c r="Q31" s="9">
        <f>+Q29+Q30</f>
        <v>1157</v>
      </c>
      <c r="R31" s="9">
        <f>+R29+R30</f>
        <v>-946</v>
      </c>
      <c r="S31" s="9">
        <f>+S29+S30</f>
        <v>817</v>
      </c>
    </row>
    <row r="34" spans="2:21" x14ac:dyDescent="0.2">
      <c r="B34" s="7" t="s">
        <v>35</v>
      </c>
      <c r="L34" s="9">
        <f>+L35-L47</f>
        <v>-21037</v>
      </c>
    </row>
    <row r="35" spans="2:21" s="10" customFormat="1" x14ac:dyDescent="0.2">
      <c r="B35" s="10" t="s">
        <v>3</v>
      </c>
      <c r="C35" s="9"/>
      <c r="D35" s="9"/>
      <c r="E35" s="9"/>
      <c r="F35" s="9"/>
      <c r="G35" s="9"/>
      <c r="H35" s="9"/>
      <c r="I35" s="9"/>
      <c r="J35" s="9"/>
      <c r="K35" s="9"/>
      <c r="L35" s="9">
        <f>595+28</f>
        <v>623</v>
      </c>
      <c r="M35" s="9"/>
      <c r="N35" s="9"/>
      <c r="Q35" s="9"/>
      <c r="R35" s="9"/>
      <c r="S35" s="9"/>
      <c r="T35" s="9"/>
      <c r="U35" s="9"/>
    </row>
    <row r="36" spans="2:21" s="10" customFormat="1" x14ac:dyDescent="0.2">
      <c r="B36" s="10" t="s">
        <v>27</v>
      </c>
      <c r="C36" s="9"/>
      <c r="D36" s="9"/>
      <c r="E36" s="9"/>
      <c r="F36" s="9"/>
      <c r="G36" s="9"/>
      <c r="H36" s="9"/>
      <c r="I36" s="9"/>
      <c r="J36" s="9"/>
      <c r="K36" s="9"/>
      <c r="L36" s="9">
        <v>2102</v>
      </c>
      <c r="M36" s="9"/>
      <c r="N36" s="9"/>
      <c r="Q36" s="9"/>
      <c r="R36" s="9"/>
      <c r="S36" s="9"/>
      <c r="T36" s="9"/>
      <c r="U36" s="9"/>
    </row>
    <row r="37" spans="2:21" s="10" customFormat="1" x14ac:dyDescent="0.2">
      <c r="B37" s="10" t="s">
        <v>28</v>
      </c>
      <c r="C37" s="9"/>
      <c r="D37" s="9"/>
      <c r="E37" s="9"/>
      <c r="F37" s="9"/>
      <c r="G37" s="9"/>
      <c r="H37" s="9"/>
      <c r="I37" s="9"/>
      <c r="J37" s="9"/>
      <c r="K37" s="9"/>
      <c r="L37" s="9">
        <v>1612</v>
      </c>
      <c r="M37" s="9"/>
      <c r="N37" s="9"/>
      <c r="Q37" s="9"/>
      <c r="R37" s="9"/>
      <c r="S37" s="9"/>
      <c r="T37" s="9"/>
      <c r="U37" s="9"/>
    </row>
    <row r="38" spans="2:21" s="10" customFormat="1" x14ac:dyDescent="0.2">
      <c r="B38" s="10" t="s">
        <v>29</v>
      </c>
      <c r="C38" s="9"/>
      <c r="D38" s="9"/>
      <c r="E38" s="9"/>
      <c r="F38" s="9"/>
      <c r="G38" s="9"/>
      <c r="H38" s="9"/>
      <c r="I38" s="9"/>
      <c r="J38" s="9"/>
      <c r="K38" s="9"/>
      <c r="L38" s="9">
        <v>874</v>
      </c>
      <c r="M38" s="9"/>
      <c r="N38" s="9"/>
      <c r="Q38" s="9"/>
      <c r="R38" s="9"/>
      <c r="S38" s="9"/>
      <c r="T38" s="9"/>
      <c r="U38" s="9"/>
    </row>
    <row r="39" spans="2:21" s="10" customFormat="1" x14ac:dyDescent="0.2">
      <c r="B39" s="10" t="s">
        <v>30</v>
      </c>
      <c r="C39" s="9"/>
      <c r="D39" s="9"/>
      <c r="E39" s="9"/>
      <c r="F39" s="9"/>
      <c r="G39" s="9"/>
      <c r="H39" s="9"/>
      <c r="I39" s="9"/>
      <c r="J39" s="9"/>
      <c r="K39" s="9"/>
      <c r="L39" s="9">
        <v>1738</v>
      </c>
      <c r="M39" s="9"/>
      <c r="N39" s="9"/>
      <c r="Q39" s="9"/>
      <c r="R39" s="9"/>
      <c r="S39" s="9"/>
      <c r="T39" s="9"/>
      <c r="U39" s="9"/>
    </row>
    <row r="40" spans="2:21" s="10" customFormat="1" x14ac:dyDescent="0.2">
      <c r="B40" s="10" t="s">
        <v>31</v>
      </c>
      <c r="C40" s="9"/>
      <c r="D40" s="9"/>
      <c r="E40" s="9"/>
      <c r="F40" s="9"/>
      <c r="G40" s="9"/>
      <c r="H40" s="9"/>
      <c r="I40" s="9"/>
      <c r="J40" s="9"/>
      <c r="K40" s="9"/>
      <c r="L40" s="9">
        <f>5903+11127</f>
        <v>17030</v>
      </c>
      <c r="M40" s="9"/>
      <c r="N40" s="9"/>
      <c r="Q40" s="9"/>
      <c r="R40" s="9"/>
      <c r="S40" s="9"/>
      <c r="T40" s="9"/>
      <c r="U40" s="9"/>
    </row>
    <row r="41" spans="2:21" s="10" customFormat="1" x14ac:dyDescent="0.2">
      <c r="B41" s="10" t="s">
        <v>32</v>
      </c>
      <c r="C41" s="9"/>
      <c r="D41" s="9"/>
      <c r="E41" s="9"/>
      <c r="F41" s="9"/>
      <c r="G41" s="9"/>
      <c r="H41" s="9"/>
      <c r="I41" s="9"/>
      <c r="J41" s="9"/>
      <c r="K41" s="9"/>
      <c r="L41" s="9">
        <v>2187</v>
      </c>
      <c r="M41" s="9"/>
      <c r="N41" s="9"/>
      <c r="Q41" s="9"/>
      <c r="R41" s="9"/>
      <c r="S41" s="9"/>
      <c r="T41" s="9"/>
      <c r="U41" s="9"/>
    </row>
    <row r="42" spans="2:21" s="10" customFormat="1" x14ac:dyDescent="0.2">
      <c r="B42" s="10" t="s">
        <v>33</v>
      </c>
      <c r="C42" s="9"/>
      <c r="D42" s="9"/>
      <c r="E42" s="9"/>
      <c r="F42" s="9"/>
      <c r="G42" s="9"/>
      <c r="H42" s="9"/>
      <c r="I42" s="9"/>
      <c r="J42" s="9"/>
      <c r="K42" s="9"/>
      <c r="L42" s="9">
        <v>329</v>
      </c>
      <c r="M42" s="9"/>
      <c r="N42" s="9"/>
      <c r="Q42" s="9"/>
      <c r="R42" s="9"/>
      <c r="S42" s="9"/>
      <c r="T42" s="9"/>
      <c r="U42" s="9"/>
    </row>
    <row r="43" spans="2:21" s="10" customFormat="1" x14ac:dyDescent="0.2">
      <c r="B43" s="10" t="s">
        <v>34</v>
      </c>
      <c r="C43" s="9"/>
      <c r="D43" s="9"/>
      <c r="E43" s="9"/>
      <c r="F43" s="9"/>
      <c r="G43" s="9"/>
      <c r="H43" s="9"/>
      <c r="I43" s="9"/>
      <c r="J43" s="9"/>
      <c r="K43" s="9"/>
      <c r="L43" s="9">
        <f>SUM(L35:L42)</f>
        <v>26495</v>
      </c>
      <c r="M43" s="9"/>
      <c r="N43" s="9"/>
      <c r="Q43" s="9"/>
      <c r="R43" s="9"/>
      <c r="S43" s="9"/>
      <c r="T43" s="9"/>
      <c r="U43" s="9"/>
    </row>
    <row r="44" spans="2:21" s="10" customFormat="1" x14ac:dyDescent="0.2"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Q44" s="9"/>
      <c r="R44" s="9"/>
      <c r="S44" s="9"/>
      <c r="T44" s="9"/>
      <c r="U44" s="9"/>
    </row>
    <row r="45" spans="2:21" s="10" customFormat="1" x14ac:dyDescent="0.2">
      <c r="B45" s="10" t="s">
        <v>22</v>
      </c>
      <c r="C45" s="9"/>
      <c r="D45" s="9"/>
      <c r="E45" s="9"/>
      <c r="F45" s="9"/>
      <c r="G45" s="9"/>
      <c r="H45" s="9"/>
      <c r="I45" s="9"/>
      <c r="J45" s="9"/>
      <c r="K45" s="9"/>
      <c r="L45" s="9">
        <v>579</v>
      </c>
      <c r="M45" s="9"/>
      <c r="N45" s="9"/>
      <c r="Q45" s="9"/>
      <c r="R45" s="9"/>
      <c r="S45" s="9"/>
      <c r="T45" s="9"/>
      <c r="U45" s="9"/>
    </row>
    <row r="46" spans="2:21" s="10" customFormat="1" x14ac:dyDescent="0.2">
      <c r="B46" s="10" t="s">
        <v>23</v>
      </c>
      <c r="C46" s="9"/>
      <c r="D46" s="9"/>
      <c r="E46" s="9"/>
      <c r="F46" s="9"/>
      <c r="G46" s="9"/>
      <c r="H46" s="9"/>
      <c r="I46" s="9"/>
      <c r="J46" s="9"/>
      <c r="K46" s="9"/>
      <c r="L46" s="9">
        <v>3338</v>
      </c>
      <c r="M46" s="9"/>
      <c r="N46" s="9"/>
      <c r="Q46" s="9"/>
      <c r="R46" s="9"/>
      <c r="S46" s="9"/>
      <c r="T46" s="9"/>
      <c r="U46" s="9"/>
    </row>
    <row r="47" spans="2:21" s="10" customFormat="1" x14ac:dyDescent="0.2">
      <c r="B47" s="10" t="s">
        <v>4</v>
      </c>
      <c r="C47" s="9"/>
      <c r="D47" s="9"/>
      <c r="E47" s="9"/>
      <c r="F47" s="9"/>
      <c r="G47" s="9"/>
      <c r="H47" s="9"/>
      <c r="I47" s="9"/>
      <c r="J47" s="9"/>
      <c r="K47" s="9"/>
      <c r="L47" s="9">
        <f>452+21208</f>
        <v>21660</v>
      </c>
      <c r="M47" s="9"/>
      <c r="N47" s="9"/>
      <c r="Q47" s="9"/>
      <c r="R47" s="9"/>
      <c r="S47" s="9"/>
      <c r="T47" s="9"/>
      <c r="U47" s="9"/>
    </row>
    <row r="48" spans="2:21" s="10" customFormat="1" x14ac:dyDescent="0.2">
      <c r="B48" s="10" t="s">
        <v>24</v>
      </c>
      <c r="C48" s="9"/>
      <c r="D48" s="9"/>
      <c r="E48" s="9"/>
      <c r="F48" s="9"/>
      <c r="G48" s="9"/>
      <c r="H48" s="9"/>
      <c r="I48" s="9"/>
      <c r="J48" s="9"/>
      <c r="K48" s="9"/>
      <c r="L48" s="9">
        <v>230</v>
      </c>
      <c r="M48" s="9"/>
      <c r="N48" s="9"/>
      <c r="Q48" s="9"/>
      <c r="R48" s="9"/>
      <c r="S48" s="9"/>
      <c r="T48" s="9"/>
      <c r="U48" s="9"/>
    </row>
    <row r="49" spans="2:21" s="10" customFormat="1" x14ac:dyDescent="0.2">
      <c r="B49" s="10" t="s">
        <v>25</v>
      </c>
      <c r="C49" s="9"/>
      <c r="D49" s="9"/>
      <c r="E49" s="9"/>
      <c r="F49" s="9"/>
      <c r="G49" s="9"/>
      <c r="H49" s="9"/>
      <c r="I49" s="9"/>
      <c r="J49" s="9"/>
      <c r="K49" s="9"/>
      <c r="L49" s="9">
        <v>170</v>
      </c>
      <c r="M49" s="9"/>
      <c r="N49" s="9"/>
      <c r="Q49" s="9"/>
      <c r="R49" s="9"/>
      <c r="S49" s="9"/>
      <c r="T49" s="9"/>
      <c r="U49" s="9"/>
    </row>
    <row r="50" spans="2:21" s="10" customFormat="1" x14ac:dyDescent="0.2">
      <c r="B50" s="10" t="s">
        <v>26</v>
      </c>
      <c r="C50" s="9"/>
      <c r="D50" s="9"/>
      <c r="E50" s="9"/>
      <c r="F50" s="9"/>
      <c r="G50" s="9"/>
      <c r="H50" s="9"/>
      <c r="I50" s="9"/>
      <c r="J50" s="9"/>
      <c r="K50" s="9"/>
      <c r="L50" s="9">
        <v>745</v>
      </c>
      <c r="M50" s="9"/>
      <c r="N50" s="9"/>
      <c r="Q50" s="9"/>
      <c r="R50" s="9"/>
      <c r="S50" s="9"/>
      <c r="T50" s="9"/>
      <c r="U50" s="9"/>
    </row>
    <row r="51" spans="2:21" s="10" customFormat="1" x14ac:dyDescent="0.2">
      <c r="B51" s="10" t="s">
        <v>20</v>
      </c>
      <c r="C51" s="9"/>
      <c r="D51" s="9"/>
      <c r="E51" s="9"/>
      <c r="F51" s="9"/>
      <c r="G51" s="9"/>
      <c r="H51" s="9"/>
      <c r="I51" s="9"/>
      <c r="J51" s="9"/>
      <c r="K51" s="9"/>
      <c r="L51" s="9">
        <v>-227</v>
      </c>
      <c r="M51" s="9"/>
      <c r="N51" s="9"/>
      <c r="Q51" s="9"/>
      <c r="R51" s="9"/>
      <c r="S51" s="9"/>
      <c r="T51" s="9"/>
      <c r="U51" s="9"/>
    </row>
    <row r="52" spans="2:21" s="10" customFormat="1" x14ac:dyDescent="0.2">
      <c r="B52" s="10" t="s">
        <v>21</v>
      </c>
      <c r="C52" s="9"/>
      <c r="D52" s="9"/>
      <c r="E52" s="9"/>
      <c r="F52" s="9"/>
      <c r="G52" s="9"/>
      <c r="H52" s="9"/>
      <c r="I52" s="9"/>
      <c r="J52" s="9"/>
      <c r="K52" s="9"/>
      <c r="L52" s="9">
        <f>SUM(L45:L51)</f>
        <v>26495</v>
      </c>
      <c r="M52" s="9"/>
      <c r="N52" s="9"/>
      <c r="Q52" s="9"/>
      <c r="R52" s="9"/>
      <c r="S52" s="9"/>
      <c r="T52" s="9"/>
      <c r="U52" s="9"/>
    </row>
  </sheetData>
  <hyperlinks>
    <hyperlink ref="A1" location="Main!A1" display="Main" xr:uid="{B8BACEE0-AE5F-447A-8148-FF64A06A251F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2024-10-03T17:57:22Z</dcterms:created>
  <dcterms:modified xsi:type="dcterms:W3CDTF">2025-10-08T11:09:57Z</dcterms:modified>
</cp:coreProperties>
</file>