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10FEC3E-8127-4E5A-B848-58A4D2DF641E}" xr6:coauthVersionLast="47" xr6:coauthVersionMax="47" xr10:uidLastSave="{00000000-0000-0000-0000-000000000000}"/>
  <bookViews>
    <workbookView xWindow="3810" yWindow="3810" windowWidth="18075" windowHeight="16020" activeTab="1" xr2:uid="{557ACB6C-9EA3-43D5-A8B5-CCCE5D74E3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R32" i="2"/>
  <c r="P21" i="2"/>
  <c r="P22" i="2" s="1"/>
  <c r="P24" i="2" s="1"/>
  <c r="P26" i="2" s="1"/>
  <c r="P27" i="2" s="1"/>
  <c r="K7" i="1"/>
  <c r="K5" i="1"/>
  <c r="Q27" i="2"/>
  <c r="R27" i="2"/>
  <c r="R26" i="2"/>
  <c r="Q26" i="2"/>
  <c r="R24" i="2"/>
  <c r="Q24" i="2"/>
  <c r="R22" i="2"/>
  <c r="Q22" i="2"/>
  <c r="R21" i="2"/>
  <c r="Q21" i="2"/>
  <c r="R13" i="2"/>
  <c r="Q13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K4" i="1"/>
</calcChain>
</file>

<file path=xl/sharedStrings.xml><?xml version="1.0" encoding="utf-8"?>
<sst xmlns="http://schemas.openxmlformats.org/spreadsheetml/2006/main" count="52" uniqueCount="48">
  <si>
    <t>Price</t>
  </si>
  <si>
    <t>Shares</t>
  </si>
  <si>
    <t>MC</t>
  </si>
  <si>
    <t>Cash</t>
  </si>
  <si>
    <t>Debt</t>
  </si>
  <si>
    <t>EV</t>
  </si>
  <si>
    <t>Main</t>
  </si>
  <si>
    <t>AUM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</si>
  <si>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</si>
  <si>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</si>
  <si>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</si>
  <si>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</si>
  <si>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</si>
  <si>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</si>
  <si>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</si>
  <si>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</si>
  <si>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</si>
  <si>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</si>
  <si>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</si>
  <si>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</si>
  <si>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</si>
  <si>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ETF AUM</t>
  </si>
  <si>
    <t>Index AUM</t>
  </si>
  <si>
    <t>Active AUM</t>
  </si>
  <si>
    <t>Retail AUM</t>
  </si>
  <si>
    <t>Cash AUM</t>
  </si>
  <si>
    <t>Equities AUM</t>
  </si>
  <si>
    <t>FI AUM</t>
  </si>
  <si>
    <t>PE AUM</t>
  </si>
  <si>
    <t>Compensation</t>
  </si>
  <si>
    <t>Distribution</t>
  </si>
  <si>
    <t>Fund Expense</t>
  </si>
  <si>
    <t>Subadvisory</t>
  </si>
  <si>
    <t>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</si>
  <si>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</si>
  <si>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</si>
  <si>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</si>
  <si>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</si>
  <si>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</si>
  <si>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</si>
  <si>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</si>
  <si>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CFFO</t>
  </si>
  <si>
    <t>FCF</t>
  </si>
  <si>
    <t>CX</t>
  </si>
  <si>
    <t>Employees</t>
  </si>
  <si>
    <t>CEO</t>
  </si>
  <si>
    <t>founded:</t>
  </si>
  <si>
    <t>Larry Fink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</si>
</sst>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DB-A9E1-4C0D-8F49-5356B8E8A2C9}">
  <dimension ref="J2:L10"/>
  <sheetViews>
    <sheetView workbookViewId="0">
      <selection activeCell="J11" sqref="J11"/>
    </sheetView>
  </sheetViews>
  <sheetFormatPr defaultRowHeight="12.75" x14ac:dyDescent="0.2"/>
  <sheetData>
    <row r="2" spans="10:12" x14ac:dyDescent="0.2">
      <c r="J2" t="s">
        <v>0</v>
      </c>
      <c r="K2" s="1">
        <v>850</v>
      </c>
    </row>
    <row r="3" spans="10:12" x14ac:dyDescent="0.2">
      <c r="J3" t="s">
        <v>1</v>
      </c>
      <c r="K3" s="2">
        <v>157</v>
      </c>
      <c r="L3" s="3" t="s">
        <v>19</v>
      </c>
    </row>
    <row r="4" spans="10:12" x14ac:dyDescent="0.2">
      <c r="J4" t="s">
        <v>2</v>
      </c>
      <c r="K4" s="2">
        <f>+K2*K3</f>
        <v>133450</v>
      </c>
    </row>
    <row r="5" spans="10:12" x14ac:dyDescent="0.2">
      <c r="J5" t="s">
        <v>3</v>
      </c>
      <c r="K5" s="2">
        <f>12762+9769</f>
        <v>22531</v>
      </c>
      <c r="L5" s="3" t="s">
        <v>19</v>
      </c>
    </row>
    <row r="6" spans="10:12" x14ac:dyDescent="0.2">
      <c r="J6" t="s">
        <v>4</v>
      </c>
      <c r="K6" s="2">
        <v>12314</v>
      </c>
      <c r="L6" s="3" t="s">
        <v>19</v>
      </c>
    </row>
    <row r="7" spans="10:12" x14ac:dyDescent="0.2">
      <c r="J7" t="s">
        <v>5</v>
      </c>
      <c r="K7" s="2">
        <f>+K4-K5+K6</f>
        <v>123233</v>
      </c>
    </row>
    <row r="9" spans="10:12" x14ac:dyDescent="0.2">
      <c r="J9" t="s">
        <v>46</v>
      </c>
      <c r="K9">
        <v>1988</v>
      </c>
    </row>
    <row r="10" spans="10:12" x14ac:dyDescent="0.2">
      <c r="J10" t="s">
        <v>45</v>
      </c>
      <c r="K1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40A0-DDE8-4905-BEDA-135137B26DE6}">
  <dimension ref="A1:AC34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T4" sqref="T4"/>
    </sheetView>
  </sheetViews>
  <sheetFormatPr defaultRowHeight="12.75" x14ac:dyDescent="0.2"/>
  <cols>
    <col min="1" max="1" width="5" bestFit="1" customWidth="1"/>
    <col min="2" max="2" width="18.140625" bestFit="1" customWidth="1"/>
    <col min="3" max="29" width="9.140625" style="3"/>
  </cols>
  <sheetData>
    <row r="1" spans="1:29" x14ac:dyDescent="0.2">
      <c r="A1" t="s">
        <v>6</v>
      </c>
    </row>
    <row r="2" spans="1:29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P2" s="3">
        <v>2022</v>
      </c>
      <c r="Q2" s="3">
        <f t="shared" ref="Q2:AC2" si="0">+P2+1</f>
        <v>2023</v>
      </c>
      <c r="R2" s="3">
        <f t="shared" si="0"/>
        <v>2024</v>
      </c>
      <c r="S2" s="3">
        <f t="shared" si="0"/>
        <v>2025</v>
      </c>
      <c r="T2" s="3">
        <f t="shared" si="0"/>
        <v>2026</v>
      </c>
      <c r="U2" s="3">
        <f t="shared" si="0"/>
        <v>2027</v>
      </c>
      <c r="V2" s="3">
        <f t="shared" si="0"/>
        <v>2028</v>
      </c>
      <c r="W2" s="3">
        <f t="shared" si="0"/>
        <v>2029</v>
      </c>
      <c r="X2" s="3">
        <f t="shared" si="0"/>
        <v>2030</v>
      </c>
      <c r="Y2" s="3">
        <f t="shared" si="0"/>
        <v>2031</v>
      </c>
      <c r="Z2" s="3">
        <f t="shared" si="0"/>
        <v>2032</v>
      </c>
      <c r="AA2" s="3">
        <f t="shared" si="0"/>
        <v>2033</v>
      </c>
      <c r="AB2" s="3">
        <f t="shared" si="0"/>
        <v>2034</v>
      </c>
      <c r="AC2" s="3">
        <f t="shared" si="0"/>
        <v>2035</v>
      </c>
    </row>
    <row r="3" spans="1:29" s="2" customFormat="1" x14ac:dyDescent="0.2">
      <c r="B3" s="2" t="s">
        <v>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6310.1909999999998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2" customFormat="1" x14ac:dyDescent="0.2">
      <c r="B4" s="2" t="s">
        <v>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2905.6689999999999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2" customFormat="1" x14ac:dyDescent="0.2">
      <c r="B5" s="2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211.97399999999999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s="2" customForma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76.39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8" spans="1:29" s="2" customFormat="1" x14ac:dyDescent="0.2">
      <c r="B8" s="2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>
        <v>920.66300000000001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2" customFormat="1" x14ac:dyDescent="0.2">
      <c r="B9" s="2" t="s">
        <v>24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1015.827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2" customFormat="1" x14ac:dyDescent="0.2">
      <c r="B10" s="2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2136.7489999999998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2" customFormat="1" x14ac:dyDescent="0.2">
      <c r="B11" s="2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3247.6370000000002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2" customFormat="1" x14ac:dyDescent="0.2">
      <c r="B12" s="2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4230.375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5" customFormat="1" x14ac:dyDescent="0.2">
      <c r="B13" s="5" t="s">
        <v>7</v>
      </c>
      <c r="C13" s="6"/>
      <c r="D13" s="6"/>
      <c r="E13" s="6"/>
      <c r="F13" s="6"/>
      <c r="G13" s="6"/>
      <c r="H13" s="6"/>
      <c r="I13" s="6"/>
      <c r="J13" s="6">
        <v>10008.995000000001</v>
      </c>
      <c r="K13" s="6"/>
      <c r="L13" s="6"/>
      <c r="M13" s="6"/>
      <c r="N13" s="6">
        <v>11551.251</v>
      </c>
      <c r="O13" s="6"/>
      <c r="P13" s="6"/>
      <c r="Q13" s="6">
        <f>+J13</f>
        <v>10008.995000000001</v>
      </c>
      <c r="R13" s="6">
        <f>SUM(R8:R12)</f>
        <v>11551.251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5" spans="1:29" s="5" customFormat="1" x14ac:dyDescent="0.2">
      <c r="B15" s="5" t="s">
        <v>20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17873</v>
      </c>
      <c r="Q15" s="6">
        <v>17859</v>
      </c>
      <c r="R15" s="6">
        <v>20407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s="2" customFormat="1" x14ac:dyDescent="0.2">
      <c r="B16" s="2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5681</v>
      </c>
      <c r="Q16" s="4">
        <v>5779</v>
      </c>
      <c r="R16" s="4">
        <v>6546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s="2" customFormat="1" x14ac:dyDescent="0.2">
      <c r="B17" s="2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2179</v>
      </c>
      <c r="Q17" s="4">
        <v>2051</v>
      </c>
      <c r="R17" s="4">
        <v>2171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s="2" customFormat="1" x14ac:dyDescent="0.2">
      <c r="B18" s="2" t="s">
        <v>31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1226</v>
      </c>
      <c r="Q18" s="4">
        <v>1331</v>
      </c>
      <c r="R18" s="4">
        <v>1464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s="2" customFormat="1" x14ac:dyDescent="0.2">
      <c r="B19" s="2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103</v>
      </c>
      <c r="Q19" s="4">
        <v>116</v>
      </c>
      <c r="R19" s="4">
        <v>140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s="2" customFormat="1" x14ac:dyDescent="0.2">
      <c r="B20" s="2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2057</v>
      </c>
      <c r="Q20" s="4">
        <v>2095</v>
      </c>
      <c r="R20" s="4">
        <v>2221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s="2" customFormat="1" x14ac:dyDescent="0.2">
      <c r="B21" s="2" t="s">
        <v>34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>SUM(P16:P20)</f>
        <v>11246</v>
      </c>
      <c r="Q21" s="4">
        <f>SUM(Q16:Q20)</f>
        <v>11372</v>
      </c>
      <c r="R21" s="4">
        <f>SUM(R16:R20)</f>
        <v>12542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s="2" customFormat="1" x14ac:dyDescent="0.2">
      <c r="B22" s="2" t="s">
        <v>35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>+P15-P21</f>
        <v>6627</v>
      </c>
      <c r="Q22" s="4">
        <f>+Q15-Q21</f>
        <v>6487</v>
      </c>
      <c r="R22" s="4">
        <f>+R15-R21</f>
        <v>7865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s="2" customFormat="1" x14ac:dyDescent="0.2">
      <c r="B23" s="2" t="s">
        <v>36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-95</v>
      </c>
      <c r="Q23" s="4">
        <v>880</v>
      </c>
      <c r="R23" s="4">
        <v>721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s="2" customFormat="1" x14ac:dyDescent="0.2">
      <c r="B24" s="2" t="s">
        <v>37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+P22+P23</f>
        <v>6532</v>
      </c>
      <c r="Q24" s="4">
        <f>+Q22+Q23</f>
        <v>7367</v>
      </c>
      <c r="R24" s="4">
        <f>+R22+R23</f>
        <v>8586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1296</v>
      </c>
      <c r="Q25" s="4">
        <v>1479</v>
      </c>
      <c r="R25" s="4">
        <v>1783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s="2" customFormat="1" x14ac:dyDescent="0.2">
      <c r="B26" s="2" t="s">
        <v>39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>+P24-P25</f>
        <v>5236</v>
      </c>
      <c r="Q26" s="4">
        <f>+Q24-Q25</f>
        <v>5888</v>
      </c>
      <c r="R26" s="4">
        <f>+R24-R25</f>
        <v>6803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x14ac:dyDescent="0.2">
      <c r="B27" s="2" t="s">
        <v>40</v>
      </c>
      <c r="P27" s="7">
        <f>+P26/P28</f>
        <v>34.356955380577425</v>
      </c>
      <c r="Q27" s="7">
        <f>+Q26/Q28</f>
        <v>39.071001990710023</v>
      </c>
      <c r="R27" s="7">
        <f>+R26/R28</f>
        <v>44.874670184696569</v>
      </c>
    </row>
    <row r="28" spans="2:29" s="2" customFormat="1" x14ac:dyDescent="0.2">
      <c r="B28" s="2" t="s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152.4</v>
      </c>
      <c r="Q28" s="4">
        <v>150.69999999999999</v>
      </c>
      <c r="R28" s="4">
        <v>151.6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30" spans="2:29" s="2" customFormat="1" x14ac:dyDescent="0.2">
      <c r="B30" s="2" t="s">
        <v>41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4956</v>
      </c>
      <c r="Q30" s="4">
        <v>4165</v>
      </c>
      <c r="R30" s="4">
        <v>4956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s="2" customFormat="1" x14ac:dyDescent="0.2">
      <c r="B31" s="2" t="s">
        <v>43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533</v>
      </c>
      <c r="Q31" s="4">
        <v>344</v>
      </c>
      <c r="R31" s="4">
        <v>255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s="2" customFormat="1" x14ac:dyDescent="0.2">
      <c r="B32" s="2" t="s">
        <v>42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ref="P32:Q32" si="1">+P30-P31</f>
        <v>4423</v>
      </c>
      <c r="Q32" s="4">
        <f t="shared" si="1"/>
        <v>3821</v>
      </c>
      <c r="R32" s="4">
        <f>+R30-R31</f>
        <v>4701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4" spans="2:17" x14ac:dyDescent="0.2">
      <c r="B34" t="s">
        <v>44</v>
      </c>
      <c r="Q34" s="4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2025-04-10T17:29:00Z</dcterms:created>
  <dcterms:modified xsi:type="dcterms:W3CDTF">2025-10-07T23:58:31Z</dcterms:modified>
</cp:coreProperties>
</file>