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2ABD75C-9819-43F2-B0C9-8A3592C364E0}" xr6:coauthVersionLast="47" xr6:coauthVersionMax="47" xr10:uidLastSave="{00000000-0000-0000-0000-000000000000}"/>
  <bookViews>
    <workbookView xWindow="4245" yWindow="4245" windowWidth="18075" windowHeight="16020" activeTab="1" xr2:uid="{E4CB8278-3BDF-41E7-AC23-BE9099CBA6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5" i="2"/>
  <c r="F6" i="2"/>
  <c r="F17" i="2"/>
  <c r="F16" i="2"/>
  <c r="F13" i="2"/>
  <c r="F9" i="2"/>
  <c r="F11" i="2" s="1"/>
  <c r="F12" i="2" s="1"/>
  <c r="F7" i="2"/>
  <c r="F4" i="2"/>
  <c r="F3" i="2"/>
  <c r="E22" i="2"/>
  <c r="D22" i="2"/>
  <c r="C22" i="2"/>
  <c r="J7" i="1"/>
  <c r="E17" i="2"/>
  <c r="D17" i="2"/>
  <c r="C17" i="2"/>
  <c r="C12" i="2"/>
  <c r="D12" i="2"/>
  <c r="E12" i="2"/>
  <c r="E11" i="2"/>
  <c r="D11" i="2"/>
  <c r="C11" i="2"/>
  <c r="E9" i="2"/>
  <c r="D9" i="2"/>
  <c r="C9" i="2"/>
  <c r="E7" i="2"/>
  <c r="D7" i="2"/>
  <c r="C7" i="2"/>
  <c r="E5" i="2"/>
  <c r="D5" i="2"/>
  <c r="C5" i="2"/>
  <c r="D16" i="2"/>
  <c r="E16" i="2"/>
  <c r="E2" i="2"/>
  <c r="D2" i="2"/>
  <c r="J4" i="1"/>
</calcChain>
</file>

<file path=xl/sharedStrings.xml><?xml version="1.0" encoding="utf-8"?>
<sst xmlns="http://schemas.openxmlformats.org/spreadsheetml/2006/main" count="26" uniqueCount="23">
  <si>
    <t>Price</t>
  </si>
  <si>
    <t>Shares</t>
  </si>
  <si>
    <t>MC</t>
  </si>
  <si>
    <t>Cash</t>
  </si>
  <si>
    <t>Debt</t>
  </si>
  <si>
    <t>EV</t>
  </si>
  <si>
    <t>Q424</t>
  </si>
  <si>
    <t>Main</t>
  </si>
  <si>
    <t>Revenue</t>
  </si>
  <si>
    <t>Revenue y/y</t>
  </si>
  <si>
    <t>COGS</t>
  </si>
  <si>
    <t>Gross Profit</t>
  </si>
  <si>
    <t>SG&amp;A</t>
  </si>
  <si>
    <t>Operating Income</t>
  </si>
  <si>
    <t>Interest Expense</t>
  </si>
  <si>
    <t>Pretax Income</t>
  </si>
  <si>
    <t>Taxes</t>
  </si>
  <si>
    <t>Net Income</t>
  </si>
  <si>
    <t>EPS</t>
  </si>
  <si>
    <t>Gross Margin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</si>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</sst>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B40E-44AF-4C04-AF53-E09EA379C542}">
  <dimension ref="I2:K7"/>
  <sheetViews>
    <sheetView zoomScaleNormal="100" workbookViewId="0"/>
  </sheetViews>
  <sheetFormatPr defaultRowHeight="12.75" x14ac:dyDescent="0.2"/>
  <sheetData>
    <row r="2" spans="9:11" x14ac:dyDescent="0.2">
      <c r="I2" t="s">
        <v>0</v>
      </c>
      <c r="J2">
        <v>90.73</v>
      </c>
    </row>
    <row r="3" spans="9:11" x14ac:dyDescent="0.2">
      <c r="I3" t="s">
        <v>1</v>
      </c>
      <c r="J3" s="1">
        <v>56.056159000000001</v>
      </c>
      <c r="K3" s="2" t="s">
        <v>6</v>
      </c>
    </row>
    <row r="4" spans="9:11" x14ac:dyDescent="0.2">
      <c r="I4" t="s">
        <v>2</v>
      </c>
      <c r="J4" s="1">
        <f>+J2*J3</f>
        <v>5085.9753060700004</v>
      </c>
    </row>
    <row r="5" spans="9:11" x14ac:dyDescent="0.2">
      <c r="I5" t="s">
        <v>3</v>
      </c>
      <c r="J5" s="1">
        <v>180.48500000000001</v>
      </c>
      <c r="K5" s="2" t="s">
        <v>6</v>
      </c>
    </row>
    <row r="6" spans="9:11" x14ac:dyDescent="0.2">
      <c r="I6" t="s">
        <v>4</v>
      </c>
      <c r="J6" s="1">
        <v>1349.3389999999999</v>
      </c>
      <c r="K6" s="2" t="s">
        <v>6</v>
      </c>
    </row>
    <row r="7" spans="9:11" x14ac:dyDescent="0.2">
      <c r="I7" t="s">
        <v>5</v>
      </c>
      <c r="J7" s="1">
        <f>+J4-J5+J6</f>
        <v>6254.8293060700007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3337-5BA8-47D4-951A-3F48F247471E}">
  <dimension ref="A1:F22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RowHeight="12.75" x14ac:dyDescent="0.2"/>
  <cols>
    <col min="1" max="1" width="5" bestFit="1" customWidth="1"/>
    <col min="2" max="2" width="17.7109375" customWidth="1"/>
  </cols>
  <sheetData>
    <row r="1" spans="1:6" x14ac:dyDescent="0.2">
      <c r="A1" t="s">
        <v>7</v>
      </c>
    </row>
    <row r="2" spans="1:6" x14ac:dyDescent="0.2">
      <c r="C2">
        <v>2022</v>
      </c>
      <c r="D2">
        <f>+C2+1</f>
        <v>2023</v>
      </c>
      <c r="E2">
        <f>+D2+1</f>
        <v>2024</v>
      </c>
      <c r="F2">
        <v>2025</v>
      </c>
    </row>
    <row r="3" spans="1:6" s="5" customFormat="1" x14ac:dyDescent="0.2">
      <c r="B3" s="5" t="s">
        <v>8</v>
      </c>
      <c r="C3" s="5">
        <v>3554.9850000000001</v>
      </c>
      <c r="D3" s="5">
        <v>3962.3470000000002</v>
      </c>
      <c r="E3" s="5">
        <v>4102.1080000000002</v>
      </c>
      <c r="F3" s="5">
        <f>+E3*1.025</f>
        <v>4204.6606999999995</v>
      </c>
    </row>
    <row r="4" spans="1:6" s="1" customFormat="1" x14ac:dyDescent="0.2">
      <c r="B4" s="1" t="s">
        <v>10</v>
      </c>
      <c r="C4" s="1">
        <v>1694.703</v>
      </c>
      <c r="D4" s="1">
        <v>1752.337</v>
      </c>
      <c r="E4" s="1">
        <v>1691.85</v>
      </c>
      <c r="F4" s="1">
        <f>+F3-F5</f>
        <v>1976.1905289999995</v>
      </c>
    </row>
    <row r="5" spans="1:6" s="1" customFormat="1" x14ac:dyDescent="0.2">
      <c r="B5" s="1" t="s">
        <v>11</v>
      </c>
      <c r="C5" s="1">
        <f>+C3-C4</f>
        <v>1860.2820000000002</v>
      </c>
      <c r="D5" s="1">
        <f>+D3-D4</f>
        <v>2210.0100000000002</v>
      </c>
      <c r="E5" s="1">
        <f>+E3-E4</f>
        <v>2410.2580000000003</v>
      </c>
      <c r="F5" s="1">
        <f>+F3*0.53</f>
        <v>2228.4701709999999</v>
      </c>
    </row>
    <row r="6" spans="1:6" s="1" customFormat="1" x14ac:dyDescent="0.2">
      <c r="B6" s="1" t="s">
        <v>12</v>
      </c>
      <c r="C6" s="1">
        <v>1009.526</v>
      </c>
      <c r="D6" s="1">
        <v>1173.2270000000001</v>
      </c>
      <c r="E6" s="1">
        <v>1388.347</v>
      </c>
      <c r="F6" s="1">
        <f>+E6</f>
        <v>1388.347</v>
      </c>
    </row>
    <row r="7" spans="1:6" s="1" customFormat="1" x14ac:dyDescent="0.2">
      <c r="B7" s="1" t="s">
        <v>13</v>
      </c>
      <c r="C7" s="1">
        <f>+C5-C6</f>
        <v>850.7560000000002</v>
      </c>
      <c r="D7" s="1">
        <f>+D5-D6</f>
        <v>1036.7830000000001</v>
      </c>
      <c r="E7" s="1">
        <f>+E5-E6</f>
        <v>1021.9110000000003</v>
      </c>
      <c r="F7" s="1">
        <f>+F5-F6</f>
        <v>840.12317099999996</v>
      </c>
    </row>
    <row r="8" spans="1:6" s="1" customFormat="1" x14ac:dyDescent="0.2">
      <c r="B8" s="1" t="s">
        <v>14</v>
      </c>
      <c r="C8" s="1">
        <v>-136.15799999999999</v>
      </c>
      <c r="D8" s="1">
        <v>-161.351</v>
      </c>
      <c r="E8" s="1">
        <v>-109.264</v>
      </c>
      <c r="F8" s="1">
        <f>+E8</f>
        <v>-109.264</v>
      </c>
    </row>
    <row r="9" spans="1:6" s="1" customFormat="1" x14ac:dyDescent="0.2">
      <c r="B9" s="1" t="s">
        <v>15</v>
      </c>
      <c r="C9" s="1">
        <f>+C7+C8</f>
        <v>714.59800000000018</v>
      </c>
      <c r="D9" s="1">
        <f>+D7+D8</f>
        <v>875.43200000000013</v>
      </c>
      <c r="E9" s="1">
        <f>+E7+E8</f>
        <v>912.64700000000028</v>
      </c>
      <c r="F9" s="1">
        <f>+F7+F8</f>
        <v>730.85917099999995</v>
      </c>
    </row>
    <row r="10" spans="1:6" s="1" customFormat="1" x14ac:dyDescent="0.2">
      <c r="B10" s="1" t="s">
        <v>16</v>
      </c>
      <c r="C10" s="1">
        <v>178.34899999999999</v>
      </c>
      <c r="D10" s="1">
        <v>83.706000000000003</v>
      </c>
      <c r="E10" s="1">
        <v>0</v>
      </c>
      <c r="F10" s="1">
        <v>0</v>
      </c>
    </row>
    <row r="11" spans="1:6" s="1" customFormat="1" x14ac:dyDescent="0.2">
      <c r="B11" s="1" t="s">
        <v>17</v>
      </c>
      <c r="C11" s="1">
        <f>+C9-C10</f>
        <v>536.24900000000025</v>
      </c>
      <c r="D11" s="1">
        <f>+D9-D10</f>
        <v>791.72600000000011</v>
      </c>
      <c r="E11" s="1">
        <f>+E9-E10</f>
        <v>912.64700000000028</v>
      </c>
      <c r="F11" s="1">
        <f>+F9-F10</f>
        <v>730.85917099999995</v>
      </c>
    </row>
    <row r="12" spans="1:6" x14ac:dyDescent="0.2">
      <c r="B12" t="s">
        <v>18</v>
      </c>
      <c r="C12" s="4">
        <f>+C11/C13</f>
        <v>8.6483404831790516</v>
      </c>
      <c r="D12" s="4">
        <f>+D11/D13</f>
        <v>12.779668130165291</v>
      </c>
      <c r="E12" s="4">
        <f>+E11/E13</f>
        <v>15.253493114052684</v>
      </c>
      <c r="F12" s="4">
        <f>+F11/F13</f>
        <v>12.215188711726165</v>
      </c>
    </row>
    <row r="13" spans="1:6" s="1" customFormat="1" x14ac:dyDescent="0.2">
      <c r="B13" s="1" t="s">
        <v>1</v>
      </c>
      <c r="C13" s="1">
        <v>62.006</v>
      </c>
      <c r="D13" s="1">
        <v>61.951999999999998</v>
      </c>
      <c r="E13" s="1">
        <v>59.832000000000001</v>
      </c>
      <c r="F13" s="1">
        <f>+E13</f>
        <v>59.832000000000001</v>
      </c>
    </row>
    <row r="16" spans="1:6" x14ac:dyDescent="0.2">
      <c r="B16" t="s">
        <v>9</v>
      </c>
      <c r="D16" s="3">
        <f>+D3/C3-1</f>
        <v>0.11458895044564188</v>
      </c>
      <c r="E16" s="3">
        <f>+E3/D3-1</f>
        <v>3.5272276759203525E-2</v>
      </c>
      <c r="F16" s="3">
        <f>+F3/E3-1</f>
        <v>2.4999999999999911E-2</v>
      </c>
    </row>
    <row r="17" spans="2:6" x14ac:dyDescent="0.2">
      <c r="B17" t="s">
        <v>19</v>
      </c>
      <c r="C17" s="3">
        <f>+C5/C3</f>
        <v>0.52328828391680982</v>
      </c>
      <c r="D17" s="3">
        <f>+D5/D3</f>
        <v>0.55775276622668335</v>
      </c>
      <c r="E17" s="3">
        <f>+E5/E3</f>
        <v>0.58756571011782244</v>
      </c>
      <c r="F17" s="3">
        <f>+F5/F3</f>
        <v>0.53</v>
      </c>
    </row>
    <row r="20" spans="2:6" s="1" customFormat="1" x14ac:dyDescent="0.2">
      <c r="B20" s="1" t="s">
        <v>20</v>
      </c>
      <c r="C20" s="1">
        <v>603.14200000000005</v>
      </c>
      <c r="D20" s="1">
        <v>930.44399999999996</v>
      </c>
      <c r="E20" s="1">
        <v>992.48599999999999</v>
      </c>
    </row>
    <row r="21" spans="2:6" s="1" customFormat="1" x14ac:dyDescent="0.2">
      <c r="B21" s="1" t="s">
        <v>21</v>
      </c>
      <c r="C21" s="1">
        <v>104.19</v>
      </c>
      <c r="D21" s="1">
        <v>115.625</v>
      </c>
      <c r="E21" s="1">
        <v>69.346999999999994</v>
      </c>
    </row>
    <row r="22" spans="2:6" s="5" customFormat="1" x14ac:dyDescent="0.2">
      <c r="B22" s="5" t="s">
        <v>22</v>
      </c>
      <c r="C22" s="5">
        <f>+C20-C21</f>
        <v>498.95200000000006</v>
      </c>
      <c r="D22" s="5">
        <f>+D20-D21</f>
        <v>814.81899999999996</v>
      </c>
      <c r="E22" s="5">
        <f>+E20-E21</f>
        <v>923.13900000000001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2025-04-14T16:03:08Z</dcterms:created>
  <dcterms:modified xsi:type="dcterms:W3CDTF">2025-10-08T14:30:04Z</dcterms:modified>
</cp:coreProperties>
</file>