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5403B75-C90C-4813-8572-0E9B61793BA9}" xr6:coauthVersionLast="47" xr6:coauthVersionMax="47" xr10:uidLastSave="{00000000-0000-0000-0000-000000000000}"/>
  <bookViews>
    <workbookView xWindow="4110" yWindow="4110" windowWidth="18075" windowHeight="16020" xr2:uid="{C3DD8227-CA81-4868-8E84-B8409A29F5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9" i="2" l="1"/>
  <c r="K67" i="2"/>
  <c r="K66" i="2"/>
  <c r="K61" i="2"/>
  <c r="K57" i="2"/>
  <c r="K55" i="2"/>
  <c r="K53" i="2"/>
  <c r="K40" i="2"/>
  <c r="K42" i="2"/>
  <c r="K41" i="2"/>
  <c r="K30" i="2"/>
  <c r="K24" i="2"/>
  <c r="G21" i="2"/>
  <c r="G15" i="2"/>
  <c r="G13" i="2"/>
  <c r="G11" i="2"/>
  <c r="G7" i="2"/>
  <c r="K15" i="2"/>
  <c r="K21" i="2"/>
  <c r="K13" i="2"/>
  <c r="K11" i="2"/>
  <c r="K7" i="2"/>
  <c r="L23" i="2"/>
  <c r="L41" i="2"/>
  <c r="L40" i="2"/>
  <c r="L47" i="2" s="1"/>
  <c r="L42" i="2"/>
  <c r="K23" i="2" l="1"/>
  <c r="K47" i="2"/>
  <c r="K33" i="2"/>
  <c r="G12" i="2"/>
  <c r="G14" i="2" s="1"/>
  <c r="G16" i="2" s="1"/>
  <c r="G17" i="2" s="1"/>
  <c r="K20" i="2"/>
  <c r="K12" i="2"/>
  <c r="K14" i="2" s="1"/>
  <c r="K16" i="2" s="1"/>
  <c r="K17" i="2" s="1"/>
  <c r="L30" i="2" l="1"/>
  <c r="L24" i="2"/>
  <c r="L33" i="2" s="1"/>
  <c r="L21" i="2"/>
  <c r="H21" i="2"/>
  <c r="H15" i="2"/>
  <c r="L15" i="2"/>
  <c r="H13" i="2"/>
  <c r="L13" i="2"/>
  <c r="H11" i="2"/>
  <c r="L11" i="2"/>
  <c r="H7" i="2"/>
  <c r="H12" i="2" s="1"/>
  <c r="H14" i="2" s="1"/>
  <c r="H16" i="2" s="1"/>
  <c r="H17" i="2" s="1"/>
  <c r="L7" i="2"/>
  <c r="L12" i="2" s="1"/>
  <c r="L14" i="2" s="1"/>
  <c r="J7" i="1"/>
  <c r="J8" i="1" s="1"/>
  <c r="J6" i="1"/>
  <c r="J5" i="1"/>
  <c r="L20" i="2" l="1"/>
  <c r="L16" i="2"/>
  <c r="L17" i="2" s="1"/>
</calcChain>
</file>

<file path=xl/sharedStrings.xml><?xml version="1.0" encoding="utf-8"?>
<sst xmlns="http://schemas.openxmlformats.org/spreadsheetml/2006/main" count="94" uniqueCount="84">
  <si>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</si>
  <si>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</si>
  <si>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</si>
  <si>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</si>
  <si>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</si>
  <si>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</si>
  <si>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</si>
  <si>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</si>
  <si>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</si>
  <si>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</si>
  <si>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</si>
  <si>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</si>
  <si>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</si>
  <si>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</si>
  <si>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</si>
  <si>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</si>
  <si>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</si>
  <si>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</si>
  <si>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</si>
  <si>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</si>
  <si>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Products</t>
  </si>
  <si>
    <t>Premiums</t>
  </si>
  <si>
    <t>Services</t>
  </si>
  <si>
    <t>Investment</t>
  </si>
  <si>
    <t>OpInc</t>
  </si>
  <si>
    <t>OpEx</t>
  </si>
  <si>
    <t>COPS</t>
  </si>
  <si>
    <t>Benefits</t>
  </si>
  <si>
    <t>General</t>
  </si>
  <si>
    <t>Pretax</t>
  </si>
  <si>
    <t>Interest</t>
  </si>
  <si>
    <t>Taxes</t>
  </si>
  <si>
    <t>Net Income</t>
  </si>
  <si>
    <t>EPS</t>
  </si>
  <si>
    <t>Revenue y/y</t>
  </si>
  <si>
    <t>MLR</t>
  </si>
  <si>
    <t>Assets</t>
  </si>
  <si>
    <t>AR</t>
  </si>
  <si>
    <t>Inventories</t>
  </si>
  <si>
    <t>OCA</t>
  </si>
  <si>
    <t>PP&amp;E</t>
  </si>
  <si>
    <t>Lease</t>
  </si>
  <si>
    <t>Goodwill</t>
  </si>
  <si>
    <t>Separate Accounts</t>
  </si>
  <si>
    <t>OA</t>
  </si>
  <si>
    <t>AP</t>
  </si>
  <si>
    <t>HC Costs</t>
  </si>
  <si>
    <t>Policyholders</t>
  </si>
  <si>
    <t>AE</t>
  </si>
  <si>
    <t>Other Insurance</t>
  </si>
  <si>
    <t>Pharmacy Claims</t>
  </si>
  <si>
    <t>Other Lease</t>
  </si>
  <si>
    <t>DT</t>
  </si>
  <si>
    <t>Separate Account</t>
  </si>
  <si>
    <t>OLTL</t>
  </si>
  <si>
    <t>S/E</t>
  </si>
  <si>
    <t>L+SE</t>
  </si>
  <si>
    <t>Net Cash</t>
  </si>
  <si>
    <t>Receipts</t>
  </si>
  <si>
    <t>Inventory/Rx</t>
  </si>
  <si>
    <t>Insurance Paid</t>
  </si>
  <si>
    <t>Suppliers/Employees</t>
  </si>
  <si>
    <t>CFFO</t>
  </si>
  <si>
    <t>Investments</t>
  </si>
  <si>
    <t>Acquisitions</t>
  </si>
  <si>
    <t>Other</t>
  </si>
  <si>
    <t>CFFF</t>
  </si>
  <si>
    <t>CFFI</t>
  </si>
  <si>
    <t>CIC</t>
  </si>
  <si>
    <t>Buyback</t>
  </si>
  <si>
    <t>Dividends</t>
  </si>
  <si>
    <t>ESOP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</si>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</sst>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57150</xdr:rowOff>
    </xdr:from>
    <xdr:to>
      <xdr:col>12</xdr:col>
      <xdr:colOff>28575</xdr:colOff>
      <xdr:row>91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F954BF-BCCE-5557-C9BC-1020ABCE12BC}"/>
            </a:ext>
          </a:extLst>
        </xdr:cNvPr>
        <xdr:cNvCxnSpPr/>
      </xdr:nvCxnSpPr>
      <xdr:spPr>
        <a:xfrm>
          <a:off x="7715250" y="57150"/>
          <a:ext cx="0" cy="1476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CD9-C56E-4317-9152-0B194FF1472F}">
  <dimension ref="I3:K8"/>
  <sheetViews>
    <sheetView tabSelected="1" workbookViewId="0">
      <selection activeCell="K8" sqref="K8"/>
    </sheetView>
  </sheetViews>
  <sheetFormatPr defaultRowHeight="12.75" x14ac:dyDescent="0.2"/>
  <sheetData>
    <row r="3" spans="9:11" x14ac:dyDescent="0.2">
      <c r="I3" t="s">
        <v>0</v>
      </c>
      <c r="J3">
        <v>100.96</v>
      </c>
    </row>
    <row r="4" spans="9:11" x14ac:dyDescent="0.2">
      <c r="I4" t="s">
        <v>1</v>
      </c>
      <c r="J4" s="2">
        <v>1312.8288070000001</v>
      </c>
      <c r="K4" s="1" t="s">
        <v>6</v>
      </c>
    </row>
    <row r="5" spans="9:11" x14ac:dyDescent="0.2">
      <c r="I5" t="s">
        <v>2</v>
      </c>
      <c r="J5" s="2">
        <f>+J3*J4</f>
        <v>132543.19635472001</v>
      </c>
    </row>
    <row r="6" spans="9:11" x14ac:dyDescent="0.2">
      <c r="I6" t="s">
        <v>3</v>
      </c>
      <c r="J6" s="2">
        <f>12116+2877+21124</f>
        <v>36117</v>
      </c>
      <c r="K6" s="1" t="s">
        <v>6</v>
      </c>
    </row>
    <row r="7" spans="9:11" x14ac:dyDescent="0.2">
      <c r="I7" t="s">
        <v>4</v>
      </c>
      <c r="J7" s="2">
        <f>50797+4019+10400</f>
        <v>65216</v>
      </c>
      <c r="K7" s="1" t="s">
        <v>6</v>
      </c>
    </row>
    <row r="8" spans="9:11" x14ac:dyDescent="0.2">
      <c r="I8" t="s">
        <v>5</v>
      </c>
      <c r="J8" s="2">
        <f>+J5-J6+J7</f>
        <v>161642.19635472001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809C-0BA0-4065-9731-90AB121E7908}">
  <dimension ref="A1:Z7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1" sqref="G21"/>
    </sheetView>
  </sheetViews>
  <sheetFormatPr defaultRowHeight="12.75" x14ac:dyDescent="0.2"/>
  <cols>
    <col min="1" max="1" width="5" bestFit="1" customWidth="1"/>
    <col min="2" max="2" width="18.85546875" bestFit="1" customWidth="1"/>
    <col min="3" max="14" width="9.140625" style="1"/>
  </cols>
  <sheetData>
    <row r="1" spans="1:26" x14ac:dyDescent="0.2">
      <c r="A1" s="10" t="s">
        <v>7</v>
      </c>
    </row>
    <row r="2" spans="1:26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72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</row>
    <row r="3" spans="1:26" s="2" customFormat="1" x14ac:dyDescent="0.2">
      <c r="B3" s="2" t="s">
        <v>20</v>
      </c>
      <c r="C3" s="5"/>
      <c r="D3" s="5"/>
      <c r="E3" s="5"/>
      <c r="F3" s="5"/>
      <c r="G3" s="5">
        <v>47387</v>
      </c>
      <c r="H3" s="5">
        <v>50525</v>
      </c>
      <c r="I3" s="5"/>
      <c r="J3" s="5"/>
      <c r="K3" s="5">
        <v>52522</v>
      </c>
      <c r="L3" s="5">
        <v>56794</v>
      </c>
      <c r="M3" s="5"/>
      <c r="N3" s="5"/>
    </row>
    <row r="4" spans="1:26" s="2" customFormat="1" x14ac:dyDescent="0.2">
      <c r="B4" s="2" t="s">
        <v>21</v>
      </c>
      <c r="C4" s="5"/>
      <c r="D4" s="5"/>
      <c r="E4" s="5"/>
      <c r="F4" s="5"/>
      <c r="G4" s="5">
        <v>18960</v>
      </c>
      <c r="H4" s="5">
        <v>18983</v>
      </c>
      <c r="I4" s="5"/>
      <c r="J4" s="5"/>
      <c r="K4" s="5">
        <v>21631</v>
      </c>
      <c r="L4" s="5">
        <v>21260</v>
      </c>
      <c r="M4" s="5"/>
      <c r="N4" s="5"/>
    </row>
    <row r="5" spans="1:26" s="2" customFormat="1" x14ac:dyDescent="0.2">
      <c r="B5" s="2" t="s">
        <v>22</v>
      </c>
      <c r="C5" s="5"/>
      <c r="D5" s="5"/>
      <c r="E5" s="5"/>
      <c r="F5" s="5"/>
      <c r="G5" s="5">
        <v>2453</v>
      </c>
      <c r="H5" s="5">
        <v>2819</v>
      </c>
      <c r="I5" s="5"/>
      <c r="J5" s="5"/>
      <c r="K5" s="5">
        <v>2505</v>
      </c>
      <c r="L5" s="5">
        <v>2436</v>
      </c>
      <c r="M5" s="5"/>
      <c r="N5" s="5"/>
    </row>
    <row r="6" spans="1:26" s="2" customFormat="1" x14ac:dyDescent="0.2">
      <c r="B6" s="2" t="s">
        <v>23</v>
      </c>
      <c r="C6" s="5"/>
      <c r="D6" s="5"/>
      <c r="E6" s="5"/>
      <c r="F6" s="5"/>
      <c r="G6" s="5">
        <v>297</v>
      </c>
      <c r="H6" s="5">
        <v>289</v>
      </c>
      <c r="I6" s="5"/>
      <c r="J6" s="5"/>
      <c r="K6" s="5">
        <v>168</v>
      </c>
      <c r="L6" s="5">
        <v>146</v>
      </c>
      <c r="M6" s="5"/>
      <c r="N6" s="5"/>
    </row>
    <row r="7" spans="1:26" s="6" customFormat="1" x14ac:dyDescent="0.2">
      <c r="B7" s="6" t="s">
        <v>8</v>
      </c>
      <c r="C7" s="7"/>
      <c r="D7" s="7"/>
      <c r="E7" s="7"/>
      <c r="F7" s="7"/>
      <c r="G7" s="7">
        <f>SUM(G3:G6)</f>
        <v>69097</v>
      </c>
      <c r="H7" s="7">
        <f>SUM(H3:H6)</f>
        <v>72616</v>
      </c>
      <c r="I7" s="7"/>
      <c r="J7" s="7"/>
      <c r="K7" s="7">
        <f t="shared" ref="K7" si="0">SUM(K3:K6)</f>
        <v>76826</v>
      </c>
      <c r="L7" s="7">
        <f>SUM(L3:L6)</f>
        <v>80636</v>
      </c>
      <c r="M7" s="7"/>
      <c r="N7" s="7"/>
    </row>
    <row r="8" spans="1:26" s="2" customFormat="1" x14ac:dyDescent="0.2">
      <c r="B8" s="2" t="s">
        <v>26</v>
      </c>
      <c r="C8" s="5"/>
      <c r="D8" s="5"/>
      <c r="E8" s="5"/>
      <c r="F8" s="5"/>
      <c r="G8" s="5">
        <v>40894</v>
      </c>
      <c r="H8" s="5">
        <v>43520</v>
      </c>
      <c r="I8" s="5"/>
      <c r="J8" s="5"/>
      <c r="K8" s="5">
        <v>45509</v>
      </c>
      <c r="L8" s="5">
        <v>49290</v>
      </c>
      <c r="M8" s="5"/>
      <c r="N8" s="5"/>
    </row>
    <row r="9" spans="1:26" s="2" customFormat="1" x14ac:dyDescent="0.2">
      <c r="B9" s="2" t="s">
        <v>27</v>
      </c>
      <c r="C9" s="5"/>
      <c r="D9" s="5"/>
      <c r="E9" s="5"/>
      <c r="F9" s="5"/>
      <c r="G9" s="5">
        <v>15704</v>
      </c>
      <c r="H9" s="5">
        <v>15901</v>
      </c>
      <c r="I9" s="5"/>
      <c r="J9" s="5"/>
      <c r="K9" s="5">
        <v>17951</v>
      </c>
      <c r="L9" s="5">
        <v>17606</v>
      </c>
      <c r="M9" s="5"/>
      <c r="N9" s="5"/>
    </row>
    <row r="10" spans="1:26" s="2" customFormat="1" x14ac:dyDescent="0.2">
      <c r="B10" s="2" t="s">
        <v>28</v>
      </c>
      <c r="C10" s="5"/>
      <c r="D10" s="5"/>
      <c r="E10" s="5"/>
      <c r="F10" s="5"/>
      <c r="G10" s="5">
        <v>8922</v>
      </c>
      <c r="H10" s="5">
        <v>8869</v>
      </c>
      <c r="I10" s="5"/>
      <c r="J10" s="5"/>
      <c r="K10" s="5">
        <v>9876</v>
      </c>
      <c r="L10" s="5">
        <v>9171</v>
      </c>
      <c r="M10" s="5"/>
      <c r="N10" s="5"/>
    </row>
    <row r="11" spans="1:26" s="2" customFormat="1" x14ac:dyDescent="0.2">
      <c r="B11" s="2" t="s">
        <v>25</v>
      </c>
      <c r="C11" s="5"/>
      <c r="D11" s="5"/>
      <c r="E11" s="5"/>
      <c r="F11" s="5"/>
      <c r="G11" s="5">
        <f>SUM(G8:G10)</f>
        <v>65520</v>
      </c>
      <c r="H11" s="5">
        <f>SUM(H8:H10)</f>
        <v>68290</v>
      </c>
      <c r="I11" s="5"/>
      <c r="J11" s="5"/>
      <c r="K11" s="5">
        <f t="shared" ref="K11" si="1">SUM(K8:K10)</f>
        <v>73336</v>
      </c>
      <c r="L11" s="5">
        <f>SUM(L8:L10)</f>
        <v>76067</v>
      </c>
      <c r="M11" s="5"/>
      <c r="N11" s="5"/>
    </row>
    <row r="12" spans="1:26" s="2" customFormat="1" x14ac:dyDescent="0.2">
      <c r="B12" s="2" t="s">
        <v>24</v>
      </c>
      <c r="C12" s="5"/>
      <c r="D12" s="5"/>
      <c r="E12" s="5"/>
      <c r="F12" s="5"/>
      <c r="G12" s="5">
        <f>+G7-G11</f>
        <v>3577</v>
      </c>
      <c r="H12" s="5">
        <f>+H7-H11</f>
        <v>4326</v>
      </c>
      <c r="I12" s="5"/>
      <c r="J12" s="5"/>
      <c r="K12" s="5">
        <f t="shared" ref="K12" si="2">+K7-K11</f>
        <v>3490</v>
      </c>
      <c r="L12" s="5">
        <f>+L7-L11</f>
        <v>4569</v>
      </c>
      <c r="M12" s="5"/>
      <c r="N12" s="5"/>
    </row>
    <row r="13" spans="1:26" s="2" customFormat="1" x14ac:dyDescent="0.2">
      <c r="B13" s="2" t="s">
        <v>30</v>
      </c>
      <c r="C13" s="5"/>
      <c r="D13" s="5"/>
      <c r="E13" s="5"/>
      <c r="F13" s="5"/>
      <c r="G13" s="5">
        <f>-657+50</f>
        <v>-607</v>
      </c>
      <c r="H13" s="5">
        <f>-636+45</f>
        <v>-591</v>
      </c>
      <c r="I13" s="5"/>
      <c r="J13" s="5"/>
      <c r="K13" s="5">
        <f>-586+42</f>
        <v>-544</v>
      </c>
      <c r="L13" s="5">
        <f>-583+43</f>
        <v>-540</v>
      </c>
      <c r="M13" s="5"/>
      <c r="N13" s="5"/>
    </row>
    <row r="14" spans="1:26" s="2" customFormat="1" x14ac:dyDescent="0.2">
      <c r="B14" s="2" t="s">
        <v>29</v>
      </c>
      <c r="C14" s="5"/>
      <c r="D14" s="5"/>
      <c r="E14" s="5"/>
      <c r="F14" s="5"/>
      <c r="G14" s="5">
        <f>+G12+G13</f>
        <v>2970</v>
      </c>
      <c r="H14" s="5">
        <f>+H12+H13</f>
        <v>3735</v>
      </c>
      <c r="I14" s="5"/>
      <c r="J14" s="5"/>
      <c r="K14" s="5">
        <f t="shared" ref="K14" si="3">+K12+K13</f>
        <v>2946</v>
      </c>
      <c r="L14" s="5">
        <f>+L12+L13</f>
        <v>4029</v>
      </c>
      <c r="M14" s="5"/>
      <c r="N14" s="5"/>
    </row>
    <row r="15" spans="1:26" s="2" customFormat="1" x14ac:dyDescent="0.2">
      <c r="B15" s="2" t="s">
        <v>31</v>
      </c>
      <c r="C15" s="5"/>
      <c r="D15" s="5"/>
      <c r="E15" s="5"/>
      <c r="F15" s="5"/>
      <c r="G15" s="5">
        <f>746+1</f>
        <v>747</v>
      </c>
      <c r="H15" s="5">
        <f>944+8</f>
        <v>952</v>
      </c>
      <c r="I15" s="5"/>
      <c r="J15" s="5"/>
      <c r="K15" s="5">
        <f>633+1</f>
        <v>634</v>
      </c>
      <c r="L15" s="5">
        <f>1068+10</f>
        <v>1078</v>
      </c>
      <c r="M15" s="5"/>
      <c r="N15" s="5"/>
    </row>
    <row r="16" spans="1:26" s="2" customFormat="1" x14ac:dyDescent="0.2">
      <c r="B16" s="2" t="s">
        <v>32</v>
      </c>
      <c r="C16" s="5"/>
      <c r="D16" s="5"/>
      <c r="E16" s="5"/>
      <c r="F16" s="5"/>
      <c r="G16" s="5">
        <f>+G14-G15</f>
        <v>2223</v>
      </c>
      <c r="H16" s="5">
        <f>+H14-H15</f>
        <v>2783</v>
      </c>
      <c r="I16" s="5"/>
      <c r="J16" s="5"/>
      <c r="K16" s="5">
        <f t="shared" ref="K16" si="4">+K14-K15</f>
        <v>2312</v>
      </c>
      <c r="L16" s="5">
        <f>+L14-L15</f>
        <v>2951</v>
      </c>
      <c r="M16" s="5"/>
      <c r="N16" s="5"/>
    </row>
    <row r="17" spans="2:14" x14ac:dyDescent="0.2">
      <c r="B17" s="2" t="s">
        <v>33</v>
      </c>
      <c r="G17" s="8">
        <f>+G16/G18</f>
        <v>1.6815431164901664</v>
      </c>
      <c r="H17" s="8">
        <f>+H16/H18</f>
        <v>2.0972117558402412</v>
      </c>
      <c r="K17" s="8">
        <f t="shared" ref="K17" si="5">+K16/K18</f>
        <v>1.7409638554216869</v>
      </c>
      <c r="L17" s="8">
        <f>+L16/L18</f>
        <v>2.233913701741105</v>
      </c>
    </row>
    <row r="18" spans="2:14" s="2" customFormat="1" x14ac:dyDescent="0.2">
      <c r="B18" s="2" t="s">
        <v>1</v>
      </c>
      <c r="C18" s="5"/>
      <c r="D18" s="5"/>
      <c r="E18" s="5"/>
      <c r="F18" s="5"/>
      <c r="G18" s="5">
        <v>1322</v>
      </c>
      <c r="H18" s="5">
        <v>1327</v>
      </c>
      <c r="I18" s="5"/>
      <c r="J18" s="5"/>
      <c r="K18" s="5">
        <v>1328</v>
      </c>
      <c r="L18" s="5">
        <v>1321</v>
      </c>
      <c r="M18" s="5"/>
      <c r="N18" s="5"/>
    </row>
    <row r="20" spans="2:14" s="3" customFormat="1" x14ac:dyDescent="0.2">
      <c r="B20" s="6" t="s">
        <v>34</v>
      </c>
      <c r="C20" s="4"/>
      <c r="D20" s="4"/>
      <c r="E20" s="4"/>
      <c r="F20" s="4"/>
      <c r="G20" s="4"/>
      <c r="H20" s="4"/>
      <c r="I20" s="4"/>
      <c r="J20" s="4"/>
      <c r="K20" s="11">
        <f t="shared" ref="K20" si="6">+K7/G7-1</f>
        <v>0.11185724416400133</v>
      </c>
      <c r="L20" s="11">
        <f>+L7/H7-1</f>
        <v>0.11044397928831118</v>
      </c>
      <c r="M20" s="4"/>
      <c r="N20" s="4"/>
    </row>
    <row r="21" spans="2:14" x14ac:dyDescent="0.2">
      <c r="B21" s="2" t="s">
        <v>35</v>
      </c>
      <c r="G21" s="9">
        <f>G9/G4</f>
        <v>0.82827004219409284</v>
      </c>
      <c r="H21" s="9">
        <f>H9/H4</f>
        <v>0.83764420797555705</v>
      </c>
      <c r="K21" s="9">
        <f t="shared" ref="K21" si="7">K9/K4</f>
        <v>0.82987379224261482</v>
      </c>
      <c r="L21" s="9">
        <f>L9/L4</f>
        <v>0.82812793979303856</v>
      </c>
    </row>
    <row r="23" spans="2:14" x14ac:dyDescent="0.2">
      <c r="B23" s="2" t="s">
        <v>57</v>
      </c>
      <c r="K23" s="5">
        <f>K24-K42</f>
        <v>-22343</v>
      </c>
      <c r="L23" s="5">
        <f>L24-L42</f>
        <v>-18699</v>
      </c>
    </row>
    <row r="24" spans="2:14" s="2" customFormat="1" x14ac:dyDescent="0.2">
      <c r="B24" s="2" t="s">
        <v>3</v>
      </c>
      <c r="C24" s="5"/>
      <c r="D24" s="5"/>
      <c r="E24" s="5"/>
      <c r="F24" s="5"/>
      <c r="G24" s="5"/>
      <c r="H24" s="5"/>
      <c r="I24" s="5"/>
      <c r="J24" s="5"/>
      <c r="K24" s="5">
        <f>8442+2900+22595</f>
        <v>33937</v>
      </c>
      <c r="L24" s="5">
        <f>12116+2877+21124</f>
        <v>36117</v>
      </c>
      <c r="M24" s="5"/>
      <c r="N24" s="5"/>
    </row>
    <row r="25" spans="2:14" s="2" customFormat="1" x14ac:dyDescent="0.2">
      <c r="B25" s="2" t="s">
        <v>37</v>
      </c>
      <c r="C25" s="5"/>
      <c r="D25" s="5"/>
      <c r="E25" s="5"/>
      <c r="F25" s="5"/>
      <c r="G25" s="5"/>
      <c r="H25" s="5"/>
      <c r="I25" s="5"/>
      <c r="J25" s="5"/>
      <c r="K25" s="5">
        <v>26451</v>
      </c>
      <c r="L25" s="5">
        <v>27233</v>
      </c>
      <c r="M25" s="5"/>
      <c r="N25" s="5"/>
    </row>
    <row r="26" spans="2:14" s="2" customFormat="1" x14ac:dyDescent="0.2">
      <c r="B26" s="2" t="s">
        <v>38</v>
      </c>
      <c r="C26" s="5"/>
      <c r="D26" s="5"/>
      <c r="E26" s="5"/>
      <c r="F26" s="5"/>
      <c r="G26" s="5"/>
      <c r="H26" s="5"/>
      <c r="I26" s="5"/>
      <c r="J26" s="5"/>
      <c r="K26" s="5">
        <v>18160</v>
      </c>
      <c r="L26" s="5">
        <v>17375</v>
      </c>
      <c r="M26" s="5"/>
      <c r="N26" s="5"/>
    </row>
    <row r="27" spans="2:14" s="2" customFormat="1" x14ac:dyDescent="0.2">
      <c r="B27" s="2" t="s">
        <v>39</v>
      </c>
      <c r="C27" s="5"/>
      <c r="D27" s="5"/>
      <c r="E27" s="5"/>
      <c r="F27" s="5"/>
      <c r="G27" s="5"/>
      <c r="H27" s="5"/>
      <c r="I27" s="5"/>
      <c r="J27" s="5"/>
      <c r="K27" s="5">
        <v>5530</v>
      </c>
      <c r="L27" s="5">
        <v>2541</v>
      </c>
      <c r="M27" s="5"/>
      <c r="N27" s="5"/>
    </row>
    <row r="28" spans="2:14" s="2" customFormat="1" x14ac:dyDescent="0.2">
      <c r="B28" s="2" t="s">
        <v>40</v>
      </c>
      <c r="C28" s="5"/>
      <c r="D28" s="5"/>
      <c r="E28" s="5"/>
      <c r="F28" s="5"/>
      <c r="G28" s="5"/>
      <c r="H28" s="5"/>
      <c r="I28" s="5"/>
      <c r="J28" s="5"/>
      <c r="K28" s="5">
        <v>12844</v>
      </c>
      <c r="L28" s="5">
        <v>12764</v>
      </c>
      <c r="M28" s="5"/>
      <c r="N28" s="5"/>
    </row>
    <row r="29" spans="2:14" s="2" customFormat="1" x14ac:dyDescent="0.2">
      <c r="B29" s="2" t="s">
        <v>41</v>
      </c>
      <c r="C29" s="5"/>
      <c r="D29" s="5"/>
      <c r="E29" s="5"/>
      <c r="F29" s="5"/>
      <c r="G29" s="5"/>
      <c r="H29" s="5"/>
      <c r="I29" s="5"/>
      <c r="J29" s="5"/>
      <c r="K29" s="5">
        <v>18801</v>
      </c>
      <c r="L29" s="5">
        <v>18562</v>
      </c>
      <c r="M29" s="5"/>
      <c r="N29" s="5"/>
    </row>
    <row r="30" spans="2:14" s="2" customFormat="1" x14ac:dyDescent="0.2">
      <c r="B30" s="2" t="s">
        <v>42</v>
      </c>
      <c r="C30" s="5"/>
      <c r="D30" s="5"/>
      <c r="E30" s="5"/>
      <c r="F30" s="5"/>
      <c r="G30" s="5"/>
      <c r="H30" s="5"/>
      <c r="I30" s="5"/>
      <c r="J30" s="5"/>
      <c r="K30" s="5">
        <f>79060+28543</f>
        <v>107603</v>
      </c>
      <c r="L30" s="5">
        <f>78560+28135</f>
        <v>106695</v>
      </c>
      <c r="M30" s="5"/>
      <c r="N30" s="5"/>
    </row>
    <row r="31" spans="2:14" s="2" customFormat="1" x14ac:dyDescent="0.2">
      <c r="B31" s="2" t="s">
        <v>43</v>
      </c>
      <c r="C31" s="5"/>
      <c r="D31" s="5"/>
      <c r="E31" s="5"/>
      <c r="F31" s="5"/>
      <c r="G31" s="5"/>
      <c r="H31" s="5"/>
      <c r="I31" s="5"/>
      <c r="J31" s="5"/>
      <c r="K31" s="5">
        <v>4670</v>
      </c>
      <c r="L31" s="5">
        <v>4140</v>
      </c>
      <c r="M31" s="5"/>
      <c r="N31" s="5"/>
    </row>
    <row r="32" spans="2:14" s="2" customFormat="1" x14ac:dyDescent="0.2">
      <c r="B32" s="2" t="s">
        <v>44</v>
      </c>
      <c r="C32" s="5"/>
      <c r="D32" s="5"/>
      <c r="E32" s="5"/>
      <c r="F32" s="5"/>
      <c r="G32" s="5"/>
      <c r="H32" s="5"/>
      <c r="I32" s="5"/>
      <c r="J32" s="5"/>
      <c r="K32" s="5">
        <v>4877</v>
      </c>
      <c r="L32" s="5">
        <v>4852</v>
      </c>
      <c r="M32" s="5"/>
      <c r="N32" s="5"/>
    </row>
    <row r="33" spans="2:14" s="2" customFormat="1" x14ac:dyDescent="0.2">
      <c r="B33" s="2" t="s">
        <v>36</v>
      </c>
      <c r="C33" s="5"/>
      <c r="D33" s="5"/>
      <c r="E33" s="5"/>
      <c r="F33" s="5"/>
      <c r="G33" s="5"/>
      <c r="H33" s="5"/>
      <c r="I33" s="5"/>
      <c r="J33" s="5"/>
      <c r="K33" s="5">
        <f t="shared" ref="K33" si="8">SUM(K24:K32)</f>
        <v>232873</v>
      </c>
      <c r="L33" s="5">
        <f>SUM(L24:L32)</f>
        <v>230279</v>
      </c>
      <c r="M33" s="5"/>
      <c r="N33" s="5"/>
    </row>
    <row r="35" spans="2:14" s="2" customFormat="1" x14ac:dyDescent="0.2">
      <c r="B35" s="2" t="s">
        <v>45</v>
      </c>
      <c r="C35" s="5"/>
      <c r="D35" s="5"/>
      <c r="E35" s="5"/>
      <c r="F35" s="5"/>
      <c r="G35" s="5"/>
      <c r="H35" s="5"/>
      <c r="I35" s="5"/>
      <c r="J35" s="5"/>
      <c r="K35" s="5">
        <v>12738</v>
      </c>
      <c r="L35" s="5">
        <v>13238</v>
      </c>
      <c r="M35" s="5"/>
      <c r="N35" s="5"/>
    </row>
    <row r="36" spans="2:14" s="2" customFormat="1" x14ac:dyDescent="0.2">
      <c r="B36" s="2" t="s">
        <v>50</v>
      </c>
      <c r="C36" s="5"/>
      <c r="D36" s="5"/>
      <c r="E36" s="5"/>
      <c r="F36" s="5"/>
      <c r="G36" s="5"/>
      <c r="H36" s="5"/>
      <c r="I36" s="5"/>
      <c r="J36" s="5"/>
      <c r="K36" s="5">
        <v>18572</v>
      </c>
      <c r="L36" s="5">
        <v>18393</v>
      </c>
      <c r="M36" s="5"/>
      <c r="N36" s="5"/>
    </row>
    <row r="37" spans="2:14" s="2" customFormat="1" x14ac:dyDescent="0.2">
      <c r="B37" s="2" t="s">
        <v>46</v>
      </c>
      <c r="C37" s="5"/>
      <c r="D37" s="5"/>
      <c r="E37" s="5"/>
      <c r="F37" s="5"/>
      <c r="G37" s="5"/>
      <c r="H37" s="5"/>
      <c r="I37" s="5"/>
      <c r="J37" s="5"/>
      <c r="K37" s="5">
        <v>10260</v>
      </c>
      <c r="L37" s="5">
        <v>10400</v>
      </c>
      <c r="M37" s="5"/>
      <c r="N37" s="5"/>
    </row>
    <row r="38" spans="2:14" s="2" customFormat="1" x14ac:dyDescent="0.2">
      <c r="B38" s="2" t="s">
        <v>47</v>
      </c>
      <c r="C38" s="5"/>
      <c r="D38" s="5"/>
      <c r="E38" s="5"/>
      <c r="F38" s="5"/>
      <c r="G38" s="5"/>
      <c r="H38" s="5"/>
      <c r="I38" s="5"/>
      <c r="J38" s="5"/>
      <c r="K38" s="5">
        <v>4138</v>
      </c>
      <c r="L38" s="5">
        <v>1628</v>
      </c>
      <c r="M38" s="5"/>
      <c r="N38" s="5"/>
    </row>
    <row r="39" spans="2:14" s="2" customFormat="1" x14ac:dyDescent="0.2">
      <c r="B39" s="2" t="s">
        <v>48</v>
      </c>
      <c r="C39" s="5"/>
      <c r="D39" s="5"/>
      <c r="E39" s="5"/>
      <c r="F39" s="5"/>
      <c r="G39" s="5"/>
      <c r="H39" s="5"/>
      <c r="I39" s="5"/>
      <c r="J39" s="5"/>
      <c r="K39" s="5">
        <v>16619</v>
      </c>
      <c r="L39" s="5">
        <v>17728</v>
      </c>
      <c r="M39" s="5"/>
      <c r="N39" s="5"/>
    </row>
    <row r="40" spans="2:14" s="2" customFormat="1" x14ac:dyDescent="0.2">
      <c r="B40" s="2" t="s">
        <v>49</v>
      </c>
      <c r="C40" s="5"/>
      <c r="D40" s="5"/>
      <c r="E40" s="5"/>
      <c r="F40" s="5"/>
      <c r="G40" s="5"/>
      <c r="H40" s="5"/>
      <c r="I40" s="5"/>
      <c r="J40" s="5"/>
      <c r="K40" s="5">
        <f>1387+6363</f>
        <v>7750</v>
      </c>
      <c r="L40" s="5">
        <f>1197+6287</f>
        <v>7484</v>
      </c>
      <c r="M40" s="5"/>
      <c r="N40" s="5"/>
    </row>
    <row r="41" spans="2:14" s="2" customFormat="1" x14ac:dyDescent="0.2">
      <c r="B41" s="2" t="s">
        <v>51</v>
      </c>
      <c r="C41" s="5"/>
      <c r="D41" s="5"/>
      <c r="E41" s="5"/>
      <c r="F41" s="5"/>
      <c r="G41" s="5"/>
      <c r="H41" s="5"/>
      <c r="I41" s="5"/>
      <c r="J41" s="5"/>
      <c r="K41" s="5">
        <f>1849+17786</f>
        <v>19635</v>
      </c>
      <c r="L41" s="5">
        <f>1854+17502</f>
        <v>19356</v>
      </c>
      <c r="M41" s="5"/>
      <c r="N41" s="5"/>
    </row>
    <row r="42" spans="2:14" s="2" customFormat="1" x14ac:dyDescent="0.2">
      <c r="B42" s="2" t="s">
        <v>4</v>
      </c>
      <c r="C42" s="5"/>
      <c r="D42" s="5"/>
      <c r="E42" s="5"/>
      <c r="F42" s="5"/>
      <c r="G42" s="5"/>
      <c r="H42" s="5"/>
      <c r="I42" s="5"/>
      <c r="J42" s="5"/>
      <c r="K42" s="5">
        <f>4217+52063</f>
        <v>56280</v>
      </c>
      <c r="L42" s="5">
        <f>4019+50797</f>
        <v>54816</v>
      </c>
      <c r="M42" s="5"/>
      <c r="N42" s="5"/>
    </row>
    <row r="43" spans="2:14" s="2" customFormat="1" x14ac:dyDescent="0.2">
      <c r="B43" s="2" t="s">
        <v>52</v>
      </c>
      <c r="C43" s="5"/>
      <c r="D43" s="5"/>
      <c r="E43" s="5"/>
      <c r="F43" s="5"/>
      <c r="G43" s="5"/>
      <c r="H43" s="5"/>
      <c r="I43" s="5"/>
      <c r="J43" s="5"/>
      <c r="K43" s="5">
        <v>5829</v>
      </c>
      <c r="L43" s="5">
        <v>5450</v>
      </c>
      <c r="M43" s="5"/>
      <c r="N43" s="5"/>
    </row>
    <row r="44" spans="2:14" s="2" customFormat="1" x14ac:dyDescent="0.2">
      <c r="B44" s="2" t="s">
        <v>53</v>
      </c>
      <c r="C44" s="5"/>
      <c r="D44" s="5"/>
      <c r="E44" s="5"/>
      <c r="F44" s="5"/>
      <c r="G44" s="5"/>
      <c r="H44" s="5"/>
      <c r="I44" s="5"/>
      <c r="J44" s="5"/>
      <c r="K44" s="5">
        <v>4670</v>
      </c>
      <c r="L44" s="5">
        <v>4140</v>
      </c>
      <c r="M44" s="5"/>
      <c r="N44" s="5"/>
    </row>
    <row r="45" spans="2:14" s="2" customFormat="1" x14ac:dyDescent="0.2">
      <c r="B45" s="2" t="s">
        <v>54</v>
      </c>
      <c r="C45" s="5"/>
      <c r="D45" s="5"/>
      <c r="E45" s="5"/>
      <c r="F45" s="5"/>
      <c r="G45" s="5"/>
      <c r="H45" s="5"/>
      <c r="I45" s="5"/>
      <c r="J45" s="5"/>
      <c r="K45" s="5">
        <v>2242</v>
      </c>
      <c r="L45" s="5">
        <v>2140</v>
      </c>
      <c r="M45" s="5"/>
      <c r="N45" s="5"/>
    </row>
    <row r="46" spans="2:14" s="2" customFormat="1" x14ac:dyDescent="0.2">
      <c r="B46" s="2" t="s">
        <v>55</v>
      </c>
      <c r="C46" s="5"/>
      <c r="D46" s="5"/>
      <c r="E46" s="5"/>
      <c r="F46" s="5"/>
      <c r="G46" s="5"/>
      <c r="H46" s="5"/>
      <c r="I46" s="5"/>
      <c r="J46" s="5"/>
      <c r="K46" s="5">
        <v>74140</v>
      </c>
      <c r="L46" s="5">
        <v>75506</v>
      </c>
      <c r="M46" s="5"/>
      <c r="N46" s="5"/>
    </row>
    <row r="47" spans="2:14" s="2" customFormat="1" x14ac:dyDescent="0.2">
      <c r="B47" s="2" t="s">
        <v>56</v>
      </c>
      <c r="C47" s="5"/>
      <c r="D47" s="5"/>
      <c r="E47" s="5"/>
      <c r="F47" s="5"/>
      <c r="G47" s="5"/>
      <c r="H47" s="5"/>
      <c r="I47" s="5"/>
      <c r="J47" s="5"/>
      <c r="K47" s="5">
        <f t="shared" ref="K47" si="9">SUM(K35:K46)</f>
        <v>232873</v>
      </c>
      <c r="L47" s="5">
        <f>SUM(L35:L46)</f>
        <v>230279</v>
      </c>
      <c r="M47" s="5"/>
      <c r="N47" s="5"/>
    </row>
    <row r="49" spans="2:14" s="2" customFormat="1" x14ac:dyDescent="0.2">
      <c r="B49" s="2" t="s">
        <v>58</v>
      </c>
      <c r="C49" s="5"/>
      <c r="D49" s="5"/>
      <c r="E49" s="5"/>
      <c r="F49" s="5"/>
      <c r="G49" s="5"/>
      <c r="H49" s="5"/>
      <c r="I49" s="5"/>
      <c r="J49" s="5"/>
      <c r="K49" s="5">
        <v>74192</v>
      </c>
      <c r="L49" s="5"/>
      <c r="M49" s="5"/>
      <c r="N49" s="5"/>
    </row>
    <row r="50" spans="2:14" s="2" customFormat="1" x14ac:dyDescent="0.2">
      <c r="B50" s="2" t="s">
        <v>59</v>
      </c>
      <c r="C50" s="5"/>
      <c r="D50" s="5"/>
      <c r="E50" s="5"/>
      <c r="F50" s="5"/>
      <c r="G50" s="5"/>
      <c r="H50" s="5"/>
      <c r="I50" s="5"/>
      <c r="J50" s="5"/>
      <c r="K50" s="5">
        <v>-44365</v>
      </c>
      <c r="L50" s="5"/>
      <c r="M50" s="5"/>
      <c r="N50" s="5"/>
    </row>
    <row r="51" spans="2:14" s="2" customFormat="1" x14ac:dyDescent="0.2">
      <c r="B51" s="2" t="s">
        <v>60</v>
      </c>
      <c r="C51" s="5"/>
      <c r="D51" s="5"/>
      <c r="E51" s="5"/>
      <c r="F51" s="5"/>
      <c r="G51" s="5"/>
      <c r="H51" s="5"/>
      <c r="I51" s="5"/>
      <c r="J51" s="5"/>
      <c r="K51" s="5">
        <v>-16616</v>
      </c>
      <c r="L51" s="5"/>
      <c r="M51" s="5"/>
      <c r="N51" s="5"/>
    </row>
    <row r="52" spans="2:14" s="2" customFormat="1" x14ac:dyDescent="0.2">
      <c r="B52" s="2" t="s">
        <v>61</v>
      </c>
      <c r="C52" s="5"/>
      <c r="D52" s="5"/>
      <c r="E52" s="5"/>
      <c r="F52" s="5"/>
      <c r="G52" s="5"/>
      <c r="H52" s="5"/>
      <c r="I52" s="5"/>
      <c r="J52" s="5"/>
      <c r="K52" s="5">
        <v>-8969</v>
      </c>
      <c r="L52" s="5"/>
      <c r="M52" s="5"/>
      <c r="N52" s="5"/>
    </row>
    <row r="53" spans="2:14" s="2" customFormat="1" x14ac:dyDescent="0.2">
      <c r="B53" s="2" t="s">
        <v>30</v>
      </c>
      <c r="C53" s="5"/>
      <c r="D53" s="5"/>
      <c r="E53" s="5"/>
      <c r="F53" s="5"/>
      <c r="G53" s="5"/>
      <c r="H53" s="5"/>
      <c r="I53" s="5"/>
      <c r="J53" s="5"/>
      <c r="K53" s="5">
        <f>199-782</f>
        <v>-583</v>
      </c>
      <c r="L53" s="5"/>
      <c r="M53" s="5"/>
      <c r="N53" s="5"/>
    </row>
    <row r="54" spans="2:14" s="2" customFormat="1" x14ac:dyDescent="0.2">
      <c r="B54" s="2" t="s">
        <v>31</v>
      </c>
      <c r="C54" s="5"/>
      <c r="D54" s="5"/>
      <c r="E54" s="5"/>
      <c r="F54" s="5"/>
      <c r="G54" s="5"/>
      <c r="H54" s="5"/>
      <c r="I54" s="5"/>
      <c r="J54" s="5"/>
      <c r="K54" s="5">
        <v>-96</v>
      </c>
      <c r="L54" s="5"/>
      <c r="M54" s="5"/>
      <c r="N54" s="5"/>
    </row>
    <row r="55" spans="2:14" s="2" customFormat="1" x14ac:dyDescent="0.2">
      <c r="B55" s="2" t="s">
        <v>62</v>
      </c>
      <c r="C55" s="5"/>
      <c r="D55" s="5"/>
      <c r="E55" s="5"/>
      <c r="F55" s="5"/>
      <c r="G55" s="5"/>
      <c r="H55" s="5"/>
      <c r="I55" s="5"/>
      <c r="J55" s="5"/>
      <c r="K55" s="5">
        <f>SUM(K49:K54)</f>
        <v>3563</v>
      </c>
      <c r="L55" s="5"/>
      <c r="M55" s="5"/>
      <c r="N55" s="5"/>
    </row>
    <row r="57" spans="2:14" s="2" customFormat="1" x14ac:dyDescent="0.2">
      <c r="B57" s="2" t="s">
        <v>63</v>
      </c>
      <c r="C57" s="5"/>
      <c r="D57" s="5"/>
      <c r="E57" s="5"/>
      <c r="F57" s="5"/>
      <c r="G57" s="5"/>
      <c r="H57" s="5"/>
      <c r="I57" s="5"/>
      <c r="J57" s="5"/>
      <c r="K57" s="5">
        <f>2570-3474</f>
        <v>-904</v>
      </c>
      <c r="L57" s="5"/>
      <c r="M57" s="5"/>
      <c r="N57" s="5"/>
    </row>
    <row r="58" spans="2:14" s="2" customFormat="1" x14ac:dyDescent="0.2">
      <c r="B58" s="2" t="s">
        <v>40</v>
      </c>
      <c r="C58" s="5"/>
      <c r="D58" s="5"/>
      <c r="E58" s="5"/>
      <c r="F58" s="5"/>
      <c r="G58" s="5"/>
      <c r="H58" s="5"/>
      <c r="I58" s="5"/>
      <c r="J58" s="5"/>
      <c r="K58" s="5">
        <v>-1051</v>
      </c>
      <c r="L58" s="5"/>
      <c r="M58" s="5"/>
      <c r="N58" s="5"/>
    </row>
    <row r="59" spans="2:14" s="2" customFormat="1" x14ac:dyDescent="0.2">
      <c r="B59" s="2" t="s">
        <v>64</v>
      </c>
      <c r="C59" s="5"/>
      <c r="D59" s="5"/>
      <c r="E59" s="5"/>
      <c r="F59" s="5"/>
      <c r="G59" s="5"/>
      <c r="H59" s="5"/>
      <c r="I59" s="5"/>
      <c r="J59" s="5"/>
      <c r="K59" s="5">
        <v>-7</v>
      </c>
      <c r="L59" s="5"/>
      <c r="M59" s="5"/>
      <c r="N59" s="5"/>
    </row>
    <row r="60" spans="2:14" s="2" customFormat="1" x14ac:dyDescent="0.2">
      <c r="B60" s="2" t="s">
        <v>65</v>
      </c>
      <c r="C60" s="5"/>
      <c r="D60" s="5"/>
      <c r="E60" s="5"/>
      <c r="F60" s="5"/>
      <c r="G60" s="5"/>
      <c r="H60" s="5"/>
      <c r="I60" s="5"/>
      <c r="J60" s="5"/>
      <c r="K60" s="5">
        <v>-31</v>
      </c>
      <c r="L60" s="5"/>
      <c r="M60" s="5"/>
      <c r="N60" s="5"/>
    </row>
    <row r="61" spans="2:14" s="2" customFormat="1" x14ac:dyDescent="0.2">
      <c r="B61" s="2" t="s">
        <v>67</v>
      </c>
      <c r="C61" s="5"/>
      <c r="D61" s="5"/>
      <c r="E61" s="5"/>
      <c r="F61" s="5"/>
      <c r="G61" s="5"/>
      <c r="H61" s="5"/>
      <c r="I61" s="5"/>
      <c r="J61" s="5"/>
      <c r="K61" s="5">
        <f>SUM(K57:K60)</f>
        <v>-1993</v>
      </c>
      <c r="L61" s="5"/>
      <c r="M61" s="5"/>
      <c r="N61" s="5"/>
    </row>
    <row r="62" spans="2:14" s="2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s="2" customFormat="1" x14ac:dyDescent="0.2">
      <c r="B63" s="2" t="s">
        <v>4</v>
      </c>
      <c r="C63" s="5"/>
      <c r="D63" s="5"/>
      <c r="E63" s="5"/>
      <c r="F63" s="5"/>
      <c r="G63" s="5"/>
      <c r="H63" s="5"/>
      <c r="I63" s="5"/>
      <c r="J63" s="5"/>
      <c r="K63" s="5">
        <v>-14</v>
      </c>
      <c r="L63" s="5"/>
      <c r="M63" s="5"/>
      <c r="N63" s="5"/>
    </row>
    <row r="64" spans="2:14" s="2" customFormat="1" x14ac:dyDescent="0.2">
      <c r="B64" s="2" t="s">
        <v>69</v>
      </c>
      <c r="C64" s="5"/>
      <c r="D64" s="5"/>
      <c r="E64" s="5"/>
      <c r="F64" s="5"/>
      <c r="G64" s="5"/>
      <c r="H64" s="5"/>
      <c r="I64" s="5"/>
      <c r="J64" s="5"/>
      <c r="K64" s="5">
        <v>-2000</v>
      </c>
      <c r="L64" s="5"/>
      <c r="M64" s="5"/>
      <c r="N64" s="5"/>
    </row>
    <row r="65" spans="2:14" s="2" customFormat="1" x14ac:dyDescent="0.2">
      <c r="B65" s="2" t="s">
        <v>70</v>
      </c>
      <c r="C65" s="5"/>
      <c r="D65" s="5"/>
      <c r="E65" s="5"/>
      <c r="F65" s="5"/>
      <c r="G65" s="5"/>
      <c r="H65" s="5"/>
      <c r="I65" s="5"/>
      <c r="J65" s="5"/>
      <c r="K65" s="5">
        <v>-722</v>
      </c>
      <c r="L65" s="5"/>
      <c r="M65" s="5"/>
      <c r="N65" s="5"/>
    </row>
    <row r="66" spans="2:14" s="2" customFormat="1" x14ac:dyDescent="0.2">
      <c r="B66" s="2" t="s">
        <v>71</v>
      </c>
      <c r="C66" s="5"/>
      <c r="D66" s="5"/>
      <c r="E66" s="5"/>
      <c r="F66" s="5"/>
      <c r="G66" s="5"/>
      <c r="H66" s="5"/>
      <c r="I66" s="5"/>
      <c r="J66" s="5"/>
      <c r="K66" s="5">
        <f>297-62-149</f>
        <v>86</v>
      </c>
      <c r="L66" s="5"/>
      <c r="M66" s="5"/>
      <c r="N66" s="5"/>
    </row>
    <row r="67" spans="2:14" s="2" customFormat="1" x14ac:dyDescent="0.2">
      <c r="B67" s="2" t="s">
        <v>66</v>
      </c>
      <c r="C67" s="5"/>
      <c r="D67" s="5"/>
      <c r="E67" s="5"/>
      <c r="F67" s="5"/>
      <c r="G67" s="5"/>
      <c r="H67" s="5"/>
      <c r="I67" s="5"/>
      <c r="J67" s="5"/>
      <c r="K67" s="5">
        <f>SUM(K63:K66)</f>
        <v>-2650</v>
      </c>
      <c r="L67" s="5"/>
      <c r="M67" s="5"/>
      <c r="N67" s="5"/>
    </row>
    <row r="68" spans="2:14" s="2" customFormat="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s="2" customFormat="1" x14ac:dyDescent="0.2">
      <c r="B69" s="2" t="s">
        <v>68</v>
      </c>
      <c r="C69" s="5"/>
      <c r="D69" s="5"/>
      <c r="E69" s="5"/>
      <c r="F69" s="5"/>
      <c r="G69" s="5"/>
      <c r="H69" s="5"/>
      <c r="I69" s="5"/>
      <c r="J69" s="5"/>
      <c r="K69" s="5">
        <f>+K67+K61+K55</f>
        <v>-1080</v>
      </c>
      <c r="L69" s="5"/>
      <c r="M69" s="5"/>
      <c r="N69" s="5"/>
    </row>
    <row r="70" spans="2:14" s="2" customFormat="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</sheetData>
  <hyperlinks>
    <hyperlink ref="A1" location="Main!A1" display="Main" xr:uid="{50EECF7A-50DC-48F7-AB3B-8ADEB91EECE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2022-08-26T15:41:37Z</dcterms:created>
  <dcterms:modified xsi:type="dcterms:W3CDTF">2025-10-08T14:46:23Z</dcterms:modified>
</cp:coreProperties>
</file>