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4BAC380-E6BB-407F-927D-0A87802E4E74}" xr6:coauthVersionLast="47" xr6:coauthVersionMax="47" xr10:uidLastSave="{00000000-0000-0000-0000-000000000000}"/>
  <bookViews>
    <workbookView xWindow="3675" yWindow="3675" windowWidth="18075" windowHeight="16020" activeTab="1" xr2:uid="{9D44ABFF-EA37-4AFE-88B9-E697599F3D2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3" i="2"/>
  <c r="F23" i="2"/>
  <c r="H27" i="2"/>
  <c r="H26" i="2"/>
  <c r="H25" i="2"/>
  <c r="H20" i="2"/>
  <c r="H12" i="2"/>
  <c r="H11" i="2"/>
  <c r="H10" i="2"/>
  <c r="H13" i="2" s="1"/>
  <c r="H7" i="2"/>
  <c r="H9" i="2" s="1"/>
  <c r="H14" i="2" s="1"/>
  <c r="H16" i="2" s="1"/>
  <c r="H22" i="2"/>
  <c r="G22" i="2"/>
  <c r="G26" i="2"/>
  <c r="G20" i="2"/>
  <c r="G12" i="2"/>
  <c r="G11" i="2"/>
  <c r="G10" i="2"/>
  <c r="G13" i="2" s="1"/>
  <c r="G7" i="2"/>
  <c r="F26" i="2"/>
  <c r="F20" i="2"/>
  <c r="F12" i="2"/>
  <c r="F11" i="2"/>
  <c r="F10" i="2"/>
  <c r="F9" i="2"/>
  <c r="F8" i="2" s="1"/>
  <c r="F7" i="2"/>
  <c r="F22" i="2"/>
  <c r="E22" i="2"/>
  <c r="D22" i="2"/>
  <c r="C27" i="2"/>
  <c r="E26" i="2"/>
  <c r="E27" i="2" s="1"/>
  <c r="D26" i="2"/>
  <c r="D27" i="2" s="1"/>
  <c r="C26" i="2"/>
  <c r="C17" i="2"/>
  <c r="D17" i="2"/>
  <c r="E17" i="2"/>
  <c r="C15" i="2"/>
  <c r="D15" i="2"/>
  <c r="E15" i="2"/>
  <c r="D13" i="2"/>
  <c r="C13" i="2"/>
  <c r="E13" i="2"/>
  <c r="D9" i="2"/>
  <c r="D23" i="2" s="1"/>
  <c r="C9" i="2"/>
  <c r="C23" i="2" s="1"/>
  <c r="E9" i="2"/>
  <c r="E23" i="2" s="1"/>
  <c r="C5" i="2"/>
  <c r="D5" i="2"/>
  <c r="E5" i="2"/>
  <c r="D2" i="2"/>
  <c r="E2" i="2" s="1"/>
  <c r="F2" i="2" s="1"/>
  <c r="J4" i="1"/>
  <c r="J5" i="1" s="1"/>
  <c r="H17" i="2" l="1"/>
  <c r="H18" i="2" s="1"/>
  <c r="H19" i="2" s="1"/>
  <c r="H8" i="2"/>
  <c r="G9" i="2"/>
  <c r="G14" i="2" s="1"/>
  <c r="G16" i="2" s="1"/>
  <c r="F13" i="2"/>
  <c r="F14" i="2"/>
  <c r="F16" i="2" s="1"/>
  <c r="E14" i="2"/>
  <c r="E16" i="2" s="1"/>
  <c r="E18" i="2" s="1"/>
  <c r="E19" i="2" s="1"/>
  <c r="D14" i="2"/>
  <c r="D16" i="2" s="1"/>
  <c r="C14" i="2"/>
  <c r="C16" i="2" s="1"/>
  <c r="C18" i="2" s="1"/>
  <c r="C19" i="2" s="1"/>
  <c r="D18" i="2"/>
  <c r="D19" i="2" s="1"/>
  <c r="F17" i="2" l="1"/>
  <c r="F18" i="2" s="1"/>
  <c r="G17" i="2"/>
  <c r="G18" i="2"/>
  <c r="G8" i="2"/>
  <c r="G19" i="2" l="1"/>
  <c r="G25" i="2"/>
  <c r="G27" i="2" s="1"/>
  <c r="F19" i="2"/>
  <c r="F25" i="2"/>
  <c r="F27" i="2" s="1"/>
</calcChain>
</file>

<file path=xl/sharedStrings.xml><?xml version="1.0" encoding="utf-8"?>
<sst xmlns="http://schemas.openxmlformats.org/spreadsheetml/2006/main" count="31" uniqueCount="30">
  <si>
    <t>Price</t>
  </si>
  <si>
    <t>Shares</t>
  </si>
  <si>
    <t>MC</t>
  </si>
  <si>
    <t>Cash</t>
  </si>
  <si>
    <t>Debt</t>
  </si>
  <si>
    <t>EV</t>
  </si>
  <si>
    <t>Q424</t>
  </si>
  <si>
    <t>Main</t>
  </si>
  <si>
    <t>Orders</t>
  </si>
  <si>
    <t>GOV</t>
  </si>
  <si>
    <t>ASP</t>
  </si>
  <si>
    <t>Revenue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</si>
  <si>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</si>
  <si>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</si>
  <si>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</si>
  <si>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</si>
  <si>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</si>
  <si>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</si>
  <si>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</si>
  <si>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Pretax Income</t>
  </si>
  <si>
    <t>Interest Income</t>
  </si>
  <si>
    <t>Taxes</t>
  </si>
  <si>
    <t>Net Income</t>
  </si>
  <si>
    <t>Gross Margin</t>
  </si>
  <si>
    <t>EPS</t>
  </si>
  <si>
    <t>CFFO</t>
  </si>
  <si>
    <t>CX</t>
  </si>
  <si>
    <t>FCF</t>
  </si>
  <si>
    <t>Revenue y/y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</si>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</sst>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3B5-3121-44C6-936C-CC32E9C80798}">
  <dimension ref="I3:K10"/>
  <sheetViews>
    <sheetView zoomScaleNormal="100" workbookViewId="0">
      <selection activeCell="J11" sqref="J11"/>
    </sheetView>
  </sheetViews>
  <sheetFormatPr defaultColWidth="8.7109375" defaultRowHeight="12.75" x14ac:dyDescent="0.2"/>
  <cols>
    <col min="1" max="8" width="8.7109375" style="1"/>
    <col min="9" max="9" width="10.140625" style="1" customWidth="1"/>
    <col min="10" max="16384" width="8.7109375" style="1"/>
  </cols>
  <sheetData>
    <row r="3" spans="9:11" x14ac:dyDescent="0.2">
      <c r="I3" s="1" t="s">
        <v>0</v>
      </c>
      <c r="J3" s="2">
        <v>182.54</v>
      </c>
    </row>
    <row r="4" spans="9:11" x14ac:dyDescent="0.2">
      <c r="I4" s="1" t="s">
        <v>1</v>
      </c>
      <c r="J4" s="4">
        <f>394.485016+25.611068</f>
        <v>420.09608399999996</v>
      </c>
      <c r="K4" s="3" t="s">
        <v>6</v>
      </c>
    </row>
    <row r="5" spans="9:11" x14ac:dyDescent="0.2">
      <c r="I5" s="1" t="s">
        <v>2</v>
      </c>
      <c r="J5" s="4">
        <f>+J3*J4</f>
        <v>76684.339173359986</v>
      </c>
    </row>
    <row r="6" spans="9:11" x14ac:dyDescent="0.2">
      <c r="I6" s="1" t="s">
        <v>3</v>
      </c>
      <c r="J6" s="4"/>
    </row>
    <row r="7" spans="9:11" x14ac:dyDescent="0.2">
      <c r="I7" s="1" t="s">
        <v>4</v>
      </c>
      <c r="J7" s="4"/>
    </row>
    <row r="8" spans="9:11" x14ac:dyDescent="0.2">
      <c r="I8" s="1" t="s">
        <v>5</v>
      </c>
      <c r="J8" s="4"/>
    </row>
    <row r="10" spans="9:11" x14ac:dyDescent="0.2">
      <c r="I10" s="7" t="s">
        <v>29</v>
      </c>
      <c r="J10" s="1">
        <v>23700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4F0-3826-4444-BFAC-4061A849867C}">
  <dimension ref="A1:H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ColWidth="8.7109375" defaultRowHeight="12.75" x14ac:dyDescent="0.2"/>
  <cols>
    <col min="1" max="1" width="4.5703125" style="1" bestFit="1" customWidth="1"/>
    <col min="2" max="2" width="17.140625" style="1" bestFit="1" customWidth="1"/>
    <col min="3" max="16384" width="8.7109375" style="1"/>
  </cols>
  <sheetData>
    <row r="1" spans="1:8" x14ac:dyDescent="0.2">
      <c r="A1" s="1" t="s">
        <v>7</v>
      </c>
    </row>
    <row r="2" spans="1:8" x14ac:dyDescent="0.2">
      <c r="C2" s="1">
        <v>2022</v>
      </c>
      <c r="D2" s="1">
        <f>+C2+1</f>
        <v>2023</v>
      </c>
      <c r="E2" s="1">
        <f>+D2+1</f>
        <v>2024</v>
      </c>
      <c r="F2" s="1">
        <f>+E2+1</f>
        <v>2025</v>
      </c>
      <c r="G2" s="1">
        <v>2026</v>
      </c>
      <c r="H2" s="1">
        <v>2027</v>
      </c>
    </row>
    <row r="3" spans="1:8" s="4" customFormat="1" x14ac:dyDescent="0.2">
      <c r="B3" s="4" t="s">
        <v>8</v>
      </c>
      <c r="C3" s="4">
        <v>1736</v>
      </c>
      <c r="D3" s="4">
        <v>2161</v>
      </c>
      <c r="E3" s="4">
        <v>2583</v>
      </c>
    </row>
    <row r="4" spans="1:8" s="4" customFormat="1" x14ac:dyDescent="0.2">
      <c r="B4" s="4" t="s">
        <v>9</v>
      </c>
      <c r="C4" s="4">
        <v>53414</v>
      </c>
      <c r="D4" s="4">
        <v>66771</v>
      </c>
      <c r="E4" s="4">
        <v>80231</v>
      </c>
    </row>
    <row r="5" spans="1:8" x14ac:dyDescent="0.2">
      <c r="B5" s="1" t="s">
        <v>10</v>
      </c>
      <c r="C5" s="2">
        <f>+C4/C3</f>
        <v>30.768433179723502</v>
      </c>
      <c r="D5" s="2">
        <f>+D4/D3</f>
        <v>30.89819527996298</v>
      </c>
      <c r="E5" s="2">
        <f>+E4/E3</f>
        <v>31.061169183120402</v>
      </c>
    </row>
    <row r="7" spans="1:8" s="5" customFormat="1" x14ac:dyDescent="0.2">
      <c r="B7" s="5" t="s">
        <v>11</v>
      </c>
      <c r="C7" s="5">
        <v>6583</v>
      </c>
      <c r="D7" s="5">
        <v>8635</v>
      </c>
      <c r="E7" s="5">
        <v>10722</v>
      </c>
      <c r="F7" s="5">
        <f>+E7*1.2</f>
        <v>12866.4</v>
      </c>
      <c r="G7" s="5">
        <f t="shared" ref="G7:H7" si="0">+F7*1.2</f>
        <v>15439.679999999998</v>
      </c>
      <c r="H7" s="5">
        <f t="shared" si="0"/>
        <v>18527.615999999998</v>
      </c>
    </row>
    <row r="8" spans="1:8" s="4" customFormat="1" x14ac:dyDescent="0.2">
      <c r="B8" s="4" t="s">
        <v>12</v>
      </c>
      <c r="C8" s="4">
        <v>3588</v>
      </c>
      <c r="D8" s="4">
        <v>4589</v>
      </c>
      <c r="E8" s="4">
        <v>5542</v>
      </c>
      <c r="F8" s="4">
        <f>+F7-F9</f>
        <v>6690.5280000000002</v>
      </c>
      <c r="G8" s="4">
        <f t="shared" ref="G8" si="1">+G7-G9</f>
        <v>8028.6335999999992</v>
      </c>
      <c r="H8" s="4">
        <f t="shared" ref="H8" si="2">+H7-H9</f>
        <v>9634.3603199999998</v>
      </c>
    </row>
    <row r="9" spans="1:8" s="4" customFormat="1" x14ac:dyDescent="0.2">
      <c r="B9" s="4" t="s">
        <v>13</v>
      </c>
      <c r="C9" s="4">
        <f t="shared" ref="C9:D9" si="3">+C7-C8</f>
        <v>2995</v>
      </c>
      <c r="D9" s="4">
        <f t="shared" si="3"/>
        <v>4046</v>
      </c>
      <c r="E9" s="4">
        <f>+E7-E8</f>
        <v>5180</v>
      </c>
      <c r="F9" s="4">
        <f>+F7*0.48</f>
        <v>6175.8719999999994</v>
      </c>
      <c r="G9" s="4">
        <f t="shared" ref="G9:H9" si="4">+G7*0.48</f>
        <v>7411.0463999999993</v>
      </c>
      <c r="H9" s="4">
        <f t="shared" si="4"/>
        <v>8893.2556799999984</v>
      </c>
    </row>
    <row r="10" spans="1:8" s="4" customFormat="1" x14ac:dyDescent="0.2">
      <c r="B10" s="4" t="s">
        <v>14</v>
      </c>
      <c r="C10" s="4">
        <v>1682</v>
      </c>
      <c r="D10" s="4">
        <v>1876</v>
      </c>
      <c r="E10" s="4">
        <v>2037</v>
      </c>
      <c r="F10" s="4">
        <f>+E10*1.1</f>
        <v>2240.7000000000003</v>
      </c>
      <c r="G10" s="4">
        <f t="shared" ref="G10:H12" si="5">+F10*1.1</f>
        <v>2464.7700000000004</v>
      </c>
      <c r="H10" s="4">
        <f t="shared" si="5"/>
        <v>2711.2470000000008</v>
      </c>
    </row>
    <row r="11" spans="1:8" s="4" customFormat="1" x14ac:dyDescent="0.2">
      <c r="B11" s="4" t="s">
        <v>15</v>
      </c>
      <c r="C11" s="4">
        <v>829</v>
      </c>
      <c r="D11" s="4">
        <v>1003</v>
      </c>
      <c r="E11" s="4">
        <v>1168</v>
      </c>
      <c r="F11" s="4">
        <f>+E11*1.1</f>
        <v>1284.8000000000002</v>
      </c>
      <c r="G11" s="4">
        <f t="shared" si="5"/>
        <v>1413.2800000000004</v>
      </c>
      <c r="H11" s="4">
        <f t="shared" si="5"/>
        <v>1554.6080000000006</v>
      </c>
    </row>
    <row r="12" spans="1:8" s="4" customFormat="1" x14ac:dyDescent="0.2">
      <c r="B12" s="4" t="s">
        <v>16</v>
      </c>
      <c r="C12" s="4">
        <v>1147</v>
      </c>
      <c r="D12" s="4">
        <v>1235</v>
      </c>
      <c r="E12" s="4">
        <v>1452</v>
      </c>
      <c r="F12" s="4">
        <f>+E12*1.1</f>
        <v>1597.2</v>
      </c>
      <c r="G12" s="4">
        <f t="shared" si="5"/>
        <v>1756.9200000000003</v>
      </c>
      <c r="H12" s="4">
        <f t="shared" si="5"/>
        <v>1932.6120000000005</v>
      </c>
    </row>
    <row r="13" spans="1:8" s="4" customFormat="1" x14ac:dyDescent="0.2">
      <c r="B13" s="4" t="s">
        <v>17</v>
      </c>
      <c r="C13" s="4">
        <f t="shared" ref="C13:D13" si="6">SUM(C10:C12)</f>
        <v>3658</v>
      </c>
      <c r="D13" s="4">
        <f t="shared" si="6"/>
        <v>4114</v>
      </c>
      <c r="E13" s="4">
        <f>SUM(E10:E12)</f>
        <v>4657</v>
      </c>
      <c r="F13" s="4">
        <f>SUM(F10:F12)</f>
        <v>5122.7000000000007</v>
      </c>
      <c r="G13" s="4">
        <f t="shared" ref="G13" si="7">SUM(G10:G12)</f>
        <v>5634.9700000000012</v>
      </c>
      <c r="H13" s="4">
        <f t="shared" ref="H13" si="8">SUM(H10:H12)</f>
        <v>6198.4670000000024</v>
      </c>
    </row>
    <row r="14" spans="1:8" s="4" customFormat="1" x14ac:dyDescent="0.2">
      <c r="B14" s="4" t="s">
        <v>18</v>
      </c>
      <c r="C14" s="4">
        <f t="shared" ref="C14:D14" si="9">C9-C13</f>
        <v>-663</v>
      </c>
      <c r="D14" s="4">
        <f t="shared" si="9"/>
        <v>-68</v>
      </c>
      <c r="E14" s="4">
        <f>E9-E13</f>
        <v>523</v>
      </c>
      <c r="F14" s="4">
        <f>F9-F13</f>
        <v>1053.1719999999987</v>
      </c>
      <c r="G14" s="4">
        <f t="shared" ref="G14" si="10">G9-G13</f>
        <v>1776.0763999999981</v>
      </c>
      <c r="H14" s="4">
        <f t="shared" ref="H14" si="11">H9-H13</f>
        <v>2694.788679999996</v>
      </c>
    </row>
    <row r="15" spans="1:8" x14ac:dyDescent="0.2">
      <c r="B15" s="1" t="s">
        <v>20</v>
      </c>
      <c r="C15" s="1">
        <f>199-5</f>
        <v>194</v>
      </c>
      <c r="D15" s="1">
        <f>152-107</f>
        <v>45</v>
      </c>
      <c r="E15" s="1">
        <f>30-305</f>
        <v>-275</v>
      </c>
      <c r="F15" s="1">
        <v>0</v>
      </c>
      <c r="G15" s="1">
        <v>0</v>
      </c>
      <c r="H15" s="1">
        <v>0</v>
      </c>
    </row>
    <row r="16" spans="1:8" x14ac:dyDescent="0.2">
      <c r="B16" s="1" t="s">
        <v>19</v>
      </c>
      <c r="C16" s="4">
        <f>+C14+C15</f>
        <v>-469</v>
      </c>
      <c r="D16" s="4">
        <f>+D14+D15</f>
        <v>-23</v>
      </c>
      <c r="E16" s="4">
        <f>+E14+E15</f>
        <v>248</v>
      </c>
      <c r="F16" s="4">
        <f>+F14+F15</f>
        <v>1053.1719999999987</v>
      </c>
      <c r="G16" s="4">
        <f t="shared" ref="G16" si="12">+G14+G15</f>
        <v>1776.0763999999981</v>
      </c>
      <c r="H16" s="4">
        <f t="shared" ref="H16" si="13">+H14+H15</f>
        <v>2694.788679999996</v>
      </c>
    </row>
    <row r="17" spans="2:8" x14ac:dyDescent="0.2">
      <c r="B17" s="1" t="s">
        <v>21</v>
      </c>
      <c r="C17" s="1">
        <f>-39+6</f>
        <v>-33</v>
      </c>
      <c r="D17" s="1">
        <f>-31+7</f>
        <v>-24</v>
      </c>
      <c r="E17" s="1">
        <f>31+3</f>
        <v>34</v>
      </c>
      <c r="F17" s="4">
        <f>+F16*0.1</f>
        <v>105.31719999999987</v>
      </c>
      <c r="G17" s="4">
        <f t="shared" ref="G17" si="14">+G16*0.1</f>
        <v>177.60763999999983</v>
      </c>
      <c r="H17" s="4">
        <f t="shared" ref="H17" si="15">+H16*0.1</f>
        <v>269.47886799999964</v>
      </c>
    </row>
    <row r="18" spans="2:8" x14ac:dyDescent="0.2">
      <c r="B18" s="1" t="s">
        <v>22</v>
      </c>
      <c r="C18" s="4">
        <f>+C16-C17</f>
        <v>-436</v>
      </c>
      <c r="D18" s="4">
        <f>+D16-D17</f>
        <v>1</v>
      </c>
      <c r="E18" s="4">
        <f>+E16-E17</f>
        <v>214</v>
      </c>
      <c r="F18" s="4">
        <f>+F16-F17</f>
        <v>947.85479999999882</v>
      </c>
      <c r="G18" s="4">
        <f t="shared" ref="G18" si="16">+G16-G17</f>
        <v>1598.4687599999984</v>
      </c>
      <c r="H18" s="4">
        <f t="shared" ref="H18" si="17">+H16-H17</f>
        <v>2425.3098119999963</v>
      </c>
    </row>
    <row r="19" spans="2:8" x14ac:dyDescent="0.2">
      <c r="B19" s="1" t="s">
        <v>24</v>
      </c>
      <c r="C19" s="2">
        <f>+C18/C20</f>
        <v>-1.1738953671519305</v>
      </c>
      <c r="D19" s="2">
        <f>+D18/D20</f>
        <v>2.5448659873571061E-3</v>
      </c>
      <c r="E19" s="2">
        <f>+E18/E20</f>
        <v>0.49739448961282251</v>
      </c>
      <c r="F19" s="2">
        <f>+F18/F20</f>
        <v>2.2030736190330065</v>
      </c>
      <c r="G19" s="2">
        <f t="shared" ref="G19" si="18">+G18/G20</f>
        <v>3.7152782852441146</v>
      </c>
      <c r="H19" s="2">
        <f t="shared" ref="H19" si="19">+H18/H20</f>
        <v>5.6370828789378917</v>
      </c>
    </row>
    <row r="20" spans="2:8" x14ac:dyDescent="0.2">
      <c r="B20" s="1" t="s">
        <v>1</v>
      </c>
      <c r="C20" s="4">
        <v>371.41300000000001</v>
      </c>
      <c r="D20" s="4">
        <v>392.94799999999998</v>
      </c>
      <c r="E20" s="4">
        <v>430.24200000000002</v>
      </c>
      <c r="F20" s="4">
        <f>+E20</f>
        <v>430.24200000000002</v>
      </c>
      <c r="G20" s="4">
        <f t="shared" ref="G20:H20" si="20">+F20</f>
        <v>430.24200000000002</v>
      </c>
      <c r="H20" s="4">
        <f t="shared" si="20"/>
        <v>430.24200000000002</v>
      </c>
    </row>
    <row r="22" spans="2:8" x14ac:dyDescent="0.2">
      <c r="B22" s="1" t="s">
        <v>28</v>
      </c>
      <c r="D22" s="6">
        <f>+D7/C7-1</f>
        <v>0.31171198541698319</v>
      </c>
      <c r="E22" s="6">
        <f>+E7/D7-1</f>
        <v>0.24169079328315002</v>
      </c>
      <c r="F22" s="6">
        <f>+F7/E7-1</f>
        <v>0.19999999999999996</v>
      </c>
      <c r="G22" s="6">
        <f>+G7/F7-1</f>
        <v>0.19999999999999996</v>
      </c>
      <c r="H22" s="6">
        <f>+H7/G7-1</f>
        <v>0.19999999999999996</v>
      </c>
    </row>
    <row r="23" spans="2:8" x14ac:dyDescent="0.2">
      <c r="B23" s="1" t="s">
        <v>23</v>
      </c>
      <c r="C23" s="6">
        <f t="shared" ref="C23:H23" si="21">+C9/C7</f>
        <v>0.45495974479720491</v>
      </c>
      <c r="D23" s="6">
        <f t="shared" si="21"/>
        <v>0.46855819339895771</v>
      </c>
      <c r="E23" s="6">
        <f t="shared" si="21"/>
        <v>0.48311882111546356</v>
      </c>
      <c r="F23" s="6">
        <f t="shared" si="21"/>
        <v>0.48</v>
      </c>
      <c r="G23" s="6">
        <f t="shared" si="21"/>
        <v>0.48</v>
      </c>
      <c r="H23" s="6">
        <f t="shared" si="21"/>
        <v>0.48</v>
      </c>
    </row>
    <row r="25" spans="2:8" s="4" customFormat="1" x14ac:dyDescent="0.2">
      <c r="B25" s="4" t="s">
        <v>25</v>
      </c>
      <c r="C25" s="4">
        <v>367</v>
      </c>
      <c r="D25" s="4">
        <v>1673</v>
      </c>
      <c r="E25" s="4">
        <v>2132</v>
      </c>
      <c r="F25" s="4">
        <f>+E25+F18-E18</f>
        <v>2865.8547999999987</v>
      </c>
      <c r="G25" s="4">
        <f t="shared" ref="G25:H25" si="22">+F25+G18-F18</f>
        <v>3516.4687599999984</v>
      </c>
      <c r="H25" s="4">
        <f t="shared" si="22"/>
        <v>4343.3098119999959</v>
      </c>
    </row>
    <row r="26" spans="2:8" s="4" customFormat="1" x14ac:dyDescent="0.2">
      <c r="B26" s="4" t="s">
        <v>26</v>
      </c>
      <c r="C26" s="4">
        <f>176+170</f>
        <v>346</v>
      </c>
      <c r="D26" s="4">
        <f>123+201</f>
        <v>324</v>
      </c>
      <c r="E26" s="4">
        <f>104+226</f>
        <v>330</v>
      </c>
      <c r="F26" s="4">
        <f>+E26</f>
        <v>330</v>
      </c>
      <c r="G26" s="4">
        <f t="shared" ref="G26:H26" si="23">+F26</f>
        <v>330</v>
      </c>
      <c r="H26" s="4">
        <f t="shared" si="23"/>
        <v>330</v>
      </c>
    </row>
    <row r="27" spans="2:8" s="4" customFormat="1" x14ac:dyDescent="0.2">
      <c r="B27" s="4" t="s">
        <v>27</v>
      </c>
      <c r="C27" s="4">
        <f>+C25-C26</f>
        <v>21</v>
      </c>
      <c r="D27" s="4">
        <f>+D25-D26</f>
        <v>1349</v>
      </c>
      <c r="E27" s="4">
        <f>+E25-E26</f>
        <v>1802</v>
      </c>
      <c r="F27" s="4">
        <f>+F25-F26</f>
        <v>2535.8547999999987</v>
      </c>
      <c r="G27" s="4">
        <f t="shared" ref="G27" si="24">+G25-G26</f>
        <v>3186.4687599999984</v>
      </c>
      <c r="H27" s="4">
        <f t="shared" ref="H27" si="25">+H25-H26</f>
        <v>4013.3098119999959</v>
      </c>
    </row>
    <row r="29" spans="2:8" x14ac:dyDescent="0.2">
      <c r="B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2025-03-13T14:54:49Z</dcterms:created>
  <dcterms:modified xsi:type="dcterms:W3CDTF">2025-10-08T15:31:46Z</dcterms:modified>
</cp:coreProperties>
</file>