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4907884F-393E-4FFB-AA0B-E0F9E0F81A9A}" xr6:coauthVersionLast="47" xr6:coauthVersionMax="47" xr10:uidLastSave="{00000000-0000-0000-0000-000000000000}"/>
  <bookViews>
    <workbookView xWindow="4020" yWindow="4020" windowWidth="18075" windowHeight="16020" activeTab="1" xr2:uid="{5B3DC6F2-9310-4C82-BA13-74F5491699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H19" i="2"/>
  <c r="C6" i="2"/>
  <c r="C10" i="2" s="1"/>
  <c r="C11" i="2" s="1"/>
  <c r="C13" i="2" s="1"/>
  <c r="C15" i="2" s="1"/>
  <c r="C16" i="2" s="1"/>
  <c r="C12" i="2"/>
  <c r="C5" i="2"/>
  <c r="G12" i="2"/>
  <c r="G6" i="2"/>
  <c r="G10" i="2"/>
  <c r="G5" i="2"/>
  <c r="E15" i="2"/>
  <c r="I15" i="2"/>
  <c r="I13" i="2"/>
  <c r="E13" i="2"/>
  <c r="E6" i="2"/>
  <c r="E10" i="2"/>
  <c r="E11" i="2" s="1"/>
  <c r="I11" i="2"/>
  <c r="I10" i="2"/>
  <c r="I6" i="2"/>
  <c r="E5" i="2"/>
  <c r="I5" i="2"/>
  <c r="D20" i="2"/>
  <c r="H20" i="2"/>
  <c r="H16" i="2"/>
  <c r="D16" i="2"/>
  <c r="H15" i="2"/>
  <c r="D15" i="2"/>
  <c r="D12" i="2"/>
  <c r="D13" i="2"/>
  <c r="H13" i="2"/>
  <c r="H12" i="2"/>
  <c r="D10" i="2"/>
  <c r="D11" i="2" s="1"/>
  <c r="D6" i="2"/>
  <c r="H11" i="2"/>
  <c r="H10" i="2"/>
  <c r="H6" i="2"/>
  <c r="H5" i="2"/>
  <c r="D5" i="2"/>
  <c r="K7" i="1"/>
  <c r="K5" i="1"/>
  <c r="K4" i="1"/>
  <c r="G11" i="2" l="1"/>
  <c r="G13" i="2" s="1"/>
  <c r="G15" i="2" s="1"/>
  <c r="G16" i="2" s="1"/>
</calcChain>
</file>

<file path=xl/sharedStrings.xml><?xml version="1.0" encoding="utf-8"?>
<sst xmlns="http://schemas.openxmlformats.org/spreadsheetml/2006/main" count="35" uniqueCount="31">
  <si>
    <t>Price</t>
  </si>
  <si>
    <t>Shares</t>
  </si>
  <si>
    <t>MC</t>
  </si>
  <si>
    <t>Cash</t>
  </si>
  <si>
    <t>Debt</t>
  </si>
  <si>
    <t>EV</t>
  </si>
  <si>
    <t>Q224</t>
  </si>
  <si>
    <t>Main</t>
  </si>
  <si>
    <t>Service</t>
  </si>
  <si>
    <t>Q123</t>
  </si>
  <si>
    <t>Q223</t>
  </si>
  <si>
    <t>Q323</t>
  </si>
  <si>
    <t>Q423</t>
  </si>
  <si>
    <t>Q124</t>
  </si>
  <si>
    <t>Q324</t>
  </si>
  <si>
    <t>Q424</t>
  </si>
  <si>
    <t>Revenue</t>
  </si>
  <si>
    <t>Transaction</t>
  </si>
  <si>
    <t>Operating Income</t>
  </si>
  <si>
    <t>Operating Expenses</t>
  </si>
  <si>
    <t>Credit Losses + Processing</t>
  </si>
  <si>
    <t>Advertising</t>
  </si>
  <si>
    <t>Compensation</t>
  </si>
  <si>
    <t>Other</t>
  </si>
  <si>
    <t>Interest Expense</t>
  </si>
  <si>
    <t>Pretax Income</t>
  </si>
  <si>
    <t>Taxes</t>
  </si>
  <si>
    <t>Net Income</t>
  </si>
  <si>
    <t>EPS</t>
  </si>
  <si>
    <t>CFFO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</si>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</sst>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B998263-D978-4B49-BBAA-F76C7E4CFC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</xdr:colOff>
      <xdr:row>0</xdr:row>
      <xdr:rowOff>0</xdr:rowOff>
    </xdr:from>
    <xdr:to>
      <xdr:col>8</xdr:col>
      <xdr:colOff>35718</xdr:colOff>
      <xdr:row>68</xdr:row>
      <xdr:rowOff>119061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538F3C-678B-D87C-3FCA-6C0FF8F28D9B}"/>
            </a:ext>
          </a:extLst>
        </xdr:cNvPr>
        <xdr:cNvCxnSpPr/>
      </xdr:nvCxnSpPr>
      <xdr:spPr>
        <a:xfrm>
          <a:off x="5643562" y="0"/>
          <a:ext cx="0" cy="110489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DC86-D3ED-43B0-AEDA-96D8CDC2F8A0}">
  <dimension ref="J2:L10"/>
  <sheetViews>
    <sheetView zoomScaleNormal="100" workbookViewId="0">
      <selection activeCell="N4" sqref="N4"/>
    </sheetView>
  </sheetViews>
  <sheetFormatPr defaultRowHeight="12.75" x14ac:dyDescent="0.2"/>
  <sheetData>
    <row r="2" spans="10:12" x14ac:dyDescent="0.2">
      <c r="J2" t="s">
        <v>0</v>
      </c>
      <c r="K2" s="1">
        <v>89.5</v>
      </c>
    </row>
    <row r="3" spans="10:12" x14ac:dyDescent="0.2">
      <c r="J3" t="s">
        <v>1</v>
      </c>
      <c r="K3" s="2">
        <v>11.155158</v>
      </c>
      <c r="L3" s="3" t="s">
        <v>6</v>
      </c>
    </row>
    <row r="4" spans="10:12" x14ac:dyDescent="0.2">
      <c r="J4" t="s">
        <v>2</v>
      </c>
      <c r="K4" s="2">
        <f>+K2*K3</f>
        <v>998.38664100000005</v>
      </c>
      <c r="L4" s="3"/>
    </row>
    <row r="5" spans="10:12" x14ac:dyDescent="0.2">
      <c r="J5" t="s">
        <v>3</v>
      </c>
      <c r="K5" s="2">
        <f>48.6+0.095</f>
        <v>48.695</v>
      </c>
      <c r="L5" s="3" t="s">
        <v>6</v>
      </c>
    </row>
    <row r="6" spans="10:12" x14ac:dyDescent="0.2">
      <c r="J6" t="s">
        <v>4</v>
      </c>
      <c r="K6" s="2">
        <v>75</v>
      </c>
      <c r="L6" s="3" t="s">
        <v>6</v>
      </c>
    </row>
    <row r="7" spans="10:12" x14ac:dyDescent="0.2">
      <c r="J7" t="s">
        <v>5</v>
      </c>
      <c r="K7" s="2">
        <f>+K4-K5+K6</f>
        <v>1024.6916409999999</v>
      </c>
    </row>
    <row r="9" spans="10:12" x14ac:dyDescent="0.2">
      <c r="K9" s="2"/>
      <c r="L9" s="3"/>
    </row>
    <row r="10" spans="10:12" x14ac:dyDescent="0.2">
      <c r="K10" s="2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7676-616E-4A29-87F9-3C3F6049087F}">
  <dimension ref="A1:J20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9" sqref="H19"/>
    </sheetView>
  </sheetViews>
  <sheetFormatPr defaultRowHeight="12.75" x14ac:dyDescent="0.2"/>
  <cols>
    <col min="1" max="1" width="5" bestFit="1" customWidth="1"/>
    <col min="2" max="2" width="24.42578125" bestFit="1" customWidth="1"/>
    <col min="3" max="10" width="9.140625" style="3"/>
  </cols>
  <sheetData>
    <row r="1" spans="1:10" x14ac:dyDescent="0.2">
      <c r="A1" s="9" t="s">
        <v>7</v>
      </c>
    </row>
    <row r="2" spans="1:10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6</v>
      </c>
      <c r="I2" s="3" t="s">
        <v>14</v>
      </c>
      <c r="J2" s="3" t="s">
        <v>15</v>
      </c>
    </row>
    <row r="3" spans="1:10" s="2" customFormat="1" x14ac:dyDescent="0.2">
      <c r="B3" s="2" t="s">
        <v>8</v>
      </c>
      <c r="C3" s="4">
        <v>52.795000000000002</v>
      </c>
      <c r="D3" s="4">
        <v>54.984999999999999</v>
      </c>
      <c r="E3" s="4">
        <v>59.2</v>
      </c>
      <c r="F3" s="4"/>
      <c r="G3" s="4">
        <v>65.561999999999998</v>
      </c>
      <c r="H3" s="4">
        <v>71.650999999999996</v>
      </c>
      <c r="I3" s="4">
        <v>83.4</v>
      </c>
      <c r="J3" s="4"/>
    </row>
    <row r="4" spans="1:10" s="2" customFormat="1" x14ac:dyDescent="0.2">
      <c r="B4" s="2" t="s">
        <v>17</v>
      </c>
      <c r="C4" s="4">
        <v>4.0119999999999996</v>
      </c>
      <c r="D4" s="4">
        <v>6.25</v>
      </c>
      <c r="E4" s="4">
        <v>6.6</v>
      </c>
      <c r="F4" s="4"/>
      <c r="G4" s="4">
        <v>8.0679999999999996</v>
      </c>
      <c r="H4" s="4">
        <v>8.4659999999999993</v>
      </c>
      <c r="I4" s="4">
        <v>9.1</v>
      </c>
      <c r="J4" s="4"/>
    </row>
    <row r="5" spans="1:10" s="5" customFormat="1" x14ac:dyDescent="0.2">
      <c r="B5" s="5" t="s">
        <v>16</v>
      </c>
      <c r="C5" s="6">
        <f>+C3+C4</f>
        <v>56.807000000000002</v>
      </c>
      <c r="D5" s="6">
        <f>+D3+D4</f>
        <v>61.234999999999999</v>
      </c>
      <c r="E5" s="6">
        <f>+E3+E4</f>
        <v>65.8</v>
      </c>
      <c r="F5" s="6"/>
      <c r="G5" s="6">
        <f>+G3+G4</f>
        <v>73.63</v>
      </c>
      <c r="H5" s="6">
        <f>+H3+H4</f>
        <v>80.11699999999999</v>
      </c>
      <c r="I5" s="6">
        <f>+I3+I4</f>
        <v>92.5</v>
      </c>
      <c r="J5" s="6"/>
    </row>
    <row r="6" spans="1:10" s="2" customFormat="1" x14ac:dyDescent="0.2">
      <c r="B6" s="2" t="s">
        <v>20</v>
      </c>
      <c r="C6" s="4">
        <f>18.353+9.494</f>
        <v>27.847000000000001</v>
      </c>
      <c r="D6" s="4">
        <f>15.925+7.232</f>
        <v>23.157</v>
      </c>
      <c r="E6" s="4">
        <f>16+7.1</f>
        <v>23.1</v>
      </c>
      <c r="F6" s="4"/>
      <c r="G6" s="4">
        <f>9.943+7.723</f>
        <v>17.666</v>
      </c>
      <c r="H6" s="4">
        <f>14.365+7.794</f>
        <v>22.158999999999999</v>
      </c>
      <c r="I6" s="4">
        <f>13.7+8.6</f>
        <v>22.299999999999997</v>
      </c>
      <c r="J6" s="4"/>
    </row>
    <row r="7" spans="1:10" s="2" customFormat="1" x14ac:dyDescent="0.2">
      <c r="B7" s="2" t="s">
        <v>21</v>
      </c>
      <c r="C7" s="4">
        <v>14.984999999999999</v>
      </c>
      <c r="D7" s="4">
        <v>14.984999999999999</v>
      </c>
      <c r="E7" s="4">
        <v>13.9</v>
      </c>
      <c r="F7" s="4"/>
      <c r="G7" s="4">
        <v>9.0969999999999995</v>
      </c>
      <c r="H7" s="4">
        <v>10.743</v>
      </c>
      <c r="I7" s="4">
        <v>12.5</v>
      </c>
      <c r="J7" s="4"/>
    </row>
    <row r="8" spans="1:10" s="2" customFormat="1" x14ac:dyDescent="0.2">
      <c r="B8" s="2" t="s">
        <v>22</v>
      </c>
      <c r="C8" s="4">
        <v>23.931999999999999</v>
      </c>
      <c r="D8" s="4">
        <v>23.931999999999999</v>
      </c>
      <c r="E8" s="4">
        <v>23.1</v>
      </c>
      <c r="F8" s="4"/>
      <c r="G8" s="4">
        <v>24.552</v>
      </c>
      <c r="H8" s="4">
        <v>24.515000000000001</v>
      </c>
      <c r="I8" s="4">
        <v>30.7</v>
      </c>
      <c r="J8" s="4"/>
    </row>
    <row r="9" spans="1:10" s="2" customFormat="1" x14ac:dyDescent="0.2">
      <c r="B9" s="2" t="s">
        <v>23</v>
      </c>
      <c r="C9" s="4">
        <v>20.077999999999999</v>
      </c>
      <c r="D9" s="4">
        <v>20.077999999999999</v>
      </c>
      <c r="E9" s="4">
        <v>16.3</v>
      </c>
      <c r="F9" s="4"/>
      <c r="G9" s="4">
        <v>16.916</v>
      </c>
      <c r="H9" s="4">
        <v>17.030999999999999</v>
      </c>
      <c r="I9" s="4">
        <v>24.4</v>
      </c>
      <c r="J9" s="4"/>
    </row>
    <row r="10" spans="1:10" s="2" customFormat="1" x14ac:dyDescent="0.2">
      <c r="B10" s="7" t="s">
        <v>19</v>
      </c>
      <c r="C10" s="4">
        <f>SUM(C6:C9)</f>
        <v>86.841999999999999</v>
      </c>
      <c r="D10" s="4">
        <f>SUM(D6:D9)</f>
        <v>82.152000000000001</v>
      </c>
      <c r="E10" s="4">
        <f>SUM(E6:E9)</f>
        <v>76.400000000000006</v>
      </c>
      <c r="F10" s="4"/>
      <c r="G10" s="4">
        <f>SUM(G6:G9)</f>
        <v>68.230999999999995</v>
      </c>
      <c r="H10" s="4">
        <f>SUM(H6:H9)</f>
        <v>74.448000000000008</v>
      </c>
      <c r="I10" s="4">
        <f>SUM(I6:I9)</f>
        <v>89.9</v>
      </c>
      <c r="J10" s="4"/>
    </row>
    <row r="11" spans="1:10" s="2" customFormat="1" x14ac:dyDescent="0.2">
      <c r="B11" s="2" t="s">
        <v>18</v>
      </c>
      <c r="C11" s="4">
        <f>C5-C10</f>
        <v>-30.034999999999997</v>
      </c>
      <c r="D11" s="4">
        <f>D5-D10</f>
        <v>-20.917000000000002</v>
      </c>
      <c r="E11" s="4">
        <f>E5-E10</f>
        <v>-10.600000000000009</v>
      </c>
      <c r="F11" s="4"/>
      <c r="G11" s="4">
        <f>G5-G10</f>
        <v>5.3990000000000009</v>
      </c>
      <c r="H11" s="4">
        <f>H5-H10</f>
        <v>5.6689999999999827</v>
      </c>
      <c r="I11" s="4">
        <f>I5-I10</f>
        <v>2.5999999999999943</v>
      </c>
      <c r="J11" s="4"/>
    </row>
    <row r="12" spans="1:10" s="2" customFormat="1" x14ac:dyDescent="0.2">
      <c r="B12" s="2" t="s">
        <v>24</v>
      </c>
      <c r="C12" s="4">
        <f>1.485-3.027</f>
        <v>-1.542</v>
      </c>
      <c r="D12" s="4">
        <f>1.485-3.027</f>
        <v>-1.542</v>
      </c>
      <c r="E12" s="4">
        <v>-1.7</v>
      </c>
      <c r="F12" s="4"/>
      <c r="G12" s="4">
        <f>-1.495+2.217</f>
        <v>0.72199999999999998</v>
      </c>
      <c r="H12" s="4">
        <f>0.537-1.965</f>
        <v>-1.4279999999999999</v>
      </c>
      <c r="I12" s="4">
        <v>-1.5</v>
      </c>
      <c r="J12" s="4"/>
    </row>
    <row r="13" spans="1:10" x14ac:dyDescent="0.2">
      <c r="B13" s="2" t="s">
        <v>25</v>
      </c>
      <c r="C13" s="4">
        <f>+C11+C12</f>
        <v>-31.576999999999998</v>
      </c>
      <c r="D13" s="4">
        <f>+D11+D12</f>
        <v>-22.459000000000003</v>
      </c>
      <c r="E13" s="4">
        <f>+E11+E12</f>
        <v>-12.300000000000008</v>
      </c>
      <c r="G13" s="4">
        <f>+G11+G12</f>
        <v>6.1210000000000004</v>
      </c>
      <c r="H13" s="4">
        <f>+H11+H12</f>
        <v>4.2409999999999828</v>
      </c>
      <c r="I13" s="4">
        <f>+I11+I12</f>
        <v>1.0999999999999943</v>
      </c>
    </row>
    <row r="14" spans="1:10" x14ac:dyDescent="0.2">
      <c r="B14" s="2" t="s">
        <v>26</v>
      </c>
      <c r="C14" s="3">
        <v>0</v>
      </c>
      <c r="D14" s="3">
        <v>0</v>
      </c>
      <c r="E14" s="3">
        <v>0</v>
      </c>
      <c r="G14" s="4">
        <v>3.2029999999999998</v>
      </c>
      <c r="H14" s="3">
        <v>0</v>
      </c>
      <c r="I14" s="3">
        <v>0.4</v>
      </c>
    </row>
    <row r="15" spans="1:10" x14ac:dyDescent="0.2">
      <c r="B15" s="2" t="s">
        <v>27</v>
      </c>
      <c r="C15" s="4">
        <f>+C13-C14</f>
        <v>-31.576999999999998</v>
      </c>
      <c r="D15" s="4">
        <f>+D13-D14</f>
        <v>-22.459000000000003</v>
      </c>
      <c r="E15" s="4">
        <f>+E13-E14</f>
        <v>-12.300000000000008</v>
      </c>
      <c r="G15" s="4">
        <f>+G13-G14</f>
        <v>2.9180000000000006</v>
      </c>
      <c r="H15" s="4">
        <f>+H13-H14</f>
        <v>4.2409999999999828</v>
      </c>
      <c r="I15" s="4">
        <f>+I13-I14</f>
        <v>0.69999999999999429</v>
      </c>
    </row>
    <row r="16" spans="1:10" x14ac:dyDescent="0.2">
      <c r="B16" s="2" t="s">
        <v>28</v>
      </c>
      <c r="C16" s="8">
        <f>+C15/C17</f>
        <v>-2.6569962336571424</v>
      </c>
      <c r="D16" s="8">
        <f>+D15/D17</f>
        <v>-1.8897766859329819</v>
      </c>
      <c r="E16" s="8"/>
      <c r="G16" s="8">
        <f>+G15/G17</f>
        <v>0.22135378243775453</v>
      </c>
      <c r="H16" s="8">
        <f>+H15/H17</f>
        <v>0.31313572236962917</v>
      </c>
      <c r="I16" s="8"/>
    </row>
    <row r="17" spans="2:10" s="2" customFormat="1" x14ac:dyDescent="0.2">
      <c r="B17" s="2" t="s">
        <v>1</v>
      </c>
      <c r="C17" s="4">
        <v>11.884473</v>
      </c>
      <c r="D17" s="4">
        <v>11.884473</v>
      </c>
      <c r="E17" s="4"/>
      <c r="F17" s="4"/>
      <c r="G17" s="4">
        <v>13.182517000000001</v>
      </c>
      <c r="H17" s="4">
        <v>13.543647999999999</v>
      </c>
      <c r="I17" s="4"/>
      <c r="J17" s="4"/>
    </row>
    <row r="19" spans="2:10" x14ac:dyDescent="0.2">
      <c r="B19" s="2" t="s">
        <v>30</v>
      </c>
      <c r="G19" s="10">
        <f>G3/C3-1</f>
        <v>0.24182214224831888</v>
      </c>
      <c r="H19" s="10">
        <f>H3/D3-1</f>
        <v>0.30310084568518691</v>
      </c>
    </row>
    <row r="20" spans="2:10" s="2" customFormat="1" x14ac:dyDescent="0.2">
      <c r="B20" s="2" t="s">
        <v>29</v>
      </c>
      <c r="C20" s="4">
        <v>-6.9290000000000003</v>
      </c>
      <c r="D20" s="4">
        <f>2.725-C20</f>
        <v>9.6539999999999999</v>
      </c>
      <c r="E20" s="4"/>
      <c r="F20" s="4"/>
      <c r="G20" s="4">
        <v>18.344000000000001</v>
      </c>
      <c r="H20" s="4">
        <f>46.391-G20</f>
        <v>28.046999999999997</v>
      </c>
      <c r="I20" s="4"/>
      <c r="J20" s="4"/>
    </row>
  </sheetData>
  <hyperlinks>
    <hyperlink ref="A1" location="Main!A1" display="Main" xr:uid="{8B9800BA-0B1B-41CC-BF9A-742659A4A66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2024-12-23T14:02:39Z</dcterms:created>
  <dcterms:modified xsi:type="dcterms:W3CDTF">2025-10-08T15:48:32Z</dcterms:modified>
</cp:coreProperties>
</file>