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42FB324-B8A7-4DDC-9F77-167C8BBBAAF3}" xr6:coauthVersionLast="47" xr6:coauthVersionMax="47" xr10:uidLastSave="{00000000-0000-0000-0000-000000000000}"/>
  <bookViews>
    <workbookView xWindow="3330" yWindow="3330" windowWidth="18075" windowHeight="16020" xr2:uid="{EFBABCF6-2DC2-4552-B0BE-FF1FC4AE1F8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AA5" i="2"/>
  <c r="AA4" i="2"/>
  <c r="AA3" i="2"/>
  <c r="AA6" i="2" s="1"/>
  <c r="Z2" i="2"/>
  <c r="AA2" i="2" s="1"/>
  <c r="AB2" i="2" s="1"/>
  <c r="AC2" i="2" s="1"/>
  <c r="AD2" i="2" s="1"/>
  <c r="AE2" i="2" s="1"/>
  <c r="AF2" i="2" s="1"/>
  <c r="AG2" i="2" s="1"/>
  <c r="AH2" i="2" s="1"/>
  <c r="I13" i="2"/>
  <c r="M13" i="2"/>
  <c r="I11" i="2"/>
  <c r="M11" i="2"/>
  <c r="I6" i="2"/>
  <c r="I8" i="2" s="1"/>
  <c r="I12" i="2" s="1"/>
  <c r="I14" i="2" s="1"/>
  <c r="I16" i="2" s="1"/>
  <c r="I17" i="2" s="1"/>
  <c r="M6" i="2"/>
  <c r="M8" i="2" s="1"/>
  <c r="M12" i="2" s="1"/>
  <c r="M14" i="2" s="1"/>
  <c r="M16" i="2" s="1"/>
  <c r="M17" i="2" s="1"/>
  <c r="M7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Ringholm</author>
  </authors>
  <commentList>
    <comment ref="AA6" authorId="0" shapeId="0" xr:uid="{D8A5D173-5C63-4795-8903-90AA168BBD6A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Guidance: 815-845m</t>
        </r>
      </text>
    </comment>
  </commentList>
</comments>
</file>

<file path=xl/sharedStrings.xml><?xml version="1.0" encoding="utf-8"?>
<sst xmlns="http://schemas.openxmlformats.org/spreadsheetml/2006/main" count="60" uniqueCount="56">
  <si>
    <t>Price</t>
  </si>
  <si>
    <t>Shares</t>
  </si>
  <si>
    <t>MC</t>
  </si>
  <si>
    <t>Cash</t>
  </si>
  <si>
    <t>Debt</t>
  </si>
  <si>
    <t>EV</t>
  </si>
  <si>
    <t>Q322</t>
  </si>
  <si>
    <t>Main</t>
  </si>
  <si>
    <t>Royalties</t>
  </si>
  <si>
    <t>Product</t>
  </si>
  <si>
    <t>Collaboration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</si>
  <si>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</si>
  <si>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</si>
  <si>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</si>
  <si>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</si>
  <si>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</si>
  <si>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</si>
  <si>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</si>
  <si>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</si>
  <si>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</si>
  <si>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</si>
  <si>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</si>
  <si>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</si>
  <si>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Q123</t>
  </si>
  <si>
    <t>Q223</t>
  </si>
  <si>
    <t>Q323</t>
  </si>
  <si>
    <t>Q423</t>
  </si>
  <si>
    <t>COGS</t>
  </si>
  <si>
    <t>Gross Profit</t>
  </si>
  <si>
    <t>Operating Income</t>
  </si>
  <si>
    <t>Operating Expenses</t>
  </si>
  <si>
    <t>SG&amp;A</t>
  </si>
  <si>
    <t>R&amp;D</t>
  </si>
  <si>
    <t>Interest Income</t>
  </si>
  <si>
    <t>Pretax Income</t>
  </si>
  <si>
    <t>Taxes</t>
  </si>
  <si>
    <t>Net Income</t>
  </si>
  <si>
    <t>EPS</t>
  </si>
  <si>
    <t>Brand</t>
  </si>
  <si>
    <t>Enhanze</t>
  </si>
  <si>
    <t>Hylenex</t>
  </si>
  <si>
    <t>Nocdurna</t>
  </si>
  <si>
    <t>Tecentriq</t>
  </si>
  <si>
    <t>Hyqvia</t>
  </si>
  <si>
    <t>efgartigimod</t>
  </si>
  <si>
    <t>Herceptin</t>
  </si>
  <si>
    <t>Phesgo</t>
  </si>
  <si>
    <t>Darzalex</t>
  </si>
  <si>
    <t>Tepezza</t>
  </si>
  <si>
    <t>Xyosted (testosterone)</t>
  </si>
  <si>
    <t>Tlando (testosterone</t>
  </si>
  <si>
    <t>Q224</t>
  </si>
  <si>
    <t>Q124</t>
  </si>
  <si>
    <t>Q324</t>
  </si>
  <si>
    <t>Q424</t>
  </si>
  <si>
    <t>24-05-2022: acquired Antares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</si>
</sst>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A91E348-31E8-4B85-8140-88CCE7569AB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</xdr:colOff>
      <xdr:row>0</xdr:row>
      <xdr:rowOff>23812</xdr:rowOff>
    </xdr:from>
    <xdr:to>
      <xdr:col>13</xdr:col>
      <xdr:colOff>23812</xdr:colOff>
      <xdr:row>27</xdr:row>
      <xdr:rowOff>130969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B46A05A-1EC0-2EE1-663D-AB6374AE74A8}"/>
            </a:ext>
          </a:extLst>
        </xdr:cNvPr>
        <xdr:cNvCxnSpPr/>
      </xdr:nvCxnSpPr>
      <xdr:spPr>
        <a:xfrm>
          <a:off x="8245078" y="23812"/>
          <a:ext cx="0" cy="44469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5ACB-227D-4711-83D3-8545DAAED56E}">
  <dimension ref="B2:N14"/>
  <sheetViews>
    <sheetView tabSelected="1" zoomScaleNormal="100" workbookViewId="0">
      <selection activeCell="N7" sqref="N7"/>
    </sheetView>
  </sheetViews>
  <sheetFormatPr defaultRowHeight="12.75" x14ac:dyDescent="0.2"/>
  <sheetData>
    <row r="2" spans="2:14" x14ac:dyDescent="0.2">
      <c r="B2" t="s">
        <v>38</v>
      </c>
      <c r="L2" t="s">
        <v>0</v>
      </c>
      <c r="M2">
        <v>63.69</v>
      </c>
    </row>
    <row r="3" spans="2:14" x14ac:dyDescent="0.2">
      <c r="B3" t="s">
        <v>39</v>
      </c>
      <c r="L3" t="s">
        <v>1</v>
      </c>
      <c r="M3" s="2">
        <v>126.678</v>
      </c>
      <c r="N3" s="1" t="s">
        <v>51</v>
      </c>
    </row>
    <row r="4" spans="2:14" x14ac:dyDescent="0.2">
      <c r="B4" t="s">
        <v>40</v>
      </c>
      <c r="L4" t="s">
        <v>2</v>
      </c>
      <c r="M4" s="2">
        <f>+M2*M3</f>
        <v>8068.1218199999994</v>
      </c>
    </row>
    <row r="5" spans="2:14" x14ac:dyDescent="0.2">
      <c r="B5" t="s">
        <v>49</v>
      </c>
      <c r="L5" t="s">
        <v>3</v>
      </c>
      <c r="M5" s="2">
        <f>187.864+341.166</f>
        <v>529.03</v>
      </c>
      <c r="N5" s="1" t="s">
        <v>51</v>
      </c>
    </row>
    <row r="6" spans="2:14" x14ac:dyDescent="0.2">
      <c r="B6" t="s">
        <v>50</v>
      </c>
      <c r="L6" t="s">
        <v>4</v>
      </c>
      <c r="M6" s="2">
        <v>1502.5150000000001</v>
      </c>
      <c r="N6" s="1" t="s">
        <v>51</v>
      </c>
    </row>
    <row r="7" spans="2:14" x14ac:dyDescent="0.2">
      <c r="B7" t="s">
        <v>41</v>
      </c>
      <c r="L7" t="s">
        <v>5</v>
      </c>
      <c r="M7" s="2">
        <f>+M4-M5+M6</f>
        <v>9041.6068199999991</v>
      </c>
    </row>
    <row r="8" spans="2:14" x14ac:dyDescent="0.2">
      <c r="B8" t="s">
        <v>42</v>
      </c>
    </row>
    <row r="9" spans="2:14" x14ac:dyDescent="0.2">
      <c r="B9" t="s">
        <v>43</v>
      </c>
    </row>
    <row r="10" spans="2:14" x14ac:dyDescent="0.2">
      <c r="B10" t="s">
        <v>44</v>
      </c>
    </row>
    <row r="11" spans="2:14" x14ac:dyDescent="0.2">
      <c r="B11" t="s">
        <v>45</v>
      </c>
      <c r="L11" t="s">
        <v>55</v>
      </c>
    </row>
    <row r="12" spans="2:14" x14ac:dyDescent="0.2">
      <c r="B12" t="s">
        <v>46</v>
      </c>
    </row>
    <row r="13" spans="2:14" x14ac:dyDescent="0.2">
      <c r="B13" t="s">
        <v>47</v>
      </c>
    </row>
    <row r="14" spans="2:14" x14ac:dyDescent="0.2">
      <c r="B14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7919-4803-4438-BCF8-90C3F9DFA3FB}">
  <dimension ref="A1:AH18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D13" sqref="AD13"/>
    </sheetView>
  </sheetViews>
  <sheetFormatPr defaultRowHeight="12.75" x14ac:dyDescent="0.2"/>
  <cols>
    <col min="1" max="1" width="5" bestFit="1" customWidth="1"/>
    <col min="2" max="2" width="18.140625" bestFit="1" customWidth="1"/>
    <col min="3" max="21" width="9.140625" style="1"/>
  </cols>
  <sheetData>
    <row r="1" spans="1:34" x14ac:dyDescent="0.2">
      <c r="A1" s="3" t="s">
        <v>7</v>
      </c>
    </row>
    <row r="2" spans="1:34" x14ac:dyDescent="0.2"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6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52</v>
      </c>
      <c r="T2" s="1" t="s">
        <v>51</v>
      </c>
      <c r="U2" s="1" t="s">
        <v>53</v>
      </c>
      <c r="V2" s="1" t="s">
        <v>54</v>
      </c>
      <c r="Y2">
        <v>2020</v>
      </c>
      <c r="Z2">
        <f>+Y2+1</f>
        <v>2021</v>
      </c>
      <c r="AA2">
        <f t="shared" ref="AA2:AH2" si="0">+Z2+1</f>
        <v>2022</v>
      </c>
      <c r="AB2">
        <f t="shared" si="0"/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</row>
    <row r="3" spans="1:34" s="2" customFormat="1" x14ac:dyDescent="0.2">
      <c r="B3" s="2" t="s">
        <v>8</v>
      </c>
      <c r="C3" s="4"/>
      <c r="D3" s="4"/>
      <c r="E3" s="4"/>
      <c r="F3" s="4"/>
      <c r="G3" s="4"/>
      <c r="H3" s="4"/>
      <c r="I3" s="4">
        <v>58.563000000000002</v>
      </c>
      <c r="J3" s="4"/>
      <c r="K3" s="4"/>
      <c r="L3" s="4"/>
      <c r="M3" s="4">
        <v>99.551000000000002</v>
      </c>
      <c r="N3" s="4"/>
      <c r="O3" s="4"/>
      <c r="P3" s="4">
        <v>111.74</v>
      </c>
      <c r="Q3" s="4"/>
      <c r="R3" s="4"/>
      <c r="S3" s="4"/>
      <c r="T3" s="4">
        <v>124.91800000000001</v>
      </c>
      <c r="U3" s="4"/>
      <c r="AA3" s="2">
        <f>SUM(K3:N3)</f>
        <v>99.551000000000002</v>
      </c>
    </row>
    <row r="4" spans="1:34" s="2" customFormat="1" x14ac:dyDescent="0.2">
      <c r="B4" s="2" t="s">
        <v>9</v>
      </c>
      <c r="C4" s="4"/>
      <c r="D4" s="4"/>
      <c r="E4" s="4"/>
      <c r="F4" s="4"/>
      <c r="G4" s="4"/>
      <c r="H4" s="4"/>
      <c r="I4" s="4">
        <v>25.047000000000001</v>
      </c>
      <c r="J4" s="4"/>
      <c r="K4" s="4"/>
      <c r="L4" s="4"/>
      <c r="M4" s="4">
        <v>61.427</v>
      </c>
      <c r="N4" s="4"/>
      <c r="O4" s="4"/>
      <c r="P4" s="4"/>
      <c r="Q4" s="4"/>
      <c r="R4" s="4"/>
      <c r="S4" s="4"/>
      <c r="T4" s="4"/>
      <c r="U4" s="4"/>
      <c r="AA4" s="2">
        <f>SUM(K4:N4)</f>
        <v>61.427</v>
      </c>
    </row>
    <row r="5" spans="1:34" s="2" customFormat="1" x14ac:dyDescent="0.2">
      <c r="B5" s="2" t="s">
        <v>10</v>
      </c>
      <c r="C5" s="4"/>
      <c r="D5" s="4"/>
      <c r="E5" s="4"/>
      <c r="F5" s="4"/>
      <c r="G5" s="4"/>
      <c r="H5" s="4"/>
      <c r="I5" s="4">
        <v>32.22</v>
      </c>
      <c r="J5" s="4"/>
      <c r="K5" s="4"/>
      <c r="L5" s="4"/>
      <c r="M5" s="4">
        <v>47.997999999999998</v>
      </c>
      <c r="N5" s="4"/>
      <c r="O5" s="4"/>
      <c r="P5" s="4"/>
      <c r="Q5" s="4"/>
      <c r="R5" s="4"/>
      <c r="S5" s="4"/>
      <c r="T5" s="4"/>
      <c r="U5" s="4"/>
      <c r="AA5" s="2">
        <f>SUM(K5:N5)</f>
        <v>47.997999999999998</v>
      </c>
    </row>
    <row r="6" spans="1:34" s="5" customFormat="1" x14ac:dyDescent="0.2">
      <c r="B6" s="5" t="s">
        <v>11</v>
      </c>
      <c r="C6" s="6"/>
      <c r="D6" s="6"/>
      <c r="E6" s="6"/>
      <c r="F6" s="6"/>
      <c r="G6" s="6"/>
      <c r="H6" s="6"/>
      <c r="I6" s="6">
        <f>+I5+I4+I3</f>
        <v>115.83</v>
      </c>
      <c r="J6" s="6"/>
      <c r="K6" s="6"/>
      <c r="L6" s="6"/>
      <c r="M6" s="6">
        <f>+M5+M4+M3</f>
        <v>208.976</v>
      </c>
      <c r="N6" s="6"/>
      <c r="O6" s="6"/>
      <c r="P6" s="6"/>
      <c r="Q6" s="6"/>
      <c r="R6" s="6"/>
      <c r="S6" s="6"/>
      <c r="T6" s="6"/>
      <c r="U6" s="6"/>
      <c r="AA6" s="5">
        <f>+AA3+AA4+AA5</f>
        <v>208.976</v>
      </c>
    </row>
    <row r="7" spans="1:34" s="2" customFormat="1" x14ac:dyDescent="0.2">
      <c r="B7" s="2" t="s">
        <v>27</v>
      </c>
      <c r="C7" s="4"/>
      <c r="D7" s="4"/>
      <c r="E7" s="4"/>
      <c r="F7" s="4"/>
      <c r="G7" s="4"/>
      <c r="H7" s="4"/>
      <c r="I7" s="4">
        <v>18.588999999999999</v>
      </c>
      <c r="J7" s="4"/>
      <c r="K7" s="4"/>
      <c r="L7" s="4"/>
      <c r="M7" s="4">
        <v>47.319000000000003</v>
      </c>
      <c r="N7" s="4"/>
      <c r="O7" s="4"/>
      <c r="P7" s="4"/>
      <c r="Q7" s="4"/>
      <c r="R7" s="4"/>
      <c r="S7" s="4"/>
      <c r="T7" s="4"/>
      <c r="U7" s="4"/>
    </row>
    <row r="8" spans="1:34" s="2" customFormat="1" x14ac:dyDescent="0.2">
      <c r="B8" s="2" t="s">
        <v>28</v>
      </c>
      <c r="C8" s="4"/>
      <c r="D8" s="4"/>
      <c r="E8" s="4"/>
      <c r="F8" s="4"/>
      <c r="G8" s="4"/>
      <c r="H8" s="4"/>
      <c r="I8" s="4">
        <f>+I6-I7</f>
        <v>97.241</v>
      </c>
      <c r="J8" s="4"/>
      <c r="K8" s="4"/>
      <c r="L8" s="4"/>
      <c r="M8" s="4">
        <f>+M6-M7</f>
        <v>161.65699999999998</v>
      </c>
      <c r="N8" s="4"/>
      <c r="O8" s="4"/>
      <c r="P8" s="4"/>
      <c r="Q8" s="4"/>
      <c r="R8" s="4"/>
      <c r="S8" s="4"/>
      <c r="T8" s="4"/>
      <c r="U8" s="4"/>
    </row>
    <row r="9" spans="1:34" s="2" customFormat="1" x14ac:dyDescent="0.2">
      <c r="B9" s="2" t="s">
        <v>32</v>
      </c>
      <c r="C9" s="4"/>
      <c r="D9" s="4"/>
      <c r="E9" s="4"/>
      <c r="F9" s="4"/>
      <c r="G9" s="4"/>
      <c r="H9" s="4"/>
      <c r="I9" s="4">
        <v>8.4860000000000007</v>
      </c>
      <c r="J9" s="4"/>
      <c r="K9" s="4"/>
      <c r="L9" s="4"/>
      <c r="M9" s="4">
        <v>16.704999999999998</v>
      </c>
      <c r="N9" s="4"/>
      <c r="O9" s="4"/>
      <c r="P9" s="4"/>
      <c r="Q9" s="4"/>
      <c r="R9" s="4"/>
      <c r="S9" s="4"/>
      <c r="T9" s="4"/>
      <c r="U9" s="4"/>
    </row>
    <row r="10" spans="1:34" s="2" customFormat="1" x14ac:dyDescent="0.2">
      <c r="B10" s="2" t="s">
        <v>31</v>
      </c>
      <c r="C10" s="4"/>
      <c r="D10" s="4"/>
      <c r="E10" s="4"/>
      <c r="F10" s="4"/>
      <c r="G10" s="4"/>
      <c r="H10" s="4"/>
      <c r="I10" s="4">
        <v>13.169</v>
      </c>
      <c r="J10" s="4"/>
      <c r="K10" s="4"/>
      <c r="L10" s="4"/>
      <c r="M10" s="4">
        <v>34.466999999999999</v>
      </c>
      <c r="N10" s="4"/>
      <c r="O10" s="4"/>
      <c r="P10" s="4"/>
      <c r="Q10" s="4"/>
      <c r="R10" s="4"/>
      <c r="S10" s="4"/>
      <c r="T10" s="4"/>
      <c r="U10" s="4"/>
    </row>
    <row r="11" spans="1:34" s="2" customFormat="1" x14ac:dyDescent="0.2">
      <c r="B11" s="2" t="s">
        <v>30</v>
      </c>
      <c r="C11" s="4"/>
      <c r="D11" s="4"/>
      <c r="E11" s="4"/>
      <c r="F11" s="4"/>
      <c r="G11" s="4"/>
      <c r="H11" s="4"/>
      <c r="I11" s="4">
        <f>+I9+I10</f>
        <v>21.655000000000001</v>
      </c>
      <c r="J11" s="4"/>
      <c r="K11" s="4"/>
      <c r="L11" s="4"/>
      <c r="M11" s="4">
        <f>+M9+M10</f>
        <v>51.171999999999997</v>
      </c>
      <c r="N11" s="4"/>
      <c r="O11" s="4"/>
      <c r="P11" s="4"/>
      <c r="Q11" s="4"/>
      <c r="R11" s="4"/>
      <c r="S11" s="4"/>
      <c r="T11" s="4"/>
      <c r="U11" s="4"/>
    </row>
    <row r="12" spans="1:34" s="2" customFormat="1" x14ac:dyDescent="0.2">
      <c r="B12" s="2" t="s">
        <v>29</v>
      </c>
      <c r="C12" s="4"/>
      <c r="D12" s="4"/>
      <c r="E12" s="4"/>
      <c r="F12" s="4"/>
      <c r="G12" s="4"/>
      <c r="H12" s="4"/>
      <c r="I12" s="4">
        <f>+I8-I11</f>
        <v>75.585999999999999</v>
      </c>
      <c r="J12" s="4"/>
      <c r="K12" s="4"/>
      <c r="L12" s="4"/>
      <c r="M12" s="4">
        <f>+M8-M11</f>
        <v>110.48499999999999</v>
      </c>
      <c r="N12" s="4"/>
      <c r="O12" s="4"/>
      <c r="P12" s="4"/>
      <c r="Q12" s="4"/>
      <c r="R12" s="4"/>
      <c r="S12" s="4"/>
      <c r="T12" s="4"/>
      <c r="U12" s="4"/>
    </row>
    <row r="13" spans="1:34" s="2" customFormat="1" x14ac:dyDescent="0.2">
      <c r="B13" s="2" t="s">
        <v>33</v>
      </c>
      <c r="C13" s="4"/>
      <c r="D13" s="4"/>
      <c r="E13" s="4"/>
      <c r="F13" s="4"/>
      <c r="G13" s="4"/>
      <c r="H13" s="4"/>
      <c r="I13" s="4">
        <f>0.274-1.754</f>
        <v>-1.48</v>
      </c>
      <c r="J13" s="4"/>
      <c r="K13" s="4"/>
      <c r="L13" s="4"/>
      <c r="M13" s="4">
        <f>0.641-7.514</f>
        <v>-6.8730000000000002</v>
      </c>
      <c r="N13" s="4"/>
      <c r="O13" s="4"/>
      <c r="P13" s="4"/>
      <c r="Q13" s="4"/>
      <c r="R13" s="4"/>
      <c r="S13" s="4"/>
      <c r="T13" s="4"/>
      <c r="U13" s="4"/>
    </row>
    <row r="14" spans="1:34" s="2" customFormat="1" x14ac:dyDescent="0.2">
      <c r="B14" s="2" t="s">
        <v>34</v>
      </c>
      <c r="C14" s="4"/>
      <c r="D14" s="4"/>
      <c r="E14" s="4"/>
      <c r="F14" s="4"/>
      <c r="G14" s="4"/>
      <c r="H14" s="4"/>
      <c r="I14" s="4">
        <f>+I12+I13</f>
        <v>74.105999999999995</v>
      </c>
      <c r="J14" s="4"/>
      <c r="K14" s="4"/>
      <c r="L14" s="4"/>
      <c r="M14" s="4">
        <f>+M12+M13</f>
        <v>103.61199999999998</v>
      </c>
      <c r="N14" s="4"/>
      <c r="O14" s="4"/>
      <c r="P14" s="4"/>
      <c r="Q14" s="4"/>
      <c r="R14" s="4"/>
      <c r="S14" s="4"/>
      <c r="T14" s="4"/>
      <c r="U14" s="4"/>
    </row>
    <row r="15" spans="1:34" x14ac:dyDescent="0.2">
      <c r="B15" s="2" t="s">
        <v>35</v>
      </c>
      <c r="I15" s="1">
        <v>0</v>
      </c>
      <c r="M15" s="4">
        <v>12.073</v>
      </c>
    </row>
    <row r="16" spans="1:34" x14ac:dyDescent="0.2">
      <c r="B16" s="2" t="s">
        <v>36</v>
      </c>
      <c r="I16" s="4">
        <f>+I14-I15</f>
        <v>74.105999999999995</v>
      </c>
      <c r="M16" s="4">
        <f>+M14-M15</f>
        <v>91.538999999999987</v>
      </c>
    </row>
    <row r="17" spans="2:21" x14ac:dyDescent="0.2">
      <c r="B17" s="2" t="s">
        <v>37</v>
      </c>
      <c r="I17" s="7">
        <f>+I16/I18</f>
        <v>0.50518781103006338</v>
      </c>
      <c r="M17" s="7">
        <f>+M16/M18</f>
        <v>0.65672551959651893</v>
      </c>
    </row>
    <row r="18" spans="2:21" s="2" customFormat="1" x14ac:dyDescent="0.2">
      <c r="B18" s="2" t="s">
        <v>1</v>
      </c>
      <c r="C18" s="4"/>
      <c r="D18" s="4"/>
      <c r="E18" s="4"/>
      <c r="F18" s="4"/>
      <c r="G18" s="4"/>
      <c r="H18" s="4"/>
      <c r="I18" s="4">
        <v>146.69</v>
      </c>
      <c r="J18" s="4"/>
      <c r="K18" s="4"/>
      <c r="L18" s="4"/>
      <c r="M18" s="4">
        <v>139.387</v>
      </c>
      <c r="N18" s="4"/>
      <c r="O18" s="4"/>
      <c r="P18" s="4"/>
      <c r="Q18" s="4"/>
      <c r="R18" s="4"/>
      <c r="S18" s="4"/>
      <c r="T18" s="4"/>
      <c r="U18" s="4"/>
    </row>
  </sheetData>
  <hyperlinks>
    <hyperlink ref="A1" location="Main!A1" display="Main" xr:uid="{AC3E8AF5-B0DA-438A-A511-50F8E5CF208F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2023-02-07T04:21:57Z</dcterms:created>
  <dcterms:modified xsi:type="dcterms:W3CDTF">2025-10-13T13:22:57Z</dcterms:modified>
</cp:coreProperties>
</file>