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7F97D8A-F4BB-4DB6-9F16-EE905F87A118}" xr6:coauthVersionLast="47" xr6:coauthVersionMax="47" xr10:uidLastSave="{00000000-0000-0000-0000-000000000000}"/>
  <bookViews>
    <workbookView xWindow="10305" yWindow="3675" windowWidth="18075" windowHeight="16020" activeTab="1" xr2:uid="{D8B15F24-6D45-44B2-A85E-EC94F1E325F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2" i="2" l="1"/>
  <c r="V34" i="2"/>
  <c r="V27" i="2"/>
  <c r="V33" i="2"/>
  <c r="AW10" i="2"/>
  <c r="AV10" i="2"/>
  <c r="AU10" i="2"/>
  <c r="AT10" i="2"/>
  <c r="AS10" i="2"/>
  <c r="AS21" i="2"/>
  <c r="AT21" i="2" s="1"/>
  <c r="AS13" i="2"/>
  <c r="AS14" i="2" s="1"/>
  <c r="AS15" i="2" s="1"/>
  <c r="AT12" i="2"/>
  <c r="AU12" i="2" s="1"/>
  <c r="AS12" i="2"/>
  <c r="AW24" i="2"/>
  <c r="AV24" i="2"/>
  <c r="AU24" i="2"/>
  <c r="AT24" i="2"/>
  <c r="AS24" i="2"/>
  <c r="AW23" i="2"/>
  <c r="AV23" i="2"/>
  <c r="AU23" i="2"/>
  <c r="AT23" i="2"/>
  <c r="AS23" i="2"/>
  <c r="AL24" i="2"/>
  <c r="AM11" i="2"/>
  <c r="AW11" i="2"/>
  <c r="AV11" i="2"/>
  <c r="AU11" i="2"/>
  <c r="AT11" i="2"/>
  <c r="AS11" i="2"/>
  <c r="AS8" i="2"/>
  <c r="AT8" i="2" s="1"/>
  <c r="AU8" i="2" s="1"/>
  <c r="AV8" i="2" s="1"/>
  <c r="AW8" i="2" s="1"/>
  <c r="AS6" i="2"/>
  <c r="AT6" i="2" s="1"/>
  <c r="AU6" i="2" s="1"/>
  <c r="AV6" i="2" s="1"/>
  <c r="AW6" i="2" s="1"/>
  <c r="AS7" i="2"/>
  <c r="AS9" i="2"/>
  <c r="AR8" i="2"/>
  <c r="AR6" i="2"/>
  <c r="AR5" i="2"/>
  <c r="AQ5" i="2"/>
  <c r="AQ6" i="2"/>
  <c r="AQ8" i="2"/>
  <c r="AS5" i="2"/>
  <c r="AT5" i="2" s="1"/>
  <c r="AU5" i="2" s="1"/>
  <c r="AV5" i="2" s="1"/>
  <c r="AW5" i="2" s="1"/>
  <c r="AW7" i="2" s="1"/>
  <c r="AW2" i="2"/>
  <c r="AV2" i="2"/>
  <c r="AU2" i="2"/>
  <c r="AT2" i="2"/>
  <c r="AS2" i="2"/>
  <c r="AN8" i="2"/>
  <c r="AO8" i="2" s="1"/>
  <c r="AP8" i="2" s="1"/>
  <c r="AM8" i="2"/>
  <c r="AM6" i="2"/>
  <c r="AN6" i="2" s="1"/>
  <c r="AO6" i="2" s="1"/>
  <c r="AP6" i="2" s="1"/>
  <c r="AN5" i="2"/>
  <c r="AO5" i="2" s="1"/>
  <c r="AP5" i="2" s="1"/>
  <c r="AM5" i="2"/>
  <c r="AJ23" i="2"/>
  <c r="AI23" i="2"/>
  <c r="AG23" i="2"/>
  <c r="AF23" i="2"/>
  <c r="AE23" i="2"/>
  <c r="AL21" i="2"/>
  <c r="AK21" i="2"/>
  <c r="AL18" i="2"/>
  <c r="AK18" i="2"/>
  <c r="AL16" i="2"/>
  <c r="AK16" i="2"/>
  <c r="AL13" i="2"/>
  <c r="AK13" i="2"/>
  <c r="AL12" i="2"/>
  <c r="AK12" i="2"/>
  <c r="AL11" i="2"/>
  <c r="AK11" i="2"/>
  <c r="AL10" i="2"/>
  <c r="AK10" i="2"/>
  <c r="AK8" i="2"/>
  <c r="AK6" i="2"/>
  <c r="AL8" i="2"/>
  <c r="AL6" i="2"/>
  <c r="AL5" i="2"/>
  <c r="AK5" i="2"/>
  <c r="H23" i="2"/>
  <c r="M11" i="2"/>
  <c r="N11" i="2"/>
  <c r="N7" i="2"/>
  <c r="O11" i="2"/>
  <c r="P11" i="2"/>
  <c r="Q18" i="2"/>
  <c r="Q11" i="2"/>
  <c r="V25" i="2"/>
  <c r="R25" i="2"/>
  <c r="V24" i="2"/>
  <c r="R24" i="2"/>
  <c r="V23" i="2"/>
  <c r="R11" i="2"/>
  <c r="U7" i="2"/>
  <c r="T7" i="2"/>
  <c r="T9" i="2" s="1"/>
  <c r="S7" i="2"/>
  <c r="S9" i="2" s="1"/>
  <c r="R7" i="2"/>
  <c r="Q7" i="2"/>
  <c r="Q9" i="2" s="1"/>
  <c r="P7" i="2"/>
  <c r="O7" i="2"/>
  <c r="O9" i="2" s="1"/>
  <c r="V18" i="2"/>
  <c r="V14" i="2"/>
  <c r="U14" i="2"/>
  <c r="T14" i="2"/>
  <c r="S14" i="2"/>
  <c r="R14" i="2"/>
  <c r="R15" i="2" s="1"/>
  <c r="R17" i="2" s="1"/>
  <c r="R19" i="2" s="1"/>
  <c r="R20" i="2" s="1"/>
  <c r="Q14" i="2"/>
  <c r="Q15" i="2" s="1"/>
  <c r="Q17" i="2" s="1"/>
  <c r="P14" i="2"/>
  <c r="P15" i="2" s="1"/>
  <c r="P17" i="2" s="1"/>
  <c r="O14" i="2"/>
  <c r="O15" i="2" s="1"/>
  <c r="O17" i="2" s="1"/>
  <c r="V9" i="2"/>
  <c r="V11" i="2" s="1"/>
  <c r="U9" i="2"/>
  <c r="U11" i="2" s="1"/>
  <c r="U24" i="2" s="1"/>
  <c r="R9" i="2"/>
  <c r="P9" i="2"/>
  <c r="P24" i="2" s="1"/>
  <c r="V7" i="2"/>
  <c r="AD7" i="2"/>
  <c r="AD14" i="2"/>
  <c r="AD9" i="2"/>
  <c r="AD11" i="2" s="1"/>
  <c r="AE14" i="2"/>
  <c r="AE7" i="2"/>
  <c r="AE9" i="2" s="1"/>
  <c r="AE11" i="2" s="1"/>
  <c r="AF18" i="2"/>
  <c r="AF14" i="2"/>
  <c r="AF7" i="2"/>
  <c r="AF9" i="2" s="1"/>
  <c r="AF11" i="2" s="1"/>
  <c r="AF24" i="2" s="1"/>
  <c r="AG18" i="2"/>
  <c r="AG14" i="2"/>
  <c r="AG7" i="2"/>
  <c r="AG9" i="2" s="1"/>
  <c r="AG11" i="2" s="1"/>
  <c r="AG24" i="2" s="1"/>
  <c r="AJ12" i="2"/>
  <c r="AM12" i="2" s="1"/>
  <c r="AN12" i="2" s="1"/>
  <c r="AO12" i="2" s="1"/>
  <c r="AJ21" i="2"/>
  <c r="AM21" i="2" s="1"/>
  <c r="AN21" i="2" s="1"/>
  <c r="AO21" i="2" s="1"/>
  <c r="AP21" i="2" s="1"/>
  <c r="AQ21" i="2" s="1"/>
  <c r="AR21" i="2" s="1"/>
  <c r="AJ16" i="2"/>
  <c r="AI21" i="2"/>
  <c r="AI16" i="2"/>
  <c r="AI13" i="2"/>
  <c r="AI12" i="2"/>
  <c r="AI10" i="2"/>
  <c r="AI8" i="2"/>
  <c r="AI6" i="2"/>
  <c r="AI5" i="2"/>
  <c r="AI7" i="2" s="1"/>
  <c r="AI9" i="2" s="1"/>
  <c r="AH21" i="2"/>
  <c r="AH16" i="2"/>
  <c r="AH13" i="2"/>
  <c r="AH12" i="2"/>
  <c r="AH14" i="2" s="1"/>
  <c r="AH10" i="2"/>
  <c r="AH8" i="2"/>
  <c r="AH6" i="2"/>
  <c r="AH5" i="2"/>
  <c r="AH7" i="2" s="1"/>
  <c r="AH9" i="2" s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D18" i="2"/>
  <c r="E18" i="2"/>
  <c r="E14" i="2"/>
  <c r="D14" i="2"/>
  <c r="E7" i="2"/>
  <c r="E9" i="2" s="1"/>
  <c r="E11" i="2" s="1"/>
  <c r="E24" i="2" s="1"/>
  <c r="D7" i="2"/>
  <c r="D9" i="2" s="1"/>
  <c r="D11" i="2" s="1"/>
  <c r="D15" i="2" s="1"/>
  <c r="C18" i="2"/>
  <c r="C14" i="2"/>
  <c r="C7" i="2"/>
  <c r="C9" i="2" s="1"/>
  <c r="C11" i="2" s="1"/>
  <c r="C24" i="2" s="1"/>
  <c r="G7" i="2"/>
  <c r="G9" i="2" s="1"/>
  <c r="F18" i="2"/>
  <c r="F14" i="2"/>
  <c r="F7" i="2"/>
  <c r="F9" i="2" s="1"/>
  <c r="F11" i="2" s="1"/>
  <c r="F24" i="2" s="1"/>
  <c r="I18" i="2"/>
  <c r="I14" i="2"/>
  <c r="I7" i="2"/>
  <c r="I9" i="2" s="1"/>
  <c r="I11" i="2" s="1"/>
  <c r="I24" i="2" s="1"/>
  <c r="J18" i="2"/>
  <c r="J14" i="2"/>
  <c r="J7" i="2"/>
  <c r="J9" i="2" s="1"/>
  <c r="J11" i="2" s="1"/>
  <c r="J24" i="2" s="1"/>
  <c r="H18" i="2"/>
  <c r="L18" i="2"/>
  <c r="H14" i="2"/>
  <c r="H7" i="2"/>
  <c r="H9" i="2" s="1"/>
  <c r="H11" i="2" s="1"/>
  <c r="H24" i="2" s="1"/>
  <c r="K7" i="2"/>
  <c r="K9" i="2" s="1"/>
  <c r="K11" i="2" s="1"/>
  <c r="K24" i="2" s="1"/>
  <c r="L14" i="2"/>
  <c r="L7" i="2"/>
  <c r="L9" i="2" s="1"/>
  <c r="K18" i="2"/>
  <c r="G18" i="2"/>
  <c r="K14" i="2"/>
  <c r="G14" i="2"/>
  <c r="K4" i="1"/>
  <c r="K7" i="1" s="1"/>
  <c r="AU21" i="2" l="1"/>
  <c r="AV12" i="2"/>
  <c r="AT13" i="2"/>
  <c r="AU13" i="2" s="1"/>
  <c r="AV13" i="2" s="1"/>
  <c r="AW13" i="2" s="1"/>
  <c r="AT14" i="2"/>
  <c r="AT15" i="2" s="1"/>
  <c r="AW9" i="2"/>
  <c r="AT7" i="2"/>
  <c r="AT9" i="2" s="1"/>
  <c r="AU7" i="2"/>
  <c r="AU9" i="2" s="1"/>
  <c r="AV7" i="2"/>
  <c r="AV9" i="2" s="1"/>
  <c r="AN7" i="2"/>
  <c r="O19" i="2"/>
  <c r="O20" i="2" s="1"/>
  <c r="O25" i="2"/>
  <c r="O23" i="2"/>
  <c r="O24" i="2"/>
  <c r="S23" i="2"/>
  <c r="S11" i="2"/>
  <c r="S24" i="2" s="1"/>
  <c r="P25" i="2"/>
  <c r="P19" i="2"/>
  <c r="P20" i="2" s="1"/>
  <c r="P23" i="2"/>
  <c r="Q19" i="2"/>
  <c r="Q20" i="2" s="1"/>
  <c r="Q25" i="2"/>
  <c r="U23" i="2"/>
  <c r="Q24" i="2"/>
  <c r="T23" i="2"/>
  <c r="T11" i="2"/>
  <c r="T24" i="2" s="1"/>
  <c r="U15" i="2"/>
  <c r="U17" i="2" s="1"/>
  <c r="V15" i="2"/>
  <c r="V17" i="2" s="1"/>
  <c r="V19" i="2" s="1"/>
  <c r="V20" i="2" s="1"/>
  <c r="AJ8" i="2"/>
  <c r="AJ13" i="2"/>
  <c r="AM13" i="2" s="1"/>
  <c r="AN13" i="2" s="1"/>
  <c r="AO13" i="2" s="1"/>
  <c r="AP13" i="2" s="1"/>
  <c r="AQ13" i="2" s="1"/>
  <c r="AR13" i="2" s="1"/>
  <c r="N14" i="2"/>
  <c r="AI14" i="2"/>
  <c r="AJ5" i="2"/>
  <c r="AE15" i="2"/>
  <c r="AE17" i="2" s="1"/>
  <c r="AE19" i="2" s="1"/>
  <c r="AE20" i="2" s="1"/>
  <c r="AH18" i="2"/>
  <c r="AP12" i="2"/>
  <c r="AQ12" i="2" s="1"/>
  <c r="AD24" i="2"/>
  <c r="AD15" i="2"/>
  <c r="AD17" i="2" s="1"/>
  <c r="G11" i="2"/>
  <c r="G24" i="2" s="1"/>
  <c r="G23" i="2"/>
  <c r="M7" i="2"/>
  <c r="M9" i="2" s="1"/>
  <c r="Q23" i="2" s="1"/>
  <c r="AI18" i="2"/>
  <c r="AJ6" i="2"/>
  <c r="AE24" i="2"/>
  <c r="D24" i="2"/>
  <c r="N9" i="2"/>
  <c r="R23" i="2" s="1"/>
  <c r="AI11" i="2"/>
  <c r="AH11" i="2"/>
  <c r="AH23" i="2"/>
  <c r="L23" i="2"/>
  <c r="L11" i="2"/>
  <c r="L24" i="2" s="1"/>
  <c r="M14" i="2"/>
  <c r="I23" i="2"/>
  <c r="J23" i="2"/>
  <c r="J15" i="2"/>
  <c r="J17" i="2" s="1"/>
  <c r="J19" i="2" s="1"/>
  <c r="J20" i="2" s="1"/>
  <c r="K23" i="2"/>
  <c r="AF15" i="2"/>
  <c r="AF17" i="2" s="1"/>
  <c r="AF19" i="2" s="1"/>
  <c r="AF20" i="2" s="1"/>
  <c r="AG15" i="2"/>
  <c r="AG17" i="2" s="1"/>
  <c r="AG19" i="2" s="1"/>
  <c r="AG20" i="2" s="1"/>
  <c r="D17" i="2"/>
  <c r="E15" i="2"/>
  <c r="E17" i="2" s="1"/>
  <c r="F15" i="2"/>
  <c r="F17" i="2" s="1"/>
  <c r="F19" i="2" s="1"/>
  <c r="F20" i="2" s="1"/>
  <c r="C15" i="2"/>
  <c r="C17" i="2" s="1"/>
  <c r="C19" i="2" s="1"/>
  <c r="C20" i="2" s="1"/>
  <c r="I15" i="2"/>
  <c r="I17" i="2" s="1"/>
  <c r="I19" i="2" s="1"/>
  <c r="I20" i="2" s="1"/>
  <c r="H15" i="2"/>
  <c r="H17" i="2" s="1"/>
  <c r="K15" i="2"/>
  <c r="K17" i="2" s="1"/>
  <c r="K19" i="2" s="1"/>
  <c r="K20" i="2" s="1"/>
  <c r="AV21" i="2" l="1"/>
  <c r="AV14" i="2"/>
  <c r="AV15" i="2" s="1"/>
  <c r="AW12" i="2"/>
  <c r="AW14" i="2" s="1"/>
  <c r="AW15" i="2" s="1"/>
  <c r="AU14" i="2"/>
  <c r="AU15" i="2" s="1"/>
  <c r="AO7" i="2"/>
  <c r="AN14" i="2"/>
  <c r="AM14" i="2"/>
  <c r="AO14" i="2"/>
  <c r="AL14" i="2"/>
  <c r="AJ14" i="2"/>
  <c r="AP14" i="2"/>
  <c r="AK14" i="2"/>
  <c r="S15" i="2"/>
  <c r="S17" i="2" s="1"/>
  <c r="S19" i="2" s="1"/>
  <c r="S20" i="2" s="1"/>
  <c r="S25" i="2"/>
  <c r="T15" i="2"/>
  <c r="T17" i="2" s="1"/>
  <c r="T19" i="2" s="1"/>
  <c r="T20" i="2" s="1"/>
  <c r="U19" i="2"/>
  <c r="U20" i="2" s="1"/>
  <c r="U25" i="2"/>
  <c r="AE25" i="2"/>
  <c r="F25" i="2"/>
  <c r="M23" i="2"/>
  <c r="AG25" i="2"/>
  <c r="AF25" i="2"/>
  <c r="G15" i="2"/>
  <c r="G17" i="2" s="1"/>
  <c r="G19" i="2" s="1"/>
  <c r="G20" i="2" s="1"/>
  <c r="J25" i="2"/>
  <c r="AK7" i="2"/>
  <c r="AK9" i="2" s="1"/>
  <c r="N24" i="2"/>
  <c r="N23" i="2"/>
  <c r="AJ7" i="2"/>
  <c r="AJ9" i="2" s="1"/>
  <c r="AR12" i="2"/>
  <c r="AR14" i="2" s="1"/>
  <c r="AQ14" i="2"/>
  <c r="AD25" i="2"/>
  <c r="AD19" i="2"/>
  <c r="AD20" i="2" s="1"/>
  <c r="K25" i="2"/>
  <c r="C25" i="2"/>
  <c r="AH15" i="2"/>
  <c r="AH17" i="2" s="1"/>
  <c r="AH24" i="2"/>
  <c r="AI15" i="2"/>
  <c r="AI17" i="2" s="1"/>
  <c r="AI24" i="2"/>
  <c r="H19" i="2"/>
  <c r="H20" i="2" s="1"/>
  <c r="H25" i="2"/>
  <c r="D19" i="2"/>
  <c r="D20" i="2" s="1"/>
  <c r="D25" i="2"/>
  <c r="E19" i="2"/>
  <c r="E20" i="2" s="1"/>
  <c r="E25" i="2"/>
  <c r="I25" i="2"/>
  <c r="L15" i="2"/>
  <c r="L17" i="2" s="1"/>
  <c r="AW21" i="2" l="1"/>
  <c r="AP7" i="2"/>
  <c r="M15" i="2"/>
  <c r="M17" i="2" s="1"/>
  <c r="M19" i="2" s="1"/>
  <c r="M24" i="2"/>
  <c r="AK15" i="2"/>
  <c r="AK24" i="2"/>
  <c r="T25" i="2"/>
  <c r="AJ10" i="2"/>
  <c r="AJ11" i="2" s="1"/>
  <c r="N15" i="2"/>
  <c r="N17" i="2" s="1"/>
  <c r="N25" i="2" s="1"/>
  <c r="G25" i="2"/>
  <c r="AK23" i="2"/>
  <c r="L19" i="2"/>
  <c r="L20" i="2" s="1"/>
  <c r="L25" i="2"/>
  <c r="AI19" i="2"/>
  <c r="AI20" i="2" s="1"/>
  <c r="AI25" i="2"/>
  <c r="AH19" i="2"/>
  <c r="AH20" i="2" s="1"/>
  <c r="AH25" i="2"/>
  <c r="AR7" i="2" l="1"/>
  <c r="AQ7" i="2"/>
  <c r="AJ15" i="2"/>
  <c r="AJ17" i="2" s="1"/>
  <c r="AJ24" i="2"/>
  <c r="AL7" i="2"/>
  <c r="AL9" i="2" s="1"/>
  <c r="M20" i="2"/>
  <c r="M27" i="2"/>
  <c r="N19" i="2"/>
  <c r="N20" i="2" s="1"/>
  <c r="M25" i="2"/>
  <c r="AJ18" i="2"/>
  <c r="AJ25" i="2" l="1"/>
  <c r="AL23" i="2"/>
  <c r="AN9" i="2"/>
  <c r="AM7" i="2"/>
  <c r="AM9" i="2" s="1"/>
  <c r="N27" i="2"/>
  <c r="AJ27" i="2" s="1"/>
  <c r="AK17" i="2" s="1"/>
  <c r="AK25" i="2" s="1"/>
  <c r="AJ19" i="2"/>
  <c r="AJ20" i="2" s="1"/>
  <c r="AM23" i="2" l="1"/>
  <c r="AN11" i="2"/>
  <c r="AN23" i="2"/>
  <c r="AL15" i="2"/>
  <c r="AK19" i="2"/>
  <c r="AK20" i="2" s="1"/>
  <c r="AK27" i="2" l="1"/>
  <c r="AL17" i="2" s="1"/>
  <c r="AL25" i="2" s="1"/>
  <c r="AO9" i="2"/>
  <c r="AN10" i="2"/>
  <c r="AN24" i="2"/>
  <c r="AN15" i="2"/>
  <c r="AL19" i="2" l="1"/>
  <c r="AO23" i="2"/>
  <c r="AO11" i="2"/>
  <c r="AP9" i="2"/>
  <c r="AL27" i="2"/>
  <c r="AM16" i="2" s="1"/>
  <c r="AL20" i="2"/>
  <c r="AP23" i="2" l="1"/>
  <c r="AP11" i="2"/>
  <c r="AR9" i="2"/>
  <c r="AQ9" i="2"/>
  <c r="AO10" i="2"/>
  <c r="AO24" i="2"/>
  <c r="AO15" i="2"/>
  <c r="AQ11" i="2" l="1"/>
  <c r="AQ23" i="2"/>
  <c r="AR11" i="2"/>
  <c r="AR23" i="2"/>
  <c r="AP10" i="2"/>
  <c r="AP15" i="2"/>
  <c r="AP24" i="2"/>
  <c r="AQ10" i="2" l="1"/>
  <c r="AQ24" i="2"/>
  <c r="AQ15" i="2"/>
  <c r="AR10" i="2"/>
  <c r="AR15" i="2"/>
  <c r="AR24" i="2"/>
  <c r="AM15" i="2" l="1"/>
  <c r="AM17" i="2"/>
  <c r="AM10" i="2"/>
  <c r="AM24" i="2"/>
  <c r="AM18" i="2" l="1"/>
  <c r="AM25" i="2" s="1"/>
  <c r="AM19" i="2" l="1"/>
  <c r="AM20" i="2" l="1"/>
  <c r="AM27" i="2"/>
  <c r="AN16" i="2" l="1"/>
  <c r="AN17" i="2" s="1"/>
  <c r="AN18" i="2" l="1"/>
  <c r="AN25" i="2" s="1"/>
  <c r="AN19" i="2"/>
  <c r="AN20" i="2" l="1"/>
  <c r="AN27" i="2"/>
  <c r="AO16" i="2" l="1"/>
  <c r="AO17" i="2" s="1"/>
  <c r="AO18" i="2" l="1"/>
  <c r="AO25" i="2" s="1"/>
  <c r="AO19" i="2" l="1"/>
  <c r="AO20" i="2"/>
  <c r="AO27" i="2"/>
  <c r="AP16" i="2" l="1"/>
  <c r="AP17" i="2" s="1"/>
  <c r="AP18" i="2" l="1"/>
  <c r="AP25" i="2" s="1"/>
  <c r="AP19" i="2"/>
  <c r="AP20" i="2" l="1"/>
  <c r="AP27" i="2"/>
  <c r="AQ16" i="2" l="1"/>
  <c r="AQ17" i="2" s="1"/>
  <c r="AQ18" i="2" l="1"/>
  <c r="AQ25" i="2" s="1"/>
  <c r="AQ19" i="2" l="1"/>
  <c r="AQ20" i="2" l="1"/>
  <c r="AQ27" i="2"/>
  <c r="AR16" i="2" l="1"/>
  <c r="AR17" i="2" s="1"/>
  <c r="AR18" i="2" l="1"/>
  <c r="AR25" i="2" s="1"/>
  <c r="AR19" i="2" l="1"/>
  <c r="AR20" i="2" l="1"/>
  <c r="AR27" i="2"/>
  <c r="AS16" i="2" l="1"/>
  <c r="AS17" i="2" s="1"/>
  <c r="AS18" i="2"/>
  <c r="AS25" i="2" s="1"/>
  <c r="AS19" i="2" l="1"/>
  <c r="AS27" i="2" s="1"/>
  <c r="AT16" i="2" l="1"/>
  <c r="AT17" i="2" s="1"/>
  <c r="AS20" i="2"/>
  <c r="AT18" i="2" l="1"/>
  <c r="AT25" i="2" s="1"/>
  <c r="AT19" i="2"/>
  <c r="AT20" i="2" l="1"/>
  <c r="AT27" i="2"/>
  <c r="AU16" i="2" l="1"/>
  <c r="AU17" i="2" s="1"/>
  <c r="AU18" i="2" l="1"/>
  <c r="AU25" i="2" s="1"/>
  <c r="AU19" i="2"/>
  <c r="AU20" i="2" l="1"/>
  <c r="AU27" i="2"/>
  <c r="AV16" i="2" l="1"/>
  <c r="AV17" i="2" s="1"/>
  <c r="AV18" i="2" l="1"/>
  <c r="AV25" i="2" s="1"/>
  <c r="AV19" i="2"/>
  <c r="AV20" i="2" l="1"/>
  <c r="AV27" i="2"/>
  <c r="AW16" i="2" l="1"/>
  <c r="AW17" i="2" s="1"/>
  <c r="AW18" i="2" l="1"/>
  <c r="AW25" i="2" s="1"/>
  <c r="AW19" i="2"/>
  <c r="AX19" i="2" l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AW20" i="2"/>
  <c r="BB26" i="2"/>
  <c r="AW27" i="2"/>
</calcChain>
</file>

<file path=xl/sharedStrings.xml><?xml version="1.0" encoding="utf-8"?>
<sst xmlns="http://schemas.openxmlformats.org/spreadsheetml/2006/main" count="77" uniqueCount="71">
  <si>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</si>
  <si>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</si>
  <si>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</si>
  <si>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</si>
  <si>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</si>
  <si>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</si>
  <si>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</si>
  <si>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</si>
  <si>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</si>
  <si>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</si>
  <si>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</si>
  <si>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</si>
  <si>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</si>
  <si>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</si>
  <si>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</si>
  <si>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</si>
  <si>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</si>
  <si>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</si>
  <si>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</si>
  <si>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</si>
  <si>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</si>
  <si>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</t>
  </si>
  <si>
    <t>COGS</t>
  </si>
  <si>
    <t>Gross Margin</t>
  </si>
  <si>
    <t>SG&amp;A</t>
  </si>
  <si>
    <t>R&amp;D</t>
  </si>
  <si>
    <t>OpEx</t>
  </si>
  <si>
    <t>OpInc</t>
  </si>
  <si>
    <t>Net Income</t>
  </si>
  <si>
    <t>Interest</t>
  </si>
  <si>
    <t>Pretax</t>
  </si>
  <si>
    <t>Taxes</t>
  </si>
  <si>
    <t>EPS</t>
  </si>
  <si>
    <t>Instruments</t>
  </si>
  <si>
    <t>Systems</t>
  </si>
  <si>
    <t>Revenue Growth</t>
  </si>
  <si>
    <t>Tax Rate</t>
  </si>
  <si>
    <t>Discount</t>
  </si>
  <si>
    <t>ROIC</t>
  </si>
  <si>
    <t>Terminal</t>
  </si>
  <si>
    <t>NPV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</si>
  <si>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</si>
  <si>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</si>
  <si>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</si>
  <si>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</si>
  <si>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</si>
  <si>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</si>
  <si>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</si>
  <si>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</si>
  <si>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</si>
  <si>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</si>
  <si>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</si>
  <si>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</si>
  <si>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Installed Base</t>
  </si>
  <si>
    <t>da Vinci 5</t>
  </si>
  <si>
    <t>Ion bronchoscopy system - lung biopsy for lung cancer</t>
  </si>
  <si>
    <t>CMO: Myriam Curet</t>
  </si>
  <si>
    <t>AR</t>
  </si>
  <si>
    <t>Inventory</t>
  </si>
  <si>
    <t>Prepaids</t>
  </si>
  <si>
    <t>PP&amp;E</t>
  </si>
  <si>
    <t>DTA</t>
  </si>
  <si>
    <t>Goodwill</t>
  </si>
  <si>
    <t>Assets</t>
  </si>
  <si>
    <t>L+SE</t>
  </si>
  <si>
    <t>SE</t>
  </si>
  <si>
    <t>OLTL</t>
  </si>
  <si>
    <t>Accrued</t>
  </si>
  <si>
    <t>DR</t>
  </si>
  <si>
    <t>Compensation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</si>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</sst>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86426C5-85AC-4C94-982F-665BA715E0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32302</xdr:colOff>
      <xdr:row>0</xdr:row>
      <xdr:rowOff>0</xdr:rowOff>
    </xdr:from>
    <xdr:to>
      <xdr:col>22</xdr:col>
      <xdr:colOff>32302</xdr:colOff>
      <xdr:row>45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CBCE03D-7867-3AE1-A08E-B27B973BB00C}"/>
            </a:ext>
          </a:extLst>
        </xdr:cNvPr>
        <xdr:cNvCxnSpPr/>
      </xdr:nvCxnSpPr>
      <xdr:spPr>
        <a:xfrm>
          <a:off x="13590932" y="0"/>
          <a:ext cx="0" cy="7549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38099</xdr:colOff>
      <xdr:row>0</xdr:row>
      <xdr:rowOff>0</xdr:rowOff>
    </xdr:from>
    <xdr:to>
      <xdr:col>38</xdr:col>
      <xdr:colOff>38099</xdr:colOff>
      <xdr:row>45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FF06E6E-5AE0-4E2E-9615-CFD30C614526}"/>
            </a:ext>
          </a:extLst>
        </xdr:cNvPr>
        <xdr:cNvCxnSpPr/>
      </xdr:nvCxnSpPr>
      <xdr:spPr>
        <a:xfrm>
          <a:off x="23338220" y="0"/>
          <a:ext cx="0" cy="74853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9FB7-8F26-4D36-A255-42CFCB85800A}">
  <dimension ref="B2:L12"/>
  <sheetViews>
    <sheetView zoomScaleNormal="100" workbookViewId="0">
      <selection activeCell="L7" sqref="L7"/>
    </sheetView>
  </sheetViews>
  <sheetFormatPr defaultRowHeight="12.75" x14ac:dyDescent="0.2"/>
  <sheetData>
    <row r="2" spans="2:12" x14ac:dyDescent="0.2">
      <c r="B2" t="s">
        <v>55</v>
      </c>
      <c r="J2" t="s">
        <v>0</v>
      </c>
      <c r="K2" s="1">
        <v>591</v>
      </c>
    </row>
    <row r="3" spans="2:12" x14ac:dyDescent="0.2">
      <c r="B3" t="s">
        <v>54</v>
      </c>
      <c r="J3" t="s">
        <v>1</v>
      </c>
      <c r="K3" s="2">
        <v>362</v>
      </c>
      <c r="L3" s="3" t="s">
        <v>48</v>
      </c>
    </row>
    <row r="4" spans="2:12" x14ac:dyDescent="0.2">
      <c r="J4" t="s">
        <v>2</v>
      </c>
      <c r="K4" s="2">
        <f>+K2*K3</f>
        <v>213942</v>
      </c>
      <c r="L4" s="3"/>
    </row>
    <row r="5" spans="2:12" x14ac:dyDescent="0.2">
      <c r="J5" t="s">
        <v>3</v>
      </c>
      <c r="K5" s="2">
        <v>8832</v>
      </c>
      <c r="L5" s="3" t="s">
        <v>48</v>
      </c>
    </row>
    <row r="6" spans="2:12" x14ac:dyDescent="0.2">
      <c r="J6" t="s">
        <v>4</v>
      </c>
      <c r="K6" s="2">
        <v>0</v>
      </c>
      <c r="L6" s="3" t="s">
        <v>48</v>
      </c>
    </row>
    <row r="7" spans="2:12" x14ac:dyDescent="0.2">
      <c r="J7" t="s">
        <v>5</v>
      </c>
      <c r="K7" s="2">
        <f>+K4-K5+K6</f>
        <v>205110</v>
      </c>
    </row>
    <row r="12" spans="2:12" x14ac:dyDescent="0.2">
      <c r="J1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6BBF-03C9-41A9-85AE-A65C09D4E9BF}">
  <dimension ref="A1:DC42"/>
  <sheetViews>
    <sheetView tabSelected="1" zoomScale="115" zoomScaleNormal="115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W23" sqref="W23"/>
    </sheetView>
  </sheetViews>
  <sheetFormatPr defaultRowHeight="12.75" x14ac:dyDescent="0.2"/>
  <cols>
    <col min="1" max="1" width="5" bestFit="1" customWidth="1"/>
    <col min="2" max="2" width="14.5703125" bestFit="1" customWidth="1"/>
    <col min="3" max="28" width="9.140625" style="3"/>
    <col min="45" max="49" width="8.85546875" customWidth="1"/>
  </cols>
  <sheetData>
    <row r="1" spans="1:49" x14ac:dyDescent="0.2">
      <c r="A1" s="9" t="s">
        <v>7</v>
      </c>
    </row>
    <row r="2" spans="1:49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D2">
        <v>2016</v>
      </c>
      <c r="AE2">
        <v>2017</v>
      </c>
      <c r="AF2">
        <v>2018</v>
      </c>
      <c r="AG2">
        <f>+AF2+1</f>
        <v>2019</v>
      </c>
      <c r="AH2">
        <f t="shared" ref="AH2:AR2" si="0">+AG2+1</f>
        <v>2020</v>
      </c>
      <c r="AI2">
        <f t="shared" si="0"/>
        <v>2021</v>
      </c>
      <c r="AJ2">
        <f t="shared" si="0"/>
        <v>2022</v>
      </c>
      <c r="AK2">
        <f t="shared" si="0"/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  <c r="AS2">
        <f>+AR2+1</f>
        <v>2031</v>
      </c>
      <c r="AT2">
        <f>+AS2+1</f>
        <v>2032</v>
      </c>
      <c r="AU2">
        <f>+AT2+1</f>
        <v>2033</v>
      </c>
      <c r="AV2">
        <f>+AU2+1</f>
        <v>2034</v>
      </c>
      <c r="AW2">
        <f>+AV2+1</f>
        <v>2035</v>
      </c>
    </row>
    <row r="3" spans="1:49" s="2" customFormat="1" x14ac:dyDescent="0.2">
      <c r="B3" s="2" t="s">
        <v>53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v>7544</v>
      </c>
      <c r="O3" s="4"/>
      <c r="P3" s="4"/>
      <c r="Q3" s="4">
        <v>8285</v>
      </c>
      <c r="R3" s="4">
        <v>8606</v>
      </c>
      <c r="S3" s="4"/>
      <c r="T3" s="4"/>
      <c r="U3" s="4">
        <v>9539</v>
      </c>
      <c r="V3" s="4">
        <v>9902</v>
      </c>
      <c r="W3" s="4"/>
      <c r="X3" s="4"/>
      <c r="Y3" s="4"/>
      <c r="Z3" s="4"/>
      <c r="AA3" s="4"/>
      <c r="AB3" s="4"/>
    </row>
    <row r="5" spans="1:49" s="2" customFormat="1" x14ac:dyDescent="0.2">
      <c r="B5" s="2" t="s">
        <v>33</v>
      </c>
      <c r="C5" s="4">
        <v>617.5</v>
      </c>
      <c r="D5" s="4">
        <v>460.8</v>
      </c>
      <c r="E5" s="4">
        <v>630.6</v>
      </c>
      <c r="F5" s="4">
        <v>746.9</v>
      </c>
      <c r="G5" s="4">
        <v>705.9</v>
      </c>
      <c r="H5" s="4">
        <v>796.4</v>
      </c>
      <c r="I5" s="4">
        <v>755.4</v>
      </c>
      <c r="J5" s="4">
        <v>842.8</v>
      </c>
      <c r="K5" s="4">
        <v>810.3</v>
      </c>
      <c r="L5" s="4">
        <v>895.3</v>
      </c>
      <c r="M5" s="4">
        <v>871.6</v>
      </c>
      <c r="N5" s="4">
        <v>940.7</v>
      </c>
      <c r="O5" s="4">
        <v>985.6</v>
      </c>
      <c r="P5" s="4">
        <v>1075.9000000000001</v>
      </c>
      <c r="Q5" s="4">
        <v>1071.4000000000001</v>
      </c>
      <c r="R5" s="4">
        <v>1143.7</v>
      </c>
      <c r="S5" s="4">
        <v>1158.9000000000001</v>
      </c>
      <c r="T5" s="4">
        <v>1244.4000000000001</v>
      </c>
      <c r="U5" s="4">
        <v>1264.2</v>
      </c>
      <c r="V5" s="4">
        <v>1411.5</v>
      </c>
      <c r="W5" s="4"/>
      <c r="X5" s="4"/>
      <c r="Y5" s="4"/>
      <c r="Z5" s="4"/>
      <c r="AA5" s="4"/>
      <c r="AB5" s="4"/>
      <c r="AD5" s="2">
        <v>1395.8</v>
      </c>
      <c r="AE5" s="2">
        <v>1636.9</v>
      </c>
      <c r="AF5" s="2">
        <v>1962</v>
      </c>
      <c r="AG5" s="2">
        <v>2408.1999999999998</v>
      </c>
      <c r="AH5" s="2">
        <f>SUM(C5:F5)</f>
        <v>2455.8000000000002</v>
      </c>
      <c r="AI5" s="2">
        <f>SUM(G5:J5)</f>
        <v>3100.5</v>
      </c>
      <c r="AJ5" s="2">
        <f>SUM(K5:N5)</f>
        <v>3517.8999999999996</v>
      </c>
      <c r="AK5" s="2">
        <f>SUM(O5:R5)</f>
        <v>4276.6000000000004</v>
      </c>
      <c r="AL5" s="2">
        <f>SUM(S5:V5)</f>
        <v>5079</v>
      </c>
      <c r="AM5" s="2">
        <f>+AL5*1.2</f>
        <v>6094.8</v>
      </c>
      <c r="AN5" s="2">
        <f t="shared" ref="AN5:AP5" si="1">+AM5*1.2</f>
        <v>7313.76</v>
      </c>
      <c r="AO5" s="2">
        <f t="shared" si="1"/>
        <v>8776.5120000000006</v>
      </c>
      <c r="AP5" s="2">
        <f t="shared" si="1"/>
        <v>10531.814400000001</v>
      </c>
      <c r="AQ5" s="2">
        <f>+AP5*1.15</f>
        <v>12111.58656</v>
      </c>
      <c r="AR5" s="2">
        <f>+AQ5*1.15</f>
        <v>13928.324543999999</v>
      </c>
      <c r="AS5" s="2">
        <f>+AR5*1.1</f>
        <v>15321.1569984</v>
      </c>
      <c r="AT5" s="2">
        <f t="shared" ref="AT5:AW5" si="2">+AS5*1.1</f>
        <v>16853.272698240002</v>
      </c>
      <c r="AU5" s="2">
        <f t="shared" si="2"/>
        <v>18538.599968064005</v>
      </c>
      <c r="AV5" s="2">
        <f t="shared" si="2"/>
        <v>20392.459964870406</v>
      </c>
      <c r="AW5" s="2">
        <f t="shared" si="2"/>
        <v>22431.705961357449</v>
      </c>
    </row>
    <row r="6" spans="1:49" s="2" customFormat="1" x14ac:dyDescent="0.2">
      <c r="B6" s="2" t="s">
        <v>34</v>
      </c>
      <c r="C6" s="4">
        <v>283.3</v>
      </c>
      <c r="D6" s="4">
        <v>261</v>
      </c>
      <c r="E6" s="4">
        <v>267.8</v>
      </c>
      <c r="F6" s="4">
        <v>366.8</v>
      </c>
      <c r="G6" s="4">
        <v>368.7</v>
      </c>
      <c r="H6" s="4">
        <v>439.6</v>
      </c>
      <c r="I6" s="4">
        <v>415.2</v>
      </c>
      <c r="J6" s="4">
        <v>469.9</v>
      </c>
      <c r="K6" s="4">
        <v>428.1</v>
      </c>
      <c r="L6" s="4">
        <v>375.1</v>
      </c>
      <c r="M6" s="4">
        <v>425.9</v>
      </c>
      <c r="N6" s="4">
        <v>451</v>
      </c>
      <c r="O6" s="4">
        <v>427.4</v>
      </c>
      <c r="P6" s="4">
        <v>392.7</v>
      </c>
      <c r="Q6" s="4">
        <v>379.4</v>
      </c>
      <c r="R6" s="4">
        <v>480.2</v>
      </c>
      <c r="S6" s="4">
        <v>418.2</v>
      </c>
      <c r="T6" s="4">
        <v>448.2</v>
      </c>
      <c r="U6" s="4">
        <v>445</v>
      </c>
      <c r="V6" s="4">
        <v>654.6</v>
      </c>
      <c r="W6" s="4"/>
      <c r="X6" s="4"/>
      <c r="Y6" s="4"/>
      <c r="Z6" s="4"/>
      <c r="AA6" s="4"/>
      <c r="AB6" s="4"/>
      <c r="AD6" s="2">
        <v>791.6</v>
      </c>
      <c r="AE6" s="2">
        <v>928.4</v>
      </c>
      <c r="AF6" s="2">
        <v>1127.0999999999999</v>
      </c>
      <c r="AG6" s="2">
        <v>1346.1</v>
      </c>
      <c r="AH6" s="2">
        <f>SUM(C6:F6)</f>
        <v>1178.8999999999999</v>
      </c>
      <c r="AI6" s="2">
        <f>SUM(G6:J6)</f>
        <v>1693.4</v>
      </c>
      <c r="AJ6" s="2">
        <f>SUM(K6:N6)</f>
        <v>1680.1</v>
      </c>
      <c r="AK6" s="2">
        <f>SUM(O6:R6)</f>
        <v>1679.7</v>
      </c>
      <c r="AL6" s="2">
        <f>SUM(S6:V6)</f>
        <v>1966</v>
      </c>
      <c r="AM6" s="2">
        <f t="shared" ref="AM6:AP8" si="3">+AL6*1.2</f>
        <v>2359.1999999999998</v>
      </c>
      <c r="AN6" s="2">
        <f t="shared" si="3"/>
        <v>2831.0399999999995</v>
      </c>
      <c r="AO6" s="2">
        <f t="shared" si="3"/>
        <v>3397.2479999999991</v>
      </c>
      <c r="AP6" s="2">
        <f t="shared" si="3"/>
        <v>4076.6975999999986</v>
      </c>
      <c r="AQ6" s="2">
        <f>+AP6*1.15</f>
        <v>4688.2022399999978</v>
      </c>
      <c r="AR6" s="2">
        <f>+AQ6*1.15</f>
        <v>5391.4325759999974</v>
      </c>
      <c r="AS6" s="2">
        <f t="shared" ref="AS6:AW8" si="4">+AR6*1.1</f>
        <v>5930.5758335999981</v>
      </c>
      <c r="AT6" s="2">
        <f t="shared" si="4"/>
        <v>6523.6334169599986</v>
      </c>
      <c r="AU6" s="2">
        <f t="shared" si="4"/>
        <v>7175.9967586559987</v>
      </c>
      <c r="AV6" s="2">
        <f t="shared" si="4"/>
        <v>7893.5964345215989</v>
      </c>
      <c r="AW6" s="2">
        <f t="shared" si="4"/>
        <v>8682.9560779737603</v>
      </c>
    </row>
    <row r="7" spans="1:49" s="2" customFormat="1" x14ac:dyDescent="0.2">
      <c r="B7" s="2" t="s">
        <v>20</v>
      </c>
      <c r="C7" s="4">
        <f>+C6+C5</f>
        <v>900.8</v>
      </c>
      <c r="D7" s="4">
        <f t="shared" ref="D7:E7" si="5">+D6+D5</f>
        <v>721.8</v>
      </c>
      <c r="E7" s="4">
        <f t="shared" si="5"/>
        <v>898.40000000000009</v>
      </c>
      <c r="F7" s="4">
        <f t="shared" ref="F7:U7" si="6">+F6+F5</f>
        <v>1113.7</v>
      </c>
      <c r="G7" s="4">
        <f t="shared" si="6"/>
        <v>1074.5999999999999</v>
      </c>
      <c r="H7" s="4">
        <f t="shared" si="6"/>
        <v>1236</v>
      </c>
      <c r="I7" s="4">
        <f t="shared" si="6"/>
        <v>1170.5999999999999</v>
      </c>
      <c r="J7" s="4">
        <f t="shared" si="6"/>
        <v>1312.6999999999998</v>
      </c>
      <c r="K7" s="4">
        <f t="shared" si="6"/>
        <v>1238.4000000000001</v>
      </c>
      <c r="L7" s="4">
        <f t="shared" si="6"/>
        <v>1270.4000000000001</v>
      </c>
      <c r="M7" s="4">
        <f t="shared" si="6"/>
        <v>1297.5</v>
      </c>
      <c r="N7" s="4">
        <f t="shared" si="6"/>
        <v>1391.7</v>
      </c>
      <c r="O7" s="4">
        <f t="shared" si="6"/>
        <v>1413</v>
      </c>
      <c r="P7" s="4">
        <f t="shared" si="6"/>
        <v>1468.6000000000001</v>
      </c>
      <c r="Q7" s="4">
        <f t="shared" si="6"/>
        <v>1450.8000000000002</v>
      </c>
      <c r="R7" s="4">
        <f t="shared" si="6"/>
        <v>1623.9</v>
      </c>
      <c r="S7" s="4">
        <f t="shared" si="6"/>
        <v>1577.1000000000001</v>
      </c>
      <c r="T7" s="4">
        <f t="shared" si="6"/>
        <v>1692.6000000000001</v>
      </c>
      <c r="U7" s="4">
        <f t="shared" si="6"/>
        <v>1709.2</v>
      </c>
      <c r="V7" s="4">
        <f>+V6+V5</f>
        <v>2066.1</v>
      </c>
      <c r="W7" s="4"/>
      <c r="X7" s="4"/>
      <c r="Y7" s="4"/>
      <c r="Z7" s="4"/>
      <c r="AA7" s="4"/>
      <c r="AB7" s="4"/>
      <c r="AD7" s="2">
        <f t="shared" ref="AD7" si="7">+AD5+AD6</f>
        <v>2187.4</v>
      </c>
      <c r="AE7" s="2">
        <f t="shared" ref="AE7:AK7" si="8">+AE5+AE6</f>
        <v>2565.3000000000002</v>
      </c>
      <c r="AF7" s="2">
        <f t="shared" si="8"/>
        <v>3089.1</v>
      </c>
      <c r="AG7" s="2">
        <f t="shared" si="8"/>
        <v>3754.2999999999997</v>
      </c>
      <c r="AH7" s="2">
        <f t="shared" si="8"/>
        <v>3634.7</v>
      </c>
      <c r="AI7" s="2">
        <f t="shared" si="8"/>
        <v>4793.8999999999996</v>
      </c>
      <c r="AJ7" s="2">
        <f t="shared" si="8"/>
        <v>5198</v>
      </c>
      <c r="AK7" s="2">
        <f t="shared" si="8"/>
        <v>5956.3</v>
      </c>
      <c r="AL7" s="2">
        <f t="shared" ref="AL7:AM7" si="9">+AL5+AL6</f>
        <v>7045</v>
      </c>
      <c r="AM7" s="2">
        <f t="shared" si="9"/>
        <v>8454</v>
      </c>
      <c r="AN7" s="2">
        <f t="shared" ref="AN7:AW7" si="10">+AN5+AN6</f>
        <v>10144.799999999999</v>
      </c>
      <c r="AO7" s="2">
        <f t="shared" si="10"/>
        <v>12173.76</v>
      </c>
      <c r="AP7" s="2">
        <f t="shared" si="10"/>
        <v>14608.511999999999</v>
      </c>
      <c r="AQ7" s="2">
        <f t="shared" si="10"/>
        <v>16799.788799999998</v>
      </c>
      <c r="AR7" s="2">
        <f t="shared" si="10"/>
        <v>19319.757119999995</v>
      </c>
      <c r="AS7" s="2">
        <f t="shared" si="10"/>
        <v>21251.732831999998</v>
      </c>
      <c r="AT7" s="2">
        <f t="shared" si="10"/>
        <v>23376.906115199999</v>
      </c>
      <c r="AU7" s="2">
        <f t="shared" si="10"/>
        <v>25714.596726720003</v>
      </c>
      <c r="AV7" s="2">
        <f t="shared" si="10"/>
        <v>28286.056399392004</v>
      </c>
      <c r="AW7" s="2">
        <f t="shared" si="10"/>
        <v>31114.662039331211</v>
      </c>
    </row>
    <row r="8" spans="1:49" s="2" customFormat="1" x14ac:dyDescent="0.2">
      <c r="B8" s="2" t="s">
        <v>21</v>
      </c>
      <c r="C8" s="4">
        <v>198.7</v>
      </c>
      <c r="D8" s="4">
        <v>130.30000000000001</v>
      </c>
      <c r="E8" s="4">
        <v>179.3</v>
      </c>
      <c r="F8" s="4">
        <v>215.4</v>
      </c>
      <c r="G8" s="4">
        <v>217.5</v>
      </c>
      <c r="H8" s="4">
        <v>228</v>
      </c>
      <c r="I8" s="4">
        <v>232.7</v>
      </c>
      <c r="J8" s="4">
        <v>238</v>
      </c>
      <c r="K8" s="4">
        <v>249.3</v>
      </c>
      <c r="L8" s="4">
        <v>251.7</v>
      </c>
      <c r="M8" s="4">
        <v>259.89999999999998</v>
      </c>
      <c r="N8" s="4">
        <v>263.3</v>
      </c>
      <c r="O8" s="4">
        <v>283.2</v>
      </c>
      <c r="P8" s="4">
        <v>287.3</v>
      </c>
      <c r="Q8" s="4">
        <v>292.89999999999998</v>
      </c>
      <c r="R8" s="4">
        <v>304.39999999999998</v>
      </c>
      <c r="S8" s="4">
        <v>313.5</v>
      </c>
      <c r="T8" s="4">
        <v>317.3</v>
      </c>
      <c r="U8" s="4">
        <v>328.9</v>
      </c>
      <c r="V8" s="4">
        <v>347.4</v>
      </c>
      <c r="W8" s="4"/>
      <c r="X8" s="4"/>
      <c r="Y8" s="4"/>
      <c r="Z8" s="4"/>
      <c r="AA8" s="4"/>
      <c r="AB8" s="4"/>
      <c r="AD8" s="2">
        <v>517</v>
      </c>
      <c r="AE8" s="2">
        <v>572.9</v>
      </c>
      <c r="AF8" s="2">
        <v>635.1</v>
      </c>
      <c r="AG8" s="2">
        <v>724.2</v>
      </c>
      <c r="AH8" s="2">
        <f>SUM(C8:F8)</f>
        <v>723.7</v>
      </c>
      <c r="AI8" s="2">
        <f>SUM(G8:J8)</f>
        <v>916.2</v>
      </c>
      <c r="AJ8" s="2">
        <f>SUM(K8:N8)</f>
        <v>1024.2</v>
      </c>
      <c r="AK8" s="2">
        <f>SUM(O8:R8)</f>
        <v>1167.8</v>
      </c>
      <c r="AL8" s="2">
        <f>SUM(S8:V8)</f>
        <v>1307.0999999999999</v>
      </c>
      <c r="AM8" s="2">
        <f t="shared" si="3"/>
        <v>1568.5199999999998</v>
      </c>
      <c r="AN8" s="2">
        <f t="shared" si="3"/>
        <v>1882.2239999999997</v>
      </c>
      <c r="AO8" s="2">
        <f t="shared" si="3"/>
        <v>2258.6687999999995</v>
      </c>
      <c r="AP8" s="2">
        <f t="shared" si="3"/>
        <v>2710.4025599999991</v>
      </c>
      <c r="AQ8" s="2">
        <f>+AP8*1.15</f>
        <v>3116.9629439999985</v>
      </c>
      <c r="AR8" s="2">
        <f>+AQ8*1.15</f>
        <v>3584.5073855999981</v>
      </c>
      <c r="AS8" s="2">
        <f t="shared" si="4"/>
        <v>3942.9581241599981</v>
      </c>
      <c r="AT8" s="2">
        <f t="shared" si="4"/>
        <v>4337.2539365759985</v>
      </c>
      <c r="AU8" s="2">
        <f t="shared" si="4"/>
        <v>4770.9793302335984</v>
      </c>
      <c r="AV8" s="2">
        <f t="shared" si="4"/>
        <v>5248.0772632569588</v>
      </c>
      <c r="AW8" s="2">
        <f t="shared" si="4"/>
        <v>5772.8849895826552</v>
      </c>
    </row>
    <row r="9" spans="1:49" s="5" customFormat="1" x14ac:dyDescent="0.2">
      <c r="B9" s="5" t="s">
        <v>8</v>
      </c>
      <c r="C9" s="6">
        <f>+C7+C8</f>
        <v>1099.5</v>
      </c>
      <c r="D9" s="6">
        <f t="shared" ref="D9:E9" si="11">+D7+D8</f>
        <v>852.09999999999991</v>
      </c>
      <c r="E9" s="6">
        <f t="shared" si="11"/>
        <v>1077.7</v>
      </c>
      <c r="F9" s="6">
        <f t="shared" ref="F9:N9" si="12">+F7+F8</f>
        <v>1329.1000000000001</v>
      </c>
      <c r="G9" s="6">
        <f t="shared" si="12"/>
        <v>1292.0999999999999</v>
      </c>
      <c r="H9" s="6">
        <f t="shared" si="12"/>
        <v>1464</v>
      </c>
      <c r="I9" s="6">
        <f t="shared" si="12"/>
        <v>1403.3</v>
      </c>
      <c r="J9" s="6">
        <f t="shared" si="12"/>
        <v>1550.6999999999998</v>
      </c>
      <c r="K9" s="6">
        <f t="shared" si="12"/>
        <v>1487.7</v>
      </c>
      <c r="L9" s="6">
        <f t="shared" si="12"/>
        <v>1522.1000000000001</v>
      </c>
      <c r="M9" s="6">
        <f t="shared" si="12"/>
        <v>1557.4</v>
      </c>
      <c r="N9" s="6">
        <f t="shared" si="12"/>
        <v>1655</v>
      </c>
      <c r="O9" s="6">
        <f t="shared" ref="O9" si="13">+O7+O8</f>
        <v>1696.2</v>
      </c>
      <c r="P9" s="6">
        <f t="shared" ref="P9" si="14">+P7+P8</f>
        <v>1755.9</v>
      </c>
      <c r="Q9" s="6">
        <f t="shared" ref="Q9" si="15">+Q7+Q8</f>
        <v>1743.7000000000003</v>
      </c>
      <c r="R9" s="6">
        <f t="shared" ref="R9" si="16">+R7+R8</f>
        <v>1928.3000000000002</v>
      </c>
      <c r="S9" s="6">
        <f t="shared" ref="S9" si="17">+S7+S8</f>
        <v>1890.6000000000001</v>
      </c>
      <c r="T9" s="6">
        <f t="shared" ref="T9" si="18">+T7+T8</f>
        <v>2009.9</v>
      </c>
      <c r="U9" s="6">
        <f t="shared" ref="U9" si="19">+U7+U8</f>
        <v>2038.1</v>
      </c>
      <c r="V9" s="6">
        <f t="shared" ref="V9" si="20">+V7+V8</f>
        <v>2413.5</v>
      </c>
      <c r="W9" s="6"/>
      <c r="X9" s="6"/>
      <c r="Y9" s="6"/>
      <c r="Z9" s="6"/>
      <c r="AA9" s="6"/>
      <c r="AB9" s="6"/>
      <c r="AD9" s="5">
        <f t="shared" ref="AD9" si="21">+AD7+AD8</f>
        <v>2704.4</v>
      </c>
      <c r="AE9" s="5">
        <f t="shared" ref="AE9:AJ9" si="22">+AE7+AE8</f>
        <v>3138.2000000000003</v>
      </c>
      <c r="AF9" s="5">
        <f t="shared" si="22"/>
        <v>3724.2</v>
      </c>
      <c r="AG9" s="5">
        <f t="shared" si="22"/>
        <v>4478.5</v>
      </c>
      <c r="AH9" s="5">
        <f t="shared" si="22"/>
        <v>4358.3999999999996</v>
      </c>
      <c r="AI9" s="5">
        <f t="shared" si="22"/>
        <v>5710.0999999999995</v>
      </c>
      <c r="AJ9" s="5">
        <f t="shared" si="22"/>
        <v>6222.2</v>
      </c>
      <c r="AK9" s="5">
        <f t="shared" ref="AK9:AW9" si="23">+AK7+AK8</f>
        <v>7124.1</v>
      </c>
      <c r="AL9" s="5">
        <f t="shared" si="23"/>
        <v>8352.1</v>
      </c>
      <c r="AM9" s="5">
        <f t="shared" si="23"/>
        <v>10022.52</v>
      </c>
      <c r="AN9" s="5">
        <f t="shared" si="23"/>
        <v>12027.023999999999</v>
      </c>
      <c r="AO9" s="5">
        <f t="shared" si="23"/>
        <v>14432.4288</v>
      </c>
      <c r="AP9" s="5">
        <f t="shared" si="23"/>
        <v>17318.914559999997</v>
      </c>
      <c r="AQ9" s="5">
        <f t="shared" si="23"/>
        <v>19916.751743999997</v>
      </c>
      <c r="AR9" s="5">
        <f t="shared" si="23"/>
        <v>22904.264505599993</v>
      </c>
      <c r="AS9" s="5">
        <f t="shared" si="23"/>
        <v>25194.690956159997</v>
      </c>
      <c r="AT9" s="5">
        <f t="shared" si="23"/>
        <v>27714.160051775998</v>
      </c>
      <c r="AU9" s="5">
        <f t="shared" si="23"/>
        <v>30485.5760569536</v>
      </c>
      <c r="AV9" s="5">
        <f t="shared" si="23"/>
        <v>33534.133662648965</v>
      </c>
      <c r="AW9" s="5">
        <f t="shared" si="23"/>
        <v>36887.547028913868</v>
      </c>
    </row>
    <row r="10" spans="1:49" s="2" customFormat="1" x14ac:dyDescent="0.2">
      <c r="B10" s="2" t="s">
        <v>22</v>
      </c>
      <c r="C10" s="4">
        <v>361.3</v>
      </c>
      <c r="D10" s="4">
        <v>349.2</v>
      </c>
      <c r="E10" s="4">
        <v>353.4</v>
      </c>
      <c r="F10" s="4">
        <v>433.3</v>
      </c>
      <c r="G10" s="4">
        <v>389.5</v>
      </c>
      <c r="H10" s="4">
        <v>440.3</v>
      </c>
      <c r="I10" s="4">
        <v>431.9</v>
      </c>
      <c r="J10" s="4">
        <v>489.9</v>
      </c>
      <c r="K10" s="4">
        <v>478</v>
      </c>
      <c r="L10" s="4">
        <v>498.8</v>
      </c>
      <c r="M10" s="4">
        <v>505.3</v>
      </c>
      <c r="N10" s="4">
        <v>544.1</v>
      </c>
      <c r="O10" s="4">
        <v>583.20000000000005</v>
      </c>
      <c r="P10" s="4">
        <v>584</v>
      </c>
      <c r="Q10" s="4">
        <v>576.5</v>
      </c>
      <c r="R10" s="4">
        <v>650.9</v>
      </c>
      <c r="S10" s="4">
        <v>645.20000000000005</v>
      </c>
      <c r="T10" s="4">
        <v>637.20000000000005</v>
      </c>
      <c r="U10" s="4">
        <v>664.2</v>
      </c>
      <c r="V10" s="4">
        <v>771.3</v>
      </c>
      <c r="W10" s="4"/>
      <c r="X10" s="4"/>
      <c r="Y10" s="4"/>
      <c r="Z10" s="4"/>
      <c r="AA10" s="4"/>
      <c r="AB10" s="4"/>
      <c r="AD10" s="2">
        <v>814.3</v>
      </c>
      <c r="AE10" s="2">
        <v>936.2</v>
      </c>
      <c r="AF10" s="2">
        <v>1120.0999999999999</v>
      </c>
      <c r="AG10" s="2">
        <v>1368.3</v>
      </c>
      <c r="AH10" s="2">
        <f>SUM(C10:F10)</f>
        <v>1497.2</v>
      </c>
      <c r="AI10" s="2">
        <f>SUM(G10:J10)</f>
        <v>1751.6</v>
      </c>
      <c r="AJ10" s="2">
        <f>SUM(K10:N10)</f>
        <v>2026.1999999999998</v>
      </c>
      <c r="AK10" s="2">
        <f>SUM(O10:R10)</f>
        <v>2394.6</v>
      </c>
      <c r="AL10" s="2">
        <f>SUM(S10:V10)</f>
        <v>2717.9</v>
      </c>
      <c r="AM10" s="2">
        <f t="shared" ref="AM10:AW10" si="24">+AM9-AM11</f>
        <v>3307.4315999999999</v>
      </c>
      <c r="AN10" s="2">
        <f t="shared" si="24"/>
        <v>3968.917919999999</v>
      </c>
      <c r="AO10" s="2">
        <f t="shared" si="24"/>
        <v>4762.7015039999987</v>
      </c>
      <c r="AP10" s="2">
        <f t="shared" si="24"/>
        <v>5715.2418047999981</v>
      </c>
      <c r="AQ10" s="2">
        <f t="shared" si="24"/>
        <v>6572.5280755199983</v>
      </c>
      <c r="AR10" s="2">
        <f t="shared" si="24"/>
        <v>7558.4072868479961</v>
      </c>
      <c r="AS10" s="2">
        <f t="shared" si="24"/>
        <v>8314.2480155327976</v>
      </c>
      <c r="AT10" s="2">
        <f t="shared" si="24"/>
        <v>9145.672817086077</v>
      </c>
      <c r="AU10" s="2">
        <f t="shared" si="24"/>
        <v>10060.240098794686</v>
      </c>
      <c r="AV10" s="2">
        <f t="shared" si="24"/>
        <v>11066.264108674157</v>
      </c>
      <c r="AW10" s="2">
        <f t="shared" si="24"/>
        <v>12172.890519541575</v>
      </c>
    </row>
    <row r="11" spans="1:49" s="2" customFormat="1" x14ac:dyDescent="0.2">
      <c r="B11" s="2" t="s">
        <v>23</v>
      </c>
      <c r="C11" s="4">
        <f>+C9-C10</f>
        <v>738.2</v>
      </c>
      <c r="D11" s="4">
        <f t="shared" ref="D11:E11" si="25">+D9-D10</f>
        <v>502.89999999999992</v>
      </c>
      <c r="E11" s="4">
        <f t="shared" si="25"/>
        <v>724.30000000000007</v>
      </c>
      <c r="F11" s="4">
        <f t="shared" ref="F11:L11" si="26">+F9-F10</f>
        <v>895.80000000000018</v>
      </c>
      <c r="G11" s="4">
        <f t="shared" si="26"/>
        <v>902.59999999999991</v>
      </c>
      <c r="H11" s="4">
        <f t="shared" si="26"/>
        <v>1023.7</v>
      </c>
      <c r="I11" s="4">
        <f t="shared" si="26"/>
        <v>971.4</v>
      </c>
      <c r="J11" s="4">
        <f t="shared" si="26"/>
        <v>1060.7999999999997</v>
      </c>
      <c r="K11" s="4">
        <f t="shared" si="26"/>
        <v>1009.7</v>
      </c>
      <c r="L11" s="4">
        <f t="shared" si="26"/>
        <v>1023.3000000000002</v>
      </c>
      <c r="M11" s="4">
        <f>+M9-M10</f>
        <v>1052.1000000000001</v>
      </c>
      <c r="N11" s="4">
        <f>+N9-N10</f>
        <v>1110.9000000000001</v>
      </c>
      <c r="O11" s="4">
        <f t="shared" ref="O11:U11" si="27">+O9-O10</f>
        <v>1113</v>
      </c>
      <c r="P11" s="4">
        <f t="shared" si="27"/>
        <v>1171.9000000000001</v>
      </c>
      <c r="Q11" s="4">
        <f t="shared" si="27"/>
        <v>1167.2000000000003</v>
      </c>
      <c r="R11" s="4">
        <f t="shared" si="27"/>
        <v>1277.4000000000001</v>
      </c>
      <c r="S11" s="4">
        <f t="shared" si="27"/>
        <v>1245.4000000000001</v>
      </c>
      <c r="T11" s="4">
        <f t="shared" si="27"/>
        <v>1372.7</v>
      </c>
      <c r="U11" s="4">
        <f t="shared" si="27"/>
        <v>1373.8999999999999</v>
      </c>
      <c r="V11" s="4">
        <f>+V9-V10</f>
        <v>1642.2</v>
      </c>
      <c r="W11" s="4"/>
      <c r="X11" s="4"/>
      <c r="Y11" s="4"/>
      <c r="Z11" s="4"/>
      <c r="AA11" s="4"/>
      <c r="AB11" s="4"/>
      <c r="AD11" s="2">
        <f t="shared" ref="AD11" si="28">+AD9-AD10</f>
        <v>1890.1000000000001</v>
      </c>
      <c r="AE11" s="2">
        <f t="shared" ref="AE11:AJ11" si="29">+AE9-AE10</f>
        <v>2202</v>
      </c>
      <c r="AF11" s="2">
        <f t="shared" si="29"/>
        <v>2604.1</v>
      </c>
      <c r="AG11" s="2">
        <f t="shared" si="29"/>
        <v>3110.2</v>
      </c>
      <c r="AH11" s="2">
        <f t="shared" si="29"/>
        <v>2861.2</v>
      </c>
      <c r="AI11" s="2">
        <f t="shared" si="29"/>
        <v>3958.4999999999995</v>
      </c>
      <c r="AJ11" s="2">
        <f t="shared" si="29"/>
        <v>4196</v>
      </c>
      <c r="AK11" s="2">
        <f>+AK9-AK10</f>
        <v>4729.5</v>
      </c>
      <c r="AL11" s="2">
        <f>+AL9-AL10</f>
        <v>5634.2000000000007</v>
      </c>
      <c r="AM11" s="2">
        <f t="shared" ref="AM11:AW11" si="30">+AM9*0.67</f>
        <v>6715.0884000000005</v>
      </c>
      <c r="AN11" s="2">
        <f t="shared" si="30"/>
        <v>8058.1060800000005</v>
      </c>
      <c r="AO11" s="2">
        <f t="shared" si="30"/>
        <v>9669.7272960000009</v>
      </c>
      <c r="AP11" s="2">
        <f t="shared" si="30"/>
        <v>11603.672755199999</v>
      </c>
      <c r="AQ11" s="2">
        <f t="shared" si="30"/>
        <v>13344.223668479999</v>
      </c>
      <c r="AR11" s="2">
        <f t="shared" si="30"/>
        <v>15345.857218751997</v>
      </c>
      <c r="AS11" s="2">
        <f t="shared" si="30"/>
        <v>16880.442940627199</v>
      </c>
      <c r="AT11" s="2">
        <f t="shared" si="30"/>
        <v>18568.487234689921</v>
      </c>
      <c r="AU11" s="2">
        <f t="shared" si="30"/>
        <v>20425.335958158914</v>
      </c>
      <c r="AV11" s="2">
        <f t="shared" si="30"/>
        <v>22467.869553974808</v>
      </c>
      <c r="AW11" s="2">
        <f t="shared" si="30"/>
        <v>24714.656509372293</v>
      </c>
    </row>
    <row r="12" spans="1:49" s="2" customFormat="1" x14ac:dyDescent="0.2">
      <c r="B12" s="2" t="s">
        <v>24</v>
      </c>
      <c r="C12" s="4">
        <v>308.10000000000002</v>
      </c>
      <c r="D12" s="4">
        <v>279.10000000000002</v>
      </c>
      <c r="E12" s="4">
        <v>298.89999999999998</v>
      </c>
      <c r="F12" s="4">
        <v>330.2</v>
      </c>
      <c r="G12" s="4">
        <v>326</v>
      </c>
      <c r="H12" s="4">
        <v>350.2</v>
      </c>
      <c r="I12" s="4">
        <v>363.3</v>
      </c>
      <c r="J12" s="4">
        <v>427</v>
      </c>
      <c r="K12" s="4">
        <v>391.1</v>
      </c>
      <c r="L12" s="4">
        <v>418.4</v>
      </c>
      <c r="M12" s="4">
        <v>436.1</v>
      </c>
      <c r="N12" s="4">
        <v>494.3</v>
      </c>
      <c r="O12" s="4">
        <v>480.5</v>
      </c>
      <c r="P12" s="4">
        <v>464.3</v>
      </c>
      <c r="Q12" s="4">
        <v>452</v>
      </c>
      <c r="R12" s="4">
        <v>567.1</v>
      </c>
      <c r="S12" s="4">
        <v>491.5</v>
      </c>
      <c r="T12" s="4">
        <v>525.29999999999995</v>
      </c>
      <c r="U12" s="4">
        <v>510.6</v>
      </c>
      <c r="V12" s="4">
        <v>612.6</v>
      </c>
      <c r="W12" s="4"/>
      <c r="X12" s="4"/>
      <c r="Y12" s="4"/>
      <c r="Z12" s="4"/>
      <c r="AA12" s="4"/>
      <c r="AB12" s="4"/>
      <c r="AD12" s="2">
        <v>705.3</v>
      </c>
      <c r="AE12" s="2">
        <v>810.5</v>
      </c>
      <c r="AF12" s="2">
        <v>986.6</v>
      </c>
      <c r="AG12" s="2">
        <v>1178.4000000000001</v>
      </c>
      <c r="AH12" s="2">
        <f>SUM(C12:F12)</f>
        <v>1216.3</v>
      </c>
      <c r="AI12" s="2">
        <f>SUM(G12:J12)</f>
        <v>1466.5</v>
      </c>
      <c r="AJ12" s="2">
        <f>SUM(K12:N12)</f>
        <v>1739.8999999999999</v>
      </c>
      <c r="AK12" s="2">
        <f>SUM(O12:R12)</f>
        <v>1963.9</v>
      </c>
      <c r="AL12" s="2">
        <f>SUM(S12:V12)</f>
        <v>2140</v>
      </c>
      <c r="AM12" s="2">
        <f t="shared" ref="AM12:AR12" si="31">+AL12*1.01</f>
        <v>2161.4</v>
      </c>
      <c r="AN12" s="2">
        <f t="shared" si="31"/>
        <v>2183.0140000000001</v>
      </c>
      <c r="AO12" s="2">
        <f t="shared" si="31"/>
        <v>2204.8441400000002</v>
      </c>
      <c r="AP12" s="2">
        <f t="shared" si="31"/>
        <v>2226.8925814000004</v>
      </c>
      <c r="AQ12" s="2">
        <f t="shared" si="31"/>
        <v>2249.1615072140003</v>
      </c>
      <c r="AR12" s="2">
        <f t="shared" si="31"/>
        <v>2271.6531222861404</v>
      </c>
      <c r="AS12" s="2">
        <f t="shared" ref="AS12:AS13" si="32">+AR12*1.01</f>
        <v>2294.3696535090016</v>
      </c>
      <c r="AT12" s="2">
        <f t="shared" ref="AT12:AT13" si="33">+AS12*1.01</f>
        <v>2317.3133500440917</v>
      </c>
      <c r="AU12" s="2">
        <f t="shared" ref="AU12:AU13" si="34">+AT12*1.01</f>
        <v>2340.4864835445328</v>
      </c>
      <c r="AV12" s="2">
        <f t="shared" ref="AV12:AV13" si="35">+AU12*1.01</f>
        <v>2363.8913483799784</v>
      </c>
      <c r="AW12" s="2">
        <f t="shared" ref="AW12:AW13" si="36">+AV12*1.01</f>
        <v>2387.5302618637784</v>
      </c>
    </row>
    <row r="13" spans="1:49" s="2" customFormat="1" x14ac:dyDescent="0.2">
      <c r="B13" s="2" t="s">
        <v>25</v>
      </c>
      <c r="C13" s="4">
        <v>147.1</v>
      </c>
      <c r="D13" s="4">
        <v>143.19999999999999</v>
      </c>
      <c r="E13" s="4">
        <v>155</v>
      </c>
      <c r="F13" s="4">
        <v>149.80000000000001</v>
      </c>
      <c r="G13" s="4">
        <v>159.80000000000001</v>
      </c>
      <c r="H13" s="4">
        <v>162.30000000000001</v>
      </c>
      <c r="I13" s="4">
        <v>165.5</v>
      </c>
      <c r="J13" s="4">
        <v>183.4</v>
      </c>
      <c r="K13" s="4">
        <v>210.5</v>
      </c>
      <c r="L13" s="4">
        <v>207.3</v>
      </c>
      <c r="M13" s="4">
        <v>217.1</v>
      </c>
      <c r="N13" s="4">
        <v>244.1</v>
      </c>
      <c r="O13" s="4">
        <v>244.9</v>
      </c>
      <c r="P13" s="4">
        <v>244.4</v>
      </c>
      <c r="Q13" s="4">
        <v>249.4</v>
      </c>
      <c r="R13" s="4">
        <v>260.10000000000002</v>
      </c>
      <c r="S13" s="4">
        <v>284.5</v>
      </c>
      <c r="T13" s="4">
        <v>280.10000000000002</v>
      </c>
      <c r="U13" s="4">
        <v>286</v>
      </c>
      <c r="V13" s="4">
        <v>294.7</v>
      </c>
      <c r="W13" s="4"/>
      <c r="X13" s="4"/>
      <c r="Y13" s="4"/>
      <c r="Z13" s="4"/>
      <c r="AA13" s="4"/>
      <c r="AB13" s="4"/>
      <c r="AD13" s="2">
        <v>239.6</v>
      </c>
      <c r="AE13" s="2">
        <v>328.6</v>
      </c>
      <c r="AF13" s="2">
        <v>418.1</v>
      </c>
      <c r="AG13" s="2">
        <v>557.29999999999995</v>
      </c>
      <c r="AH13" s="2">
        <f>SUM(C13:F13)</f>
        <v>595.09999999999991</v>
      </c>
      <c r="AI13" s="2">
        <f>SUM(G13:J13)</f>
        <v>671</v>
      </c>
      <c r="AJ13" s="2">
        <f>SUM(K13:N13)</f>
        <v>879</v>
      </c>
      <c r="AK13" s="2">
        <f>SUM(O13:R13)</f>
        <v>998.80000000000007</v>
      </c>
      <c r="AL13" s="2">
        <f>SUM(S13:V13)</f>
        <v>1145.3</v>
      </c>
      <c r="AM13" s="2">
        <f t="shared" ref="AM13:AR13" si="37">+AL13*1.01</f>
        <v>1156.7529999999999</v>
      </c>
      <c r="AN13" s="2">
        <f t="shared" si="37"/>
        <v>1168.32053</v>
      </c>
      <c r="AO13" s="2">
        <f t="shared" si="37"/>
        <v>1180.0037353</v>
      </c>
      <c r="AP13" s="2">
        <f t="shared" si="37"/>
        <v>1191.8037726530001</v>
      </c>
      <c r="AQ13" s="2">
        <f t="shared" si="37"/>
        <v>1203.7218103795301</v>
      </c>
      <c r="AR13" s="2">
        <f t="shared" si="37"/>
        <v>1215.7590284833254</v>
      </c>
      <c r="AS13" s="2">
        <f t="shared" si="32"/>
        <v>1227.9166187681587</v>
      </c>
      <c r="AT13" s="2">
        <f t="shared" si="33"/>
        <v>1240.1957849558403</v>
      </c>
      <c r="AU13" s="2">
        <f t="shared" si="34"/>
        <v>1252.5977428053986</v>
      </c>
      <c r="AV13" s="2">
        <f t="shared" si="35"/>
        <v>1265.1237202334526</v>
      </c>
      <c r="AW13" s="2">
        <f t="shared" si="36"/>
        <v>1277.7749574357872</v>
      </c>
    </row>
    <row r="14" spans="1:49" s="2" customFormat="1" x14ac:dyDescent="0.2">
      <c r="B14" s="2" t="s">
        <v>26</v>
      </c>
      <c r="C14" s="4">
        <f>+C12+C13</f>
        <v>455.20000000000005</v>
      </c>
      <c r="D14" s="4">
        <f t="shared" ref="D14:E14" si="38">+D12+D13</f>
        <v>422.3</v>
      </c>
      <c r="E14" s="4">
        <f t="shared" si="38"/>
        <v>453.9</v>
      </c>
      <c r="F14" s="4">
        <f t="shared" ref="F14:N14" si="39">+F12+F13</f>
        <v>480</v>
      </c>
      <c r="G14" s="4">
        <f t="shared" si="39"/>
        <v>485.8</v>
      </c>
      <c r="H14" s="4">
        <f t="shared" si="39"/>
        <v>512.5</v>
      </c>
      <c r="I14" s="4">
        <f t="shared" si="39"/>
        <v>528.79999999999995</v>
      </c>
      <c r="J14" s="4">
        <f t="shared" si="39"/>
        <v>610.4</v>
      </c>
      <c r="K14" s="4">
        <f t="shared" si="39"/>
        <v>601.6</v>
      </c>
      <c r="L14" s="4">
        <f t="shared" si="39"/>
        <v>625.70000000000005</v>
      </c>
      <c r="M14" s="4">
        <f t="shared" si="39"/>
        <v>653.20000000000005</v>
      </c>
      <c r="N14" s="4">
        <f t="shared" si="39"/>
        <v>738.4</v>
      </c>
      <c r="O14" s="4">
        <f t="shared" ref="O14" si="40">+O12+O13</f>
        <v>725.4</v>
      </c>
      <c r="P14" s="4">
        <f t="shared" ref="P14" si="41">+P12+P13</f>
        <v>708.7</v>
      </c>
      <c r="Q14" s="4">
        <f t="shared" ref="Q14" si="42">+Q12+Q13</f>
        <v>701.4</v>
      </c>
      <c r="R14" s="4">
        <f t="shared" ref="R14" si="43">+R12+R13</f>
        <v>827.2</v>
      </c>
      <c r="S14" s="4">
        <f t="shared" ref="S14" si="44">+S12+S13</f>
        <v>776</v>
      </c>
      <c r="T14" s="4">
        <f t="shared" ref="T14" si="45">+T12+T13</f>
        <v>805.4</v>
      </c>
      <c r="U14" s="4">
        <f t="shared" ref="U14" si="46">+U12+U13</f>
        <v>796.6</v>
      </c>
      <c r="V14" s="4">
        <f t="shared" ref="V14" si="47">+V12+V13</f>
        <v>907.3</v>
      </c>
      <c r="W14" s="4"/>
      <c r="X14" s="4"/>
      <c r="Y14" s="4"/>
      <c r="Z14" s="4"/>
      <c r="AA14" s="4"/>
      <c r="AB14" s="4"/>
      <c r="AD14" s="2">
        <f t="shared" ref="AD14" si="48">+AD12+AD13</f>
        <v>944.9</v>
      </c>
      <c r="AE14" s="2">
        <f t="shared" ref="AE14:AJ14" si="49">+AE12+AE13</f>
        <v>1139.0999999999999</v>
      </c>
      <c r="AF14" s="2">
        <f t="shared" si="49"/>
        <v>1404.7</v>
      </c>
      <c r="AG14" s="2">
        <f t="shared" si="49"/>
        <v>1735.7</v>
      </c>
      <c r="AH14" s="2">
        <f t="shared" si="49"/>
        <v>1811.3999999999999</v>
      </c>
      <c r="AI14" s="2">
        <f t="shared" si="49"/>
        <v>2137.5</v>
      </c>
      <c r="AJ14" s="2">
        <f t="shared" si="49"/>
        <v>2618.8999999999996</v>
      </c>
      <c r="AK14" s="2">
        <f t="shared" ref="AK14:AR14" si="50">+AK12+AK13</f>
        <v>2962.7000000000003</v>
      </c>
      <c r="AL14" s="2">
        <f t="shared" si="50"/>
        <v>3285.3</v>
      </c>
      <c r="AM14" s="2">
        <f t="shared" si="50"/>
        <v>3318.1530000000002</v>
      </c>
      <c r="AN14" s="2">
        <f t="shared" si="50"/>
        <v>3351.3345300000001</v>
      </c>
      <c r="AO14" s="2">
        <f t="shared" si="50"/>
        <v>3384.8478752999999</v>
      </c>
      <c r="AP14" s="2">
        <f t="shared" si="50"/>
        <v>3418.6963540530005</v>
      </c>
      <c r="AQ14" s="2">
        <f t="shared" si="50"/>
        <v>3452.8833175935306</v>
      </c>
      <c r="AR14" s="2">
        <f t="shared" si="50"/>
        <v>3487.4121507694658</v>
      </c>
      <c r="AS14" s="2">
        <f t="shared" ref="AS14:AW14" si="51">+AS12+AS13</f>
        <v>3522.2862722771606</v>
      </c>
      <c r="AT14" s="2">
        <f t="shared" si="51"/>
        <v>3557.509134999932</v>
      </c>
      <c r="AU14" s="2">
        <f t="shared" si="51"/>
        <v>3593.0842263499317</v>
      </c>
      <c r="AV14" s="2">
        <f t="shared" si="51"/>
        <v>3629.0150686134311</v>
      </c>
      <c r="AW14" s="2">
        <f t="shared" si="51"/>
        <v>3665.3052192995656</v>
      </c>
    </row>
    <row r="15" spans="1:49" s="2" customFormat="1" x14ac:dyDescent="0.2">
      <c r="B15" s="2" t="s">
        <v>27</v>
      </c>
      <c r="C15" s="4">
        <f>+C11-C14</f>
        <v>283</v>
      </c>
      <c r="D15" s="4">
        <f t="shared" ref="D15:E15" si="52">+D11-D14</f>
        <v>80.599999999999909</v>
      </c>
      <c r="E15" s="4">
        <f t="shared" si="52"/>
        <v>270.40000000000009</v>
      </c>
      <c r="F15" s="4">
        <f t="shared" ref="F15:N15" si="53">+F11-F14</f>
        <v>415.80000000000018</v>
      </c>
      <c r="G15" s="4">
        <f t="shared" si="53"/>
        <v>416.7999999999999</v>
      </c>
      <c r="H15" s="4">
        <f t="shared" si="53"/>
        <v>511.20000000000005</v>
      </c>
      <c r="I15" s="4">
        <f t="shared" si="53"/>
        <v>442.6</v>
      </c>
      <c r="J15" s="4">
        <f t="shared" si="53"/>
        <v>450.39999999999975</v>
      </c>
      <c r="K15" s="4">
        <f t="shared" si="53"/>
        <v>408.1</v>
      </c>
      <c r="L15" s="4">
        <f t="shared" si="53"/>
        <v>397.60000000000014</v>
      </c>
      <c r="M15" s="4">
        <f t="shared" si="53"/>
        <v>398.90000000000009</v>
      </c>
      <c r="N15" s="4">
        <f t="shared" si="53"/>
        <v>372.50000000000011</v>
      </c>
      <c r="O15" s="4">
        <f t="shared" ref="O15" si="54">+O11-O14</f>
        <v>387.6</v>
      </c>
      <c r="P15" s="4">
        <f t="shared" ref="P15" si="55">+P11-P14</f>
        <v>463.20000000000005</v>
      </c>
      <c r="Q15" s="4">
        <f t="shared" ref="Q15" si="56">+Q11-Q14</f>
        <v>465.8000000000003</v>
      </c>
      <c r="R15" s="4">
        <f t="shared" ref="R15" si="57">+R11-R14</f>
        <v>450.20000000000005</v>
      </c>
      <c r="S15" s="4">
        <f t="shared" ref="S15" si="58">+S11-S14</f>
        <v>469.40000000000009</v>
      </c>
      <c r="T15" s="4">
        <f t="shared" ref="T15" si="59">+T11-T14</f>
        <v>567.30000000000007</v>
      </c>
      <c r="U15" s="4">
        <f t="shared" ref="U15" si="60">+U11-U14</f>
        <v>577.29999999999984</v>
      </c>
      <c r="V15" s="4">
        <f t="shared" ref="V15" si="61">+V11-V14</f>
        <v>734.90000000000009</v>
      </c>
      <c r="W15" s="4"/>
      <c r="X15" s="4"/>
      <c r="Y15" s="4"/>
      <c r="Z15" s="4"/>
      <c r="AA15" s="4"/>
      <c r="AB15" s="4"/>
      <c r="AD15" s="2">
        <f t="shared" ref="AD15" si="62">+AD11-AD14</f>
        <v>945.20000000000016</v>
      </c>
      <c r="AE15" s="2">
        <f t="shared" ref="AE15:AJ15" si="63">+AE11-AE14</f>
        <v>1062.9000000000001</v>
      </c>
      <c r="AF15" s="2">
        <f t="shared" si="63"/>
        <v>1199.3999999999999</v>
      </c>
      <c r="AG15" s="2">
        <f t="shared" si="63"/>
        <v>1374.4999999999998</v>
      </c>
      <c r="AH15" s="2">
        <f t="shared" si="63"/>
        <v>1049.8</v>
      </c>
      <c r="AI15" s="2">
        <f t="shared" si="63"/>
        <v>1820.9999999999995</v>
      </c>
      <c r="AJ15" s="2">
        <f t="shared" si="63"/>
        <v>1577.1000000000004</v>
      </c>
      <c r="AK15" s="2">
        <f t="shared" ref="AK15:AR15" si="64">+AK11-AK14</f>
        <v>1766.7999999999997</v>
      </c>
      <c r="AL15" s="2">
        <f t="shared" si="64"/>
        <v>2348.9000000000005</v>
      </c>
      <c r="AM15" s="2">
        <f t="shared" si="64"/>
        <v>3396.9354000000003</v>
      </c>
      <c r="AN15" s="2">
        <f t="shared" si="64"/>
        <v>4706.7715500000004</v>
      </c>
      <c r="AO15" s="2">
        <f t="shared" si="64"/>
        <v>6284.879420700001</v>
      </c>
      <c r="AP15" s="2">
        <f t="shared" si="64"/>
        <v>8184.9764011469988</v>
      </c>
      <c r="AQ15" s="2">
        <f t="shared" si="64"/>
        <v>9891.3403508864685</v>
      </c>
      <c r="AR15" s="2">
        <f t="shared" si="64"/>
        <v>11858.445067982531</v>
      </c>
      <c r="AS15" s="2">
        <f t="shared" ref="AS15:AW15" si="65">+AS11-AS14</f>
        <v>13358.156668350039</v>
      </c>
      <c r="AT15" s="2">
        <f t="shared" si="65"/>
        <v>15010.97809968999</v>
      </c>
      <c r="AU15" s="2">
        <f t="shared" si="65"/>
        <v>16832.251731808981</v>
      </c>
      <c r="AV15" s="2">
        <f t="shared" si="65"/>
        <v>18838.854485361378</v>
      </c>
      <c r="AW15" s="2">
        <f t="shared" si="65"/>
        <v>21049.351290072729</v>
      </c>
    </row>
    <row r="16" spans="1:49" s="2" customFormat="1" x14ac:dyDescent="0.2">
      <c r="B16" s="2" t="s">
        <v>29</v>
      </c>
      <c r="C16" s="4">
        <v>25.1</v>
      </c>
      <c r="D16" s="4">
        <v>26.6</v>
      </c>
      <c r="E16" s="4">
        <v>84.8</v>
      </c>
      <c r="F16" s="4">
        <v>20.7</v>
      </c>
      <c r="G16" s="4">
        <v>32</v>
      </c>
      <c r="H16" s="4">
        <v>15</v>
      </c>
      <c r="I16" s="4">
        <v>18.5</v>
      </c>
      <c r="J16" s="4">
        <v>3.8</v>
      </c>
      <c r="K16" s="4">
        <v>-5.7</v>
      </c>
      <c r="L16" s="4">
        <v>9.3000000000000007</v>
      </c>
      <c r="M16" s="4">
        <v>3.9</v>
      </c>
      <c r="N16" s="4">
        <v>22.2</v>
      </c>
      <c r="O16" s="4">
        <v>34.200000000000003</v>
      </c>
      <c r="P16" s="4">
        <v>36</v>
      </c>
      <c r="Q16" s="4">
        <v>56.2</v>
      </c>
      <c r="R16" s="4">
        <v>65.7</v>
      </c>
      <c r="S16" s="4">
        <v>69.099999999999994</v>
      </c>
      <c r="T16" s="4">
        <v>87.2</v>
      </c>
      <c r="U16" s="4">
        <v>93.7</v>
      </c>
      <c r="V16" s="4">
        <v>74.900000000000006</v>
      </c>
      <c r="W16" s="4"/>
      <c r="X16" s="4"/>
      <c r="Y16" s="4"/>
      <c r="Z16" s="4"/>
      <c r="AA16" s="4"/>
      <c r="AB16" s="4"/>
      <c r="AD16" s="2">
        <v>35.6</v>
      </c>
      <c r="AE16" s="2">
        <v>41.9</v>
      </c>
      <c r="AF16" s="2">
        <v>80.099999999999994</v>
      </c>
      <c r="AG16" s="2">
        <v>127.7</v>
      </c>
      <c r="AH16" s="2">
        <f>SUM(C16:F16)</f>
        <v>157.19999999999999</v>
      </c>
      <c r="AI16" s="2">
        <f>SUM(G16:J16)</f>
        <v>69.3</v>
      </c>
      <c r="AJ16" s="2">
        <f>SUM(K16:N16)</f>
        <v>29.7</v>
      </c>
      <c r="AK16" s="2">
        <f>SUM(O16:R16)</f>
        <v>192.10000000000002</v>
      </c>
      <c r="AL16" s="2">
        <f>SUM(S16:V16)</f>
        <v>324.89999999999998</v>
      </c>
      <c r="AM16" s="2">
        <f t="shared" ref="AM16:AW16" si="66">+AL27*$BB$25</f>
        <v>655.4050000000002</v>
      </c>
      <c r="AN16" s="2">
        <f t="shared" si="66"/>
        <v>827.6294670000002</v>
      </c>
      <c r="AO16" s="2">
        <f t="shared" si="66"/>
        <v>1062.8415102225001</v>
      </c>
      <c r="AP16" s="2">
        <f t="shared" si="66"/>
        <v>1375.1196497867065</v>
      </c>
      <c r="AQ16" s="2">
        <f t="shared" si="66"/>
        <v>1781.4237319513891</v>
      </c>
      <c r="AR16" s="2">
        <f t="shared" si="66"/>
        <v>2277.5162054719981</v>
      </c>
      <c r="AS16" s="2">
        <f t="shared" si="66"/>
        <v>2878.2945595938154</v>
      </c>
      <c r="AT16" s="2">
        <f t="shared" si="66"/>
        <v>3568.343736781429</v>
      </c>
      <c r="AU16" s="2">
        <f t="shared" si="66"/>
        <v>4357.9649148314638</v>
      </c>
      <c r="AV16" s="2">
        <f t="shared" si="66"/>
        <v>5258.5491223136833</v>
      </c>
      <c r="AW16" s="2">
        <f t="shared" si="66"/>
        <v>6282.6887756398737</v>
      </c>
    </row>
    <row r="17" spans="2:107" s="2" customFormat="1" x14ac:dyDescent="0.2">
      <c r="B17" s="2" t="s">
        <v>30</v>
      </c>
      <c r="C17" s="4">
        <f>+C15+C16</f>
        <v>308.10000000000002</v>
      </c>
      <c r="D17" s="4">
        <f t="shared" ref="D17:E17" si="67">+D15+D16</f>
        <v>107.1999999999999</v>
      </c>
      <c r="E17" s="4">
        <f t="shared" si="67"/>
        <v>355.2000000000001</v>
      </c>
      <c r="F17" s="4">
        <f t="shared" ref="F17:N17" si="68">+F15+F16</f>
        <v>436.50000000000017</v>
      </c>
      <c r="G17" s="4">
        <f t="shared" si="68"/>
        <v>448.7999999999999</v>
      </c>
      <c r="H17" s="4">
        <f t="shared" si="68"/>
        <v>526.20000000000005</v>
      </c>
      <c r="I17" s="4">
        <f t="shared" si="68"/>
        <v>461.1</v>
      </c>
      <c r="J17" s="4">
        <f t="shared" si="68"/>
        <v>454.19999999999976</v>
      </c>
      <c r="K17" s="4">
        <f t="shared" si="68"/>
        <v>402.40000000000003</v>
      </c>
      <c r="L17" s="4">
        <f t="shared" si="68"/>
        <v>406.90000000000015</v>
      </c>
      <c r="M17" s="4">
        <f t="shared" si="68"/>
        <v>402.80000000000007</v>
      </c>
      <c r="N17" s="4">
        <f t="shared" si="68"/>
        <v>394.7000000000001</v>
      </c>
      <c r="O17" s="4">
        <f t="shared" ref="O17" si="69">+O15+O16</f>
        <v>421.8</v>
      </c>
      <c r="P17" s="4">
        <f t="shared" ref="P17" si="70">+P15+P16</f>
        <v>499.20000000000005</v>
      </c>
      <c r="Q17" s="4">
        <f t="shared" ref="Q17" si="71">+Q15+Q16</f>
        <v>522.00000000000034</v>
      </c>
      <c r="R17" s="4">
        <f t="shared" ref="R17" si="72">+R15+R16</f>
        <v>515.90000000000009</v>
      </c>
      <c r="S17" s="4">
        <f t="shared" ref="S17" si="73">+S15+S16</f>
        <v>538.50000000000011</v>
      </c>
      <c r="T17" s="4">
        <f t="shared" ref="T17" si="74">+T15+T16</f>
        <v>654.50000000000011</v>
      </c>
      <c r="U17" s="4">
        <f t="shared" ref="U17" si="75">+U15+U16</f>
        <v>670.99999999999989</v>
      </c>
      <c r="V17" s="4">
        <f t="shared" ref="V17" si="76">+V15+V16</f>
        <v>809.80000000000007</v>
      </c>
      <c r="W17" s="4"/>
      <c r="X17" s="4"/>
      <c r="Y17" s="4"/>
      <c r="Z17" s="4"/>
      <c r="AA17" s="4"/>
      <c r="AB17" s="4"/>
      <c r="AD17" s="2">
        <f t="shared" ref="AD17" si="77">+AD15+AD16</f>
        <v>980.80000000000018</v>
      </c>
      <c r="AE17" s="2">
        <f t="shared" ref="AE17:AJ17" si="78">+AE15+AE16</f>
        <v>1104.8000000000002</v>
      </c>
      <c r="AF17" s="2">
        <f t="shared" si="78"/>
        <v>1279.4999999999998</v>
      </c>
      <c r="AG17" s="2">
        <f t="shared" si="78"/>
        <v>1502.1999999999998</v>
      </c>
      <c r="AH17" s="2">
        <f t="shared" si="78"/>
        <v>1207</v>
      </c>
      <c r="AI17" s="2">
        <f t="shared" si="78"/>
        <v>1890.2999999999995</v>
      </c>
      <c r="AJ17" s="2">
        <f t="shared" si="78"/>
        <v>1606.8000000000004</v>
      </c>
      <c r="AK17" s="2">
        <f t="shared" ref="AK17:AW17" si="79">+AK15+AK16</f>
        <v>1958.8999999999996</v>
      </c>
      <c r="AL17" s="2">
        <f t="shared" si="79"/>
        <v>2673.8000000000006</v>
      </c>
      <c r="AM17" s="2">
        <f t="shared" si="79"/>
        <v>4052.3404000000005</v>
      </c>
      <c r="AN17" s="2">
        <f t="shared" si="79"/>
        <v>5534.4010170000001</v>
      </c>
      <c r="AO17" s="2">
        <f t="shared" si="79"/>
        <v>7347.7209309225009</v>
      </c>
      <c r="AP17" s="2">
        <f t="shared" si="79"/>
        <v>9560.0960509337056</v>
      </c>
      <c r="AQ17" s="2">
        <f t="shared" si="79"/>
        <v>11672.764082837857</v>
      </c>
      <c r="AR17" s="2">
        <f t="shared" si="79"/>
        <v>14135.96127345453</v>
      </c>
      <c r="AS17" s="2">
        <f t="shared" si="79"/>
        <v>16236.451227943853</v>
      </c>
      <c r="AT17" s="2">
        <f t="shared" si="79"/>
        <v>18579.321836471419</v>
      </c>
      <c r="AU17" s="2">
        <f t="shared" si="79"/>
        <v>21190.216646640445</v>
      </c>
      <c r="AV17" s="2">
        <f t="shared" si="79"/>
        <v>24097.403607675064</v>
      </c>
      <c r="AW17" s="2">
        <f t="shared" si="79"/>
        <v>27332.040065712601</v>
      </c>
    </row>
    <row r="18" spans="2:107" s="2" customFormat="1" x14ac:dyDescent="0.2">
      <c r="B18" s="2" t="s">
        <v>31</v>
      </c>
      <c r="C18" s="4">
        <f>-8.1+2.7</f>
        <v>-5.3999999999999995</v>
      </c>
      <c r="D18" s="4">
        <f>37+2.2</f>
        <v>39.200000000000003</v>
      </c>
      <c r="E18" s="4">
        <f>38.4+2.9</f>
        <v>41.3</v>
      </c>
      <c r="F18" s="4">
        <f>72.9-1.6</f>
        <v>71.300000000000011</v>
      </c>
      <c r="G18" s="4">
        <f>13.6+8.9</f>
        <v>22.5</v>
      </c>
      <c r="H18" s="4">
        <f>3.2+5.8</f>
        <v>9</v>
      </c>
      <c r="I18" s="4">
        <f>73.9+6.7</f>
        <v>80.600000000000009</v>
      </c>
      <c r="J18" s="4">
        <f>71.5+2.1</f>
        <v>73.599999999999994</v>
      </c>
      <c r="K18" s="4">
        <f>33+3.8</f>
        <v>36.799999999999997</v>
      </c>
      <c r="L18" s="4">
        <f>93.3+5.8</f>
        <v>99.1</v>
      </c>
      <c r="M18" s="4">
        <v>78.099999999999994</v>
      </c>
      <c r="N18" s="4">
        <v>58</v>
      </c>
      <c r="O18" s="4">
        <v>61</v>
      </c>
      <c r="P18" s="4">
        <v>73.2</v>
      </c>
      <c r="Q18" s="4">
        <f>102.2+4.1</f>
        <v>106.3</v>
      </c>
      <c r="R18" s="4">
        <v>0</v>
      </c>
      <c r="S18" s="4">
        <v>0</v>
      </c>
      <c r="T18" s="4">
        <v>123</v>
      </c>
      <c r="U18" s="4">
        <v>100.4</v>
      </c>
      <c r="V18" s="4">
        <f>121.8+2.3</f>
        <v>124.1</v>
      </c>
      <c r="W18" s="4"/>
      <c r="X18" s="4"/>
      <c r="Y18" s="4"/>
      <c r="Z18" s="4"/>
      <c r="AA18" s="4"/>
      <c r="AB18" s="4"/>
      <c r="AD18" s="2">
        <v>244.9</v>
      </c>
      <c r="AE18" s="2">
        <v>433.9</v>
      </c>
      <c r="AF18" s="2">
        <f>154.5-2.9</f>
        <v>151.6</v>
      </c>
      <c r="AG18" s="2">
        <f>120.4+2.5</f>
        <v>122.9</v>
      </c>
      <c r="AH18" s="2">
        <f>SUM(C18:F18)</f>
        <v>146.4</v>
      </c>
      <c r="AI18" s="2">
        <f>SUM(G18:J18)</f>
        <v>185.7</v>
      </c>
      <c r="AJ18" s="2">
        <f>SUM(K18:N18)</f>
        <v>272</v>
      </c>
      <c r="AK18" s="2">
        <f>SUM(O18:R18)</f>
        <v>240.5</v>
      </c>
      <c r="AL18" s="2">
        <f>SUM(S18:V18)</f>
        <v>347.5</v>
      </c>
      <c r="AM18" s="2">
        <f t="shared" ref="AM18:AW18" si="80">+AM17*0.15</f>
        <v>607.85106000000007</v>
      </c>
      <c r="AN18" s="2">
        <f t="shared" si="80"/>
        <v>830.16015255000002</v>
      </c>
      <c r="AO18" s="2">
        <f t="shared" si="80"/>
        <v>1102.1581396383751</v>
      </c>
      <c r="AP18" s="2">
        <f t="shared" si="80"/>
        <v>1434.0144076400559</v>
      </c>
      <c r="AQ18" s="2">
        <f t="shared" si="80"/>
        <v>1750.9146124256786</v>
      </c>
      <c r="AR18" s="2">
        <f t="shared" si="80"/>
        <v>2120.3941910181793</v>
      </c>
      <c r="AS18" s="2">
        <f t="shared" si="80"/>
        <v>2435.467684191578</v>
      </c>
      <c r="AT18" s="2">
        <f t="shared" si="80"/>
        <v>2786.8982754707126</v>
      </c>
      <c r="AU18" s="2">
        <f t="shared" si="80"/>
        <v>3178.5324969960666</v>
      </c>
      <c r="AV18" s="2">
        <f t="shared" si="80"/>
        <v>3614.6105411512594</v>
      </c>
      <c r="AW18" s="2">
        <f t="shared" si="80"/>
        <v>4099.8060098568903</v>
      </c>
    </row>
    <row r="19" spans="2:107" s="2" customFormat="1" x14ac:dyDescent="0.2">
      <c r="B19" s="2" t="s">
        <v>28</v>
      </c>
      <c r="C19" s="4">
        <f>+C17-C18</f>
        <v>313.5</v>
      </c>
      <c r="D19" s="4">
        <f t="shared" ref="D19:E19" si="81">+D17-D18</f>
        <v>67.999999999999901</v>
      </c>
      <c r="E19" s="4">
        <f t="shared" si="81"/>
        <v>313.90000000000009</v>
      </c>
      <c r="F19" s="4">
        <f t="shared" ref="F19:N19" si="82">+F17-F18</f>
        <v>365.20000000000016</v>
      </c>
      <c r="G19" s="4">
        <f t="shared" si="82"/>
        <v>426.2999999999999</v>
      </c>
      <c r="H19" s="4">
        <f t="shared" si="82"/>
        <v>517.20000000000005</v>
      </c>
      <c r="I19" s="4">
        <f t="shared" si="82"/>
        <v>380.5</v>
      </c>
      <c r="J19" s="4">
        <f t="shared" si="82"/>
        <v>380.5999999999998</v>
      </c>
      <c r="K19" s="4">
        <f t="shared" si="82"/>
        <v>365.6</v>
      </c>
      <c r="L19" s="4">
        <f t="shared" si="82"/>
        <v>307.80000000000018</v>
      </c>
      <c r="M19" s="4">
        <f t="shared" si="82"/>
        <v>324.70000000000005</v>
      </c>
      <c r="N19" s="4">
        <f t="shared" si="82"/>
        <v>336.7000000000001</v>
      </c>
      <c r="O19" s="4">
        <f t="shared" ref="O19" si="83">+O17-O18</f>
        <v>360.8</v>
      </c>
      <c r="P19" s="4">
        <f t="shared" ref="P19" si="84">+P17-P18</f>
        <v>426.00000000000006</v>
      </c>
      <c r="Q19" s="4">
        <f t="shared" ref="Q19" si="85">+Q17-Q18</f>
        <v>415.70000000000033</v>
      </c>
      <c r="R19" s="4">
        <f t="shared" ref="R19" si="86">+R17-R18</f>
        <v>515.90000000000009</v>
      </c>
      <c r="S19" s="4">
        <f t="shared" ref="S19" si="87">+S17-S18</f>
        <v>538.50000000000011</v>
      </c>
      <c r="T19" s="4">
        <f t="shared" ref="T19" si="88">+T17-T18</f>
        <v>531.50000000000011</v>
      </c>
      <c r="U19" s="4">
        <f t="shared" ref="U19" si="89">+U17-U18</f>
        <v>570.59999999999991</v>
      </c>
      <c r="V19" s="4">
        <f t="shared" ref="V19" si="90">+V17-V18</f>
        <v>685.7</v>
      </c>
      <c r="W19" s="4"/>
      <c r="X19" s="4"/>
      <c r="Y19" s="4"/>
      <c r="Z19" s="4"/>
      <c r="AA19" s="4"/>
      <c r="AB19" s="4"/>
      <c r="AD19" s="2">
        <f t="shared" ref="AD19" si="91">+AD17-AD18</f>
        <v>735.9000000000002</v>
      </c>
      <c r="AE19" s="2">
        <f t="shared" ref="AE19:AJ19" si="92">+AE17-AE18</f>
        <v>670.9000000000002</v>
      </c>
      <c r="AF19" s="2">
        <f t="shared" si="92"/>
        <v>1127.8999999999999</v>
      </c>
      <c r="AG19" s="2">
        <f t="shared" si="92"/>
        <v>1379.2999999999997</v>
      </c>
      <c r="AH19" s="2">
        <f t="shared" si="92"/>
        <v>1060.5999999999999</v>
      </c>
      <c r="AI19" s="2">
        <f t="shared" si="92"/>
        <v>1704.5999999999995</v>
      </c>
      <c r="AJ19" s="2">
        <f t="shared" si="92"/>
        <v>1334.8000000000004</v>
      </c>
      <c r="AK19" s="2">
        <f t="shared" ref="AK19:AW19" si="93">+AK17-AK18</f>
        <v>1718.3999999999996</v>
      </c>
      <c r="AL19" s="2">
        <f t="shared" si="93"/>
        <v>2326.3000000000006</v>
      </c>
      <c r="AM19" s="2">
        <f t="shared" si="93"/>
        <v>3444.4893400000005</v>
      </c>
      <c r="AN19" s="2">
        <f t="shared" si="93"/>
        <v>4704.2408644500001</v>
      </c>
      <c r="AO19" s="2">
        <f t="shared" si="93"/>
        <v>6245.5627912841255</v>
      </c>
      <c r="AP19" s="2">
        <f t="shared" si="93"/>
        <v>8126.0816432936499</v>
      </c>
      <c r="AQ19" s="2">
        <f t="shared" si="93"/>
        <v>9921.8494704121786</v>
      </c>
      <c r="AR19" s="2">
        <f t="shared" si="93"/>
        <v>12015.567082436351</v>
      </c>
      <c r="AS19" s="2">
        <f t="shared" si="93"/>
        <v>13800.983543752274</v>
      </c>
      <c r="AT19" s="2">
        <f t="shared" si="93"/>
        <v>15792.423561000707</v>
      </c>
      <c r="AU19" s="2">
        <f t="shared" si="93"/>
        <v>18011.684149644378</v>
      </c>
      <c r="AV19" s="2">
        <f t="shared" si="93"/>
        <v>20482.793066523805</v>
      </c>
      <c r="AW19" s="2">
        <f t="shared" si="93"/>
        <v>23232.234055855712</v>
      </c>
      <c r="AX19" s="2">
        <f t="shared" ref="AX19:CC19" si="94">AW19*(1+$BB$23)</f>
        <v>23696.878736972827</v>
      </c>
      <c r="AY19" s="2">
        <f t="shared" si="94"/>
        <v>24170.816311712282</v>
      </c>
      <c r="AZ19" s="2">
        <f t="shared" si="94"/>
        <v>24654.232637946527</v>
      </c>
      <c r="BA19" s="2">
        <f t="shared" si="94"/>
        <v>25147.317290705458</v>
      </c>
      <c r="BB19" s="2">
        <f t="shared" si="94"/>
        <v>25650.263636519569</v>
      </c>
      <c r="BC19" s="2">
        <f t="shared" si="94"/>
        <v>26163.26890924996</v>
      </c>
      <c r="BD19" s="2">
        <f t="shared" si="94"/>
        <v>26686.534287434959</v>
      </c>
      <c r="BE19" s="2">
        <f t="shared" si="94"/>
        <v>27220.264973183657</v>
      </c>
      <c r="BF19" s="2">
        <f t="shared" si="94"/>
        <v>27764.67027264733</v>
      </c>
      <c r="BG19" s="2">
        <f t="shared" si="94"/>
        <v>28319.963678100277</v>
      </c>
      <c r="BH19" s="2">
        <f t="shared" si="94"/>
        <v>28886.362951662282</v>
      </c>
      <c r="BI19" s="2">
        <f t="shared" si="94"/>
        <v>29464.090210695529</v>
      </c>
      <c r="BJ19" s="2">
        <f t="shared" si="94"/>
        <v>30053.372014909441</v>
      </c>
      <c r="BK19" s="2">
        <f t="shared" si="94"/>
        <v>30654.43945520763</v>
      </c>
      <c r="BL19" s="2">
        <f t="shared" si="94"/>
        <v>31267.528244311783</v>
      </c>
      <c r="BM19" s="2">
        <f t="shared" si="94"/>
        <v>31892.87880919802</v>
      </c>
      <c r="BN19" s="2">
        <f t="shared" si="94"/>
        <v>32530.736385381981</v>
      </c>
      <c r="BO19" s="2">
        <f t="shared" si="94"/>
        <v>33181.351113089622</v>
      </c>
      <c r="BP19" s="2">
        <f t="shared" si="94"/>
        <v>33844.978135351412</v>
      </c>
      <c r="BQ19" s="2">
        <f t="shared" si="94"/>
        <v>34521.877698058437</v>
      </c>
      <c r="BR19" s="2">
        <f t="shared" si="94"/>
        <v>35212.315252019609</v>
      </c>
      <c r="BS19" s="2">
        <f t="shared" si="94"/>
        <v>35916.561557059998</v>
      </c>
      <c r="BT19" s="2">
        <f t="shared" si="94"/>
        <v>36634.892788201199</v>
      </c>
      <c r="BU19" s="2">
        <f t="shared" si="94"/>
        <v>37367.590643965224</v>
      </c>
      <c r="BV19" s="2">
        <f t="shared" si="94"/>
        <v>38114.942456844532</v>
      </c>
      <c r="BW19" s="2">
        <f t="shared" si="94"/>
        <v>38877.241305981421</v>
      </c>
      <c r="BX19" s="2">
        <f t="shared" si="94"/>
        <v>39654.78613210105</v>
      </c>
      <c r="BY19" s="2">
        <f t="shared" si="94"/>
        <v>40447.881854743071</v>
      </c>
      <c r="BZ19" s="2">
        <f t="shared" si="94"/>
        <v>41256.839491837934</v>
      </c>
      <c r="CA19" s="2">
        <f t="shared" si="94"/>
        <v>42081.976281674695</v>
      </c>
      <c r="CB19" s="2">
        <f t="shared" si="94"/>
        <v>42923.61580730819</v>
      </c>
      <c r="CC19" s="2">
        <f t="shared" si="94"/>
        <v>43782.088123454356</v>
      </c>
      <c r="CD19" s="2">
        <f t="shared" ref="CD19:DC19" si="95">CC19*(1+$BB$23)</f>
        <v>44657.729885923443</v>
      </c>
      <c r="CE19" s="2">
        <f t="shared" si="95"/>
        <v>45550.884483641916</v>
      </c>
      <c r="CF19" s="2">
        <f t="shared" si="95"/>
        <v>46461.902173314753</v>
      </c>
      <c r="CG19" s="2">
        <f t="shared" si="95"/>
        <v>47391.140216781052</v>
      </c>
      <c r="CH19" s="2">
        <f t="shared" si="95"/>
        <v>48338.963021116673</v>
      </c>
      <c r="CI19" s="2">
        <f t="shared" si="95"/>
        <v>49305.742281539009</v>
      </c>
      <c r="CJ19" s="2">
        <f t="shared" si="95"/>
        <v>50291.857127169787</v>
      </c>
      <c r="CK19" s="2">
        <f t="shared" si="95"/>
        <v>51297.694269713182</v>
      </c>
      <c r="CL19" s="2">
        <f t="shared" si="95"/>
        <v>52323.648155107447</v>
      </c>
      <c r="CM19" s="2">
        <f t="shared" si="95"/>
        <v>53370.121118209594</v>
      </c>
      <c r="CN19" s="2">
        <f t="shared" si="95"/>
        <v>54437.523540573784</v>
      </c>
      <c r="CO19" s="2">
        <f t="shared" si="95"/>
        <v>55526.274011385263</v>
      </c>
      <c r="CP19" s="2">
        <f t="shared" si="95"/>
        <v>56636.799491612968</v>
      </c>
      <c r="CQ19" s="2">
        <f t="shared" si="95"/>
        <v>57769.535481445229</v>
      </c>
      <c r="CR19" s="2">
        <f t="shared" si="95"/>
        <v>58924.926191074133</v>
      </c>
      <c r="CS19" s="2">
        <f t="shared" si="95"/>
        <v>60103.42471489562</v>
      </c>
      <c r="CT19" s="2">
        <f t="shared" si="95"/>
        <v>61305.493209193533</v>
      </c>
      <c r="CU19" s="2">
        <f t="shared" si="95"/>
        <v>62531.603073377402</v>
      </c>
      <c r="CV19" s="2">
        <f t="shared" si="95"/>
        <v>63782.235134844952</v>
      </c>
      <c r="CW19" s="2">
        <f t="shared" si="95"/>
        <v>65057.879837541856</v>
      </c>
      <c r="CX19" s="2">
        <f t="shared" si="95"/>
        <v>66359.037434292695</v>
      </c>
      <c r="CY19" s="2">
        <f t="shared" si="95"/>
        <v>67686.218182978555</v>
      </c>
      <c r="CZ19" s="2">
        <f t="shared" si="95"/>
        <v>69039.942546638122</v>
      </c>
      <c r="DA19" s="2">
        <f t="shared" si="95"/>
        <v>70420.741397570891</v>
      </c>
      <c r="DB19" s="2">
        <f t="shared" si="95"/>
        <v>71829.156225522311</v>
      </c>
      <c r="DC19" s="2">
        <f t="shared" si="95"/>
        <v>73265.73935003276</v>
      </c>
    </row>
    <row r="20" spans="2:107" s="2" customFormat="1" x14ac:dyDescent="0.2">
      <c r="B20" s="2" t="s">
        <v>32</v>
      </c>
      <c r="C20" s="7">
        <f>+C19/C21</f>
        <v>2.6168614357262103</v>
      </c>
      <c r="D20" s="7">
        <f t="shared" ref="D20:E20" si="96">+D19/D21</f>
        <v>0.56808688387635675</v>
      </c>
      <c r="E20" s="7">
        <f t="shared" si="96"/>
        <v>2.6028192371475964</v>
      </c>
      <c r="F20" s="7">
        <f t="shared" ref="F20:N20" si="97">+F19/F21</f>
        <v>1.0052298375997801</v>
      </c>
      <c r="G20" s="7">
        <f t="shared" si="97"/>
        <v>1.1711538461538458</v>
      </c>
      <c r="H20" s="7">
        <f t="shared" si="97"/>
        <v>1.4173746231844344</v>
      </c>
      <c r="I20" s="7">
        <f t="shared" si="97"/>
        <v>1.0356559608056615</v>
      </c>
      <c r="J20" s="7">
        <f t="shared" si="97"/>
        <v>1.0359281437125745</v>
      </c>
      <c r="K20" s="7">
        <f t="shared" si="97"/>
        <v>0.9970002727024817</v>
      </c>
      <c r="L20" s="7">
        <f t="shared" si="97"/>
        <v>0.84583676834295196</v>
      </c>
      <c r="M20" s="7">
        <f t="shared" si="97"/>
        <v>0.90069348127600568</v>
      </c>
      <c r="N20" s="7">
        <f t="shared" si="97"/>
        <v>1.0363188673437984</v>
      </c>
      <c r="O20" s="7">
        <f t="shared" ref="O20" si="98">+O19/O21</f>
        <v>1.0134831460674159</v>
      </c>
      <c r="P20" s="7">
        <f t="shared" ref="P20" si="99">+P19/P21</f>
        <v>1.1922753988245174</v>
      </c>
      <c r="Q20" s="7">
        <f t="shared" ref="Q20" si="100">+Q19/Q21</f>
        <v>1.1605248464544957</v>
      </c>
      <c r="R20" s="7">
        <f t="shared" ref="R20" si="101">+R19/R21</f>
        <v>1.4223876481941</v>
      </c>
      <c r="S20" s="7">
        <f t="shared" ref="S20" si="102">+S19/S21</f>
        <v>1.4937586685159503</v>
      </c>
      <c r="T20" s="7">
        <f t="shared" ref="T20" si="103">+T19/T21</f>
        <v>1.4722991689750695</v>
      </c>
      <c r="U20" s="7">
        <f t="shared" ref="U20" si="104">+U19/U21</f>
        <v>1.573200992555831</v>
      </c>
      <c r="V20" s="7">
        <f t="shared" ref="V20" si="105">+V19/V21</f>
        <v>1.8843088760648532</v>
      </c>
      <c r="W20" s="7"/>
      <c r="X20" s="7"/>
      <c r="Y20" s="7"/>
      <c r="Z20" s="7"/>
      <c r="AA20" s="7"/>
      <c r="AB20" s="4"/>
      <c r="AD20" s="1">
        <f t="shared" ref="AD20" si="106">+AD19/AD21</f>
        <v>6.2417302798982206</v>
      </c>
      <c r="AE20" s="1">
        <f t="shared" ref="AE20:AJ20" si="107">+AE19/AE21</f>
        <v>5.7687016337059349</v>
      </c>
      <c r="AF20" s="1">
        <f t="shared" si="107"/>
        <v>9.4941077441077439</v>
      </c>
      <c r="AG20" s="1">
        <f t="shared" si="107"/>
        <v>11.542259414225938</v>
      </c>
      <c r="AH20" s="1">
        <f t="shared" si="107"/>
        <v>2.9193503991191849</v>
      </c>
      <c r="AI20" s="1">
        <f t="shared" si="107"/>
        <v>4.6583316253330596</v>
      </c>
      <c r="AJ20" s="1">
        <f t="shared" si="107"/>
        <v>3.7706214689265547</v>
      </c>
      <c r="AK20" s="1">
        <f t="shared" ref="AK20:AR20" si="108">+AK19/AK21</f>
        <v>4.7926370101798899</v>
      </c>
      <c r="AL20" s="1">
        <f t="shared" si="108"/>
        <v>6.4257993232511588</v>
      </c>
      <c r="AM20" s="1">
        <f t="shared" si="108"/>
        <v>9.5145068434500395</v>
      </c>
      <c r="AN20" s="1">
        <f t="shared" si="108"/>
        <v>12.994243117049928</v>
      </c>
      <c r="AO20" s="1">
        <f t="shared" si="108"/>
        <v>17.25174446870831</v>
      </c>
      <c r="AP20" s="1">
        <f t="shared" si="108"/>
        <v>22.446189194927562</v>
      </c>
      <c r="AQ20" s="1">
        <f t="shared" si="108"/>
        <v>27.406531235169336</v>
      </c>
      <c r="AR20" s="1">
        <f t="shared" si="108"/>
        <v>33.189882141941446</v>
      </c>
      <c r="AS20" s="1">
        <f t="shared" ref="AS20:AW20" si="109">+AS19/AS21</f>
        <v>38.121631223678683</v>
      </c>
      <c r="AT20" s="1">
        <f t="shared" si="109"/>
        <v>43.622466848976472</v>
      </c>
      <c r="AU20" s="1">
        <f t="shared" si="109"/>
        <v>49.752597609679938</v>
      </c>
      <c r="AV20" s="1">
        <f t="shared" si="109"/>
        <v>56.578393941091932</v>
      </c>
      <c r="AW20" s="1">
        <f t="shared" si="109"/>
        <v>64.17301030551954</v>
      </c>
    </row>
    <row r="21" spans="2:107" x14ac:dyDescent="0.2">
      <c r="B21" s="2" t="s">
        <v>1</v>
      </c>
      <c r="C21" s="4">
        <v>119.8</v>
      </c>
      <c r="D21" s="4">
        <v>119.7</v>
      </c>
      <c r="E21" s="4">
        <v>120.6</v>
      </c>
      <c r="F21" s="4">
        <v>363.3</v>
      </c>
      <c r="G21" s="4">
        <v>364</v>
      </c>
      <c r="H21" s="4">
        <v>364.9</v>
      </c>
      <c r="I21" s="4">
        <v>367.4</v>
      </c>
      <c r="J21" s="4">
        <v>367.4</v>
      </c>
      <c r="K21" s="4">
        <v>366.7</v>
      </c>
      <c r="L21" s="4">
        <v>363.9</v>
      </c>
      <c r="M21" s="4">
        <v>360.5</v>
      </c>
      <c r="N21" s="4">
        <v>324.89999999999998</v>
      </c>
      <c r="O21" s="4">
        <v>356</v>
      </c>
      <c r="P21" s="4">
        <v>357.3</v>
      </c>
      <c r="Q21" s="4">
        <v>358.2</v>
      </c>
      <c r="R21" s="4">
        <v>362.7</v>
      </c>
      <c r="S21" s="4">
        <v>360.5</v>
      </c>
      <c r="T21" s="4">
        <v>361</v>
      </c>
      <c r="U21" s="4">
        <v>362.7</v>
      </c>
      <c r="V21" s="4">
        <v>363.9</v>
      </c>
      <c r="W21" s="4"/>
      <c r="X21" s="4"/>
      <c r="Y21" s="4"/>
      <c r="Z21" s="4"/>
      <c r="AA21" s="4"/>
      <c r="AD21" s="2">
        <v>117.9</v>
      </c>
      <c r="AE21" s="2">
        <v>116.3</v>
      </c>
      <c r="AF21" s="2">
        <v>118.8</v>
      </c>
      <c r="AG21" s="2">
        <v>119.5</v>
      </c>
      <c r="AH21" s="2">
        <f>F21</f>
        <v>363.3</v>
      </c>
      <c r="AI21" s="2">
        <f>AVERAGE(G21:J21)</f>
        <v>365.92499999999995</v>
      </c>
      <c r="AJ21" s="2">
        <f>AVERAGE(K21:N21)</f>
        <v>354</v>
      </c>
      <c r="AK21" s="2">
        <f>AVERAGE(O21:R21)</f>
        <v>358.55</v>
      </c>
      <c r="AL21" s="2">
        <f>AVERAGE(S21:V21)</f>
        <v>362.02499999999998</v>
      </c>
      <c r="AM21" s="2">
        <f t="shared" ref="AM21:AR21" si="110">+AL21</f>
        <v>362.02499999999998</v>
      </c>
      <c r="AN21" s="2">
        <f t="shared" si="110"/>
        <v>362.02499999999998</v>
      </c>
      <c r="AO21" s="2">
        <f t="shared" si="110"/>
        <v>362.02499999999998</v>
      </c>
      <c r="AP21" s="2">
        <f t="shared" si="110"/>
        <v>362.02499999999998</v>
      </c>
      <c r="AQ21" s="2">
        <f t="shared" si="110"/>
        <v>362.02499999999998</v>
      </c>
      <c r="AR21" s="2">
        <f t="shared" si="110"/>
        <v>362.02499999999998</v>
      </c>
      <c r="AS21" s="2">
        <f t="shared" ref="AS21" si="111">+AR21</f>
        <v>362.02499999999998</v>
      </c>
      <c r="AT21" s="2">
        <f t="shared" ref="AT21" si="112">+AS21</f>
        <v>362.02499999999998</v>
      </c>
      <c r="AU21" s="2">
        <f t="shared" ref="AU21" si="113">+AT21</f>
        <v>362.02499999999998</v>
      </c>
      <c r="AV21" s="2">
        <f t="shared" ref="AV21" si="114">+AU21</f>
        <v>362.02499999999998</v>
      </c>
      <c r="AW21" s="2">
        <f t="shared" ref="AW21" si="115">+AV21</f>
        <v>362.02499999999998</v>
      </c>
    </row>
    <row r="23" spans="2:107" x14ac:dyDescent="0.2">
      <c r="B23" s="2" t="s">
        <v>35</v>
      </c>
      <c r="E23" s="8"/>
      <c r="F23" s="8"/>
      <c r="G23" s="8">
        <f t="shared" ref="G23" si="116">+G9/C9-1</f>
        <v>0.1751705320600272</v>
      </c>
      <c r="H23" s="8">
        <f>+H9/D9-1</f>
        <v>0.71810820326252811</v>
      </c>
      <c r="I23" s="8">
        <f t="shared" ref="I23:K23" si="117">+I9/E9-1</f>
        <v>0.3021248956110234</v>
      </c>
      <c r="J23" s="8">
        <f t="shared" si="117"/>
        <v>0.16672936573621211</v>
      </c>
      <c r="K23" s="8">
        <f t="shared" si="117"/>
        <v>0.15138147202228946</v>
      </c>
      <c r="L23" s="8">
        <f>+L9/H9-1</f>
        <v>3.9685792349726912E-2</v>
      </c>
      <c r="M23" s="8">
        <f t="shared" ref="M23:N23" si="118">+M9/I9-1</f>
        <v>0.10981258462196264</v>
      </c>
      <c r="N23" s="8">
        <f t="shared" si="118"/>
        <v>6.7259947120655417E-2</v>
      </c>
      <c r="O23" s="8">
        <f t="shared" ref="O23" si="119">+O9/K9-1</f>
        <v>0.14014922363379712</v>
      </c>
      <c r="P23" s="8">
        <f t="shared" ref="P23" si="120">+P9/L9-1</f>
        <v>0.15360357400959201</v>
      </c>
      <c r="Q23" s="8">
        <f t="shared" ref="Q23" si="121">+Q9/M9-1</f>
        <v>0.11962244766919228</v>
      </c>
      <c r="R23" s="8">
        <f t="shared" ref="R23" si="122">+R9/N9-1</f>
        <v>0.16513595166163153</v>
      </c>
      <c r="S23" s="8">
        <f t="shared" ref="S23" si="123">+S9/O9-1</f>
        <v>0.11460912628227815</v>
      </c>
      <c r="T23" s="8">
        <f t="shared" ref="T23" si="124">+T9/P9-1</f>
        <v>0.14465516259468081</v>
      </c>
      <c r="U23" s="8">
        <f t="shared" ref="U23" si="125">+U9/Q9-1</f>
        <v>0.16883638240522991</v>
      </c>
      <c r="V23" s="8">
        <f t="shared" ref="V23" si="126">+V9/R9-1</f>
        <v>0.25162059845459717</v>
      </c>
      <c r="W23" s="8"/>
      <c r="X23" s="8"/>
      <c r="Y23" s="8"/>
      <c r="Z23" s="8"/>
      <c r="AA23" s="8"/>
      <c r="AE23" s="10">
        <f>+AE9/AD9-1</f>
        <v>0.16040526549327039</v>
      </c>
      <c r="AF23" s="10">
        <f>+AF9/AE9-1</f>
        <v>0.18673124721177725</v>
      </c>
      <c r="AG23" s="10">
        <f>+AG9/AF9-1</f>
        <v>0.20254014284947108</v>
      </c>
      <c r="AH23" s="10">
        <f t="shared" ref="AH23" si="127">+AH9/AG9-1</f>
        <v>-2.6817014625432734E-2</v>
      </c>
      <c r="AI23" s="10">
        <f>+AI9/AH9-1</f>
        <v>0.31013674743024966</v>
      </c>
      <c r="AJ23" s="10">
        <f>+AJ9/AI9-1</f>
        <v>8.968319293882776E-2</v>
      </c>
      <c r="AK23" s="10">
        <f t="shared" ref="AK23:AR23" si="128">+AK9/AJ9-1</f>
        <v>0.1449487319597571</v>
      </c>
      <c r="AL23" s="10">
        <f t="shared" si="128"/>
        <v>0.17237265058042417</v>
      </c>
      <c r="AM23" s="11">
        <f t="shared" si="128"/>
        <v>0.19999999999999996</v>
      </c>
      <c r="AN23" s="11">
        <f t="shared" si="128"/>
        <v>0.19999999999999996</v>
      </c>
      <c r="AO23" s="11">
        <f t="shared" si="128"/>
        <v>0.19999999999999996</v>
      </c>
      <c r="AP23" s="11">
        <f t="shared" si="128"/>
        <v>0.19999999999999996</v>
      </c>
      <c r="AQ23" s="11">
        <f t="shared" si="128"/>
        <v>0.14999999999999991</v>
      </c>
      <c r="AR23" s="11">
        <f t="shared" si="128"/>
        <v>0.14999999999999969</v>
      </c>
      <c r="AS23" s="11">
        <f t="shared" ref="AS23" si="129">+AS9/AR9-1</f>
        <v>0.10000000000000031</v>
      </c>
      <c r="AT23" s="11">
        <f t="shared" ref="AT23" si="130">+AT9/AS9-1</f>
        <v>0.10000000000000009</v>
      </c>
      <c r="AU23" s="11">
        <f t="shared" ref="AU23" si="131">+AU9/AT9-1</f>
        <v>0.10000000000000009</v>
      </c>
      <c r="AV23" s="11">
        <f t="shared" ref="AV23" si="132">+AV9/AU9-1</f>
        <v>0.10000000000000009</v>
      </c>
      <c r="AW23" s="11">
        <f t="shared" ref="AW23" si="133">+AW9/AV9-1</f>
        <v>0.10000000000000031</v>
      </c>
      <c r="BA23" t="s">
        <v>39</v>
      </c>
      <c r="BB23" s="10">
        <v>0.02</v>
      </c>
    </row>
    <row r="24" spans="2:107" x14ac:dyDescent="0.2">
      <c r="B24" s="2" t="s">
        <v>23</v>
      </c>
      <c r="C24" s="8">
        <f>C11/C9</f>
        <v>0.67139608913142346</v>
      </c>
      <c r="D24" s="8">
        <f t="shared" ref="D24:M24" si="134">D11/D9</f>
        <v>0.5901889449595118</v>
      </c>
      <c r="E24" s="8">
        <f t="shared" si="134"/>
        <v>0.67207942841235968</v>
      </c>
      <c r="F24" s="8">
        <f t="shared" si="134"/>
        <v>0.67398991798961705</v>
      </c>
      <c r="G24" s="8">
        <f t="shared" si="134"/>
        <v>0.69855274359569686</v>
      </c>
      <c r="H24" s="8">
        <f t="shared" si="134"/>
        <v>0.69924863387978142</v>
      </c>
      <c r="I24" s="8">
        <f t="shared" si="134"/>
        <v>0.69222546853844513</v>
      </c>
      <c r="J24" s="8">
        <f t="shared" si="134"/>
        <v>0.68407815825111229</v>
      </c>
      <c r="K24" s="8">
        <f t="shared" si="134"/>
        <v>0.67869866236472409</v>
      </c>
      <c r="L24" s="8">
        <f t="shared" si="134"/>
        <v>0.67229485579134096</v>
      </c>
      <c r="M24" s="8">
        <f t="shared" si="134"/>
        <v>0.67554899190959294</v>
      </c>
      <c r="N24" s="8">
        <f t="shared" ref="N24:V24" si="135">N11/N9</f>
        <v>0.67123867069486409</v>
      </c>
      <c r="O24" s="8">
        <f t="shared" si="135"/>
        <v>0.65617262115316588</v>
      </c>
      <c r="P24" s="8">
        <f t="shared" si="135"/>
        <v>0.66740702773506466</v>
      </c>
      <c r="Q24" s="8">
        <f t="shared" si="135"/>
        <v>0.66938120089464936</v>
      </c>
      <c r="R24" s="8">
        <f t="shared" si="135"/>
        <v>0.66244878908883476</v>
      </c>
      <c r="S24" s="8">
        <f t="shared" si="135"/>
        <v>0.65873267745689201</v>
      </c>
      <c r="T24" s="8">
        <f t="shared" si="135"/>
        <v>0.68296930195532113</v>
      </c>
      <c r="U24" s="8">
        <f t="shared" si="135"/>
        <v>0.67410823806486431</v>
      </c>
      <c r="V24" s="8">
        <f t="shared" si="135"/>
        <v>0.6804226227470479</v>
      </c>
      <c r="W24" s="8"/>
      <c r="X24" s="8"/>
      <c r="Y24" s="8"/>
      <c r="Z24" s="8"/>
      <c r="AA24" s="8"/>
      <c r="AD24" s="8">
        <f t="shared" ref="AD24" si="136">AD11/AD9</f>
        <v>0.69889809199822517</v>
      </c>
      <c r="AE24" s="8">
        <f t="shared" ref="AE24:AF24" si="137">AE11/AE9</f>
        <v>0.70167612006882918</v>
      </c>
      <c r="AF24" s="8">
        <f t="shared" si="137"/>
        <v>0.69923742011707213</v>
      </c>
      <c r="AG24" s="8">
        <f t="shared" ref="AG24:AH24" si="138">AG11/AG9</f>
        <v>0.69447359607011272</v>
      </c>
      <c r="AH24" s="8">
        <f t="shared" si="138"/>
        <v>0.65647944199706321</v>
      </c>
      <c r="AI24" s="8">
        <f t="shared" ref="AI24:AJ24" si="139">AI11/AI9</f>
        <v>0.69324530218384961</v>
      </c>
      <c r="AJ24" s="8">
        <f t="shared" si="139"/>
        <v>0.67435955128411174</v>
      </c>
      <c r="AK24" s="8">
        <f t="shared" ref="AK24:AR24" si="140">AK11/AK9</f>
        <v>0.66387333136817284</v>
      </c>
      <c r="AL24" s="8">
        <f>AL11/AL9</f>
        <v>0.67458483495168886</v>
      </c>
      <c r="AM24" s="8">
        <f t="shared" si="140"/>
        <v>0.67</v>
      </c>
      <c r="AN24" s="8">
        <f t="shared" si="140"/>
        <v>0.67</v>
      </c>
      <c r="AO24" s="8">
        <f t="shared" si="140"/>
        <v>0.67</v>
      </c>
      <c r="AP24" s="8">
        <f t="shared" si="140"/>
        <v>0.67</v>
      </c>
      <c r="AQ24" s="8">
        <f t="shared" si="140"/>
        <v>0.67</v>
      </c>
      <c r="AR24" s="8">
        <f t="shared" si="140"/>
        <v>0.67</v>
      </c>
      <c r="AS24" s="8">
        <f t="shared" ref="AS24:AW24" si="141">AS11/AS9</f>
        <v>0.67</v>
      </c>
      <c r="AT24" s="8">
        <f t="shared" si="141"/>
        <v>0.67</v>
      </c>
      <c r="AU24" s="8">
        <f t="shared" si="141"/>
        <v>0.67</v>
      </c>
      <c r="AV24" s="8">
        <f t="shared" si="141"/>
        <v>0.67</v>
      </c>
      <c r="AW24" s="8">
        <f t="shared" si="141"/>
        <v>0.67</v>
      </c>
      <c r="BA24" s="2" t="s">
        <v>37</v>
      </c>
      <c r="BB24" s="10">
        <v>0.08</v>
      </c>
    </row>
    <row r="25" spans="2:107" x14ac:dyDescent="0.2">
      <c r="B25" s="2" t="s">
        <v>36</v>
      </c>
      <c r="C25" s="8">
        <f>C18/C17</f>
        <v>-1.7526777020447904E-2</v>
      </c>
      <c r="D25" s="8">
        <f t="shared" ref="D25:M25" si="142">D18/D17</f>
        <v>0.36567164179104511</v>
      </c>
      <c r="E25" s="8">
        <f t="shared" si="142"/>
        <v>0.11627252252252249</v>
      </c>
      <c r="F25" s="8">
        <f t="shared" si="142"/>
        <v>0.1633447880870561</v>
      </c>
      <c r="G25" s="8">
        <f t="shared" si="142"/>
        <v>5.0133689839572206E-2</v>
      </c>
      <c r="H25" s="8">
        <f t="shared" si="142"/>
        <v>1.7103762827822118E-2</v>
      </c>
      <c r="I25" s="8">
        <f t="shared" si="142"/>
        <v>0.17479939275645198</v>
      </c>
      <c r="J25" s="8">
        <f t="shared" si="142"/>
        <v>0.16204315279612513</v>
      </c>
      <c r="K25" s="8">
        <f t="shared" si="142"/>
        <v>9.1451292246520863E-2</v>
      </c>
      <c r="L25" s="8">
        <f t="shared" si="142"/>
        <v>0.24354878348488562</v>
      </c>
      <c r="M25" s="8">
        <f t="shared" si="142"/>
        <v>0.19389275074478646</v>
      </c>
      <c r="N25" s="8">
        <f t="shared" ref="N25:V25" si="143">N18/N17</f>
        <v>0.14694704839118314</v>
      </c>
      <c r="O25" s="8">
        <f t="shared" si="143"/>
        <v>0.14461830251303937</v>
      </c>
      <c r="P25" s="8">
        <f t="shared" si="143"/>
        <v>0.14663461538461536</v>
      </c>
      <c r="Q25" s="8">
        <f t="shared" si="143"/>
        <v>0.20363984674329488</v>
      </c>
      <c r="R25" s="8">
        <f t="shared" si="143"/>
        <v>0</v>
      </c>
      <c r="S25" s="8">
        <f t="shared" si="143"/>
        <v>0</v>
      </c>
      <c r="T25" s="8">
        <f t="shared" si="143"/>
        <v>0.18792971734148201</v>
      </c>
      <c r="U25" s="8">
        <f t="shared" si="143"/>
        <v>0.14962742175856933</v>
      </c>
      <c r="V25" s="8">
        <f t="shared" si="143"/>
        <v>0.153247715485305</v>
      </c>
      <c r="W25" s="8"/>
      <c r="X25" s="8"/>
      <c r="Y25" s="8"/>
      <c r="Z25" s="8"/>
      <c r="AA25" s="8"/>
      <c r="AD25" s="8">
        <f t="shared" ref="AD25" si="144">AD18/AD17</f>
        <v>0.24969412724306683</v>
      </c>
      <c r="AE25" s="8">
        <f t="shared" ref="AE25:AF25" si="145">AE18/AE17</f>
        <v>0.39274076755973925</v>
      </c>
      <c r="AF25" s="8">
        <f t="shared" si="145"/>
        <v>0.118483782727628</v>
      </c>
      <c r="AG25" s="8">
        <f t="shared" ref="AG25:AH25" si="146">AG18/AG17</f>
        <v>8.1813340434030102E-2</v>
      </c>
      <c r="AH25" s="8">
        <f t="shared" si="146"/>
        <v>0.12129246064623032</v>
      </c>
      <c r="AI25" s="8">
        <f t="shared" ref="AI25:AJ25" si="147">AI18/AI17</f>
        <v>9.8238374861133168E-2</v>
      </c>
      <c r="AJ25" s="8">
        <f t="shared" si="147"/>
        <v>0.16928055763007216</v>
      </c>
      <c r="AK25" s="8">
        <f t="shared" ref="AK25:AR25" si="148">AK18/AK17</f>
        <v>0.12277298483842976</v>
      </c>
      <c r="AL25" s="8">
        <f t="shared" si="148"/>
        <v>0.12996484404218711</v>
      </c>
      <c r="AM25" s="8">
        <f t="shared" si="148"/>
        <v>0.15</v>
      </c>
      <c r="AN25" s="8">
        <f t="shared" si="148"/>
        <v>0.15</v>
      </c>
      <c r="AO25" s="8">
        <f t="shared" si="148"/>
        <v>0.15</v>
      </c>
      <c r="AP25" s="8">
        <f t="shared" si="148"/>
        <v>0.15</v>
      </c>
      <c r="AQ25" s="8">
        <f t="shared" si="148"/>
        <v>0.15</v>
      </c>
      <c r="AR25" s="8">
        <f t="shared" si="148"/>
        <v>0.15</v>
      </c>
      <c r="AS25" s="8">
        <f t="shared" ref="AS25:AW25" si="149">AS18/AS17</f>
        <v>0.15</v>
      </c>
      <c r="AT25" s="8">
        <f t="shared" si="149"/>
        <v>0.15</v>
      </c>
      <c r="AU25" s="8">
        <f t="shared" si="149"/>
        <v>0.15</v>
      </c>
      <c r="AV25" s="8">
        <f t="shared" si="149"/>
        <v>0.15</v>
      </c>
      <c r="AW25" s="8">
        <f t="shared" si="149"/>
        <v>0.15</v>
      </c>
      <c r="BA25" t="s">
        <v>38</v>
      </c>
      <c r="BB25" s="10">
        <v>0.05</v>
      </c>
    </row>
    <row r="26" spans="2:107" x14ac:dyDescent="0.2">
      <c r="BA26" t="s">
        <v>40</v>
      </c>
      <c r="BB26" s="2">
        <f>NPV(BB24,AK19:DC19)+Main!K5</f>
        <v>218828.29688189723</v>
      </c>
    </row>
    <row r="27" spans="2:107" s="2" customFormat="1" x14ac:dyDescent="0.2">
      <c r="B27" s="2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>
        <v>8402</v>
      </c>
      <c r="M27" s="4">
        <f>+L27+M19</f>
        <v>8726.7000000000007</v>
      </c>
      <c r="N27" s="4">
        <f>+M27+N19</f>
        <v>9063.4000000000015</v>
      </c>
      <c r="O27" s="4"/>
      <c r="P27" s="4"/>
      <c r="Q27" s="4"/>
      <c r="R27" s="4"/>
      <c r="S27" s="4"/>
      <c r="T27" s="4"/>
      <c r="U27" s="4"/>
      <c r="V27" s="4">
        <f>2027.4+1985.9+4819.1</f>
        <v>8832.4000000000015</v>
      </c>
      <c r="W27" s="4"/>
      <c r="X27" s="4"/>
      <c r="Y27" s="4"/>
      <c r="Z27" s="4"/>
      <c r="AA27" s="4"/>
      <c r="AB27" s="4"/>
      <c r="AJ27" s="2">
        <f>+N27</f>
        <v>9063.4000000000015</v>
      </c>
      <c r="AK27" s="2">
        <f>+AJ27+AK19</f>
        <v>10781.800000000001</v>
      </c>
      <c r="AL27" s="2">
        <f t="shared" ref="AL27:AS27" si="150">+AK27+AL19</f>
        <v>13108.100000000002</v>
      </c>
      <c r="AM27" s="2">
        <f t="shared" si="150"/>
        <v>16552.589340000002</v>
      </c>
      <c r="AN27" s="2">
        <f t="shared" si="150"/>
        <v>21256.830204450001</v>
      </c>
      <c r="AO27" s="2">
        <f t="shared" si="150"/>
        <v>27502.392995734128</v>
      </c>
      <c r="AP27" s="2">
        <f t="shared" si="150"/>
        <v>35628.47463902778</v>
      </c>
      <c r="AQ27" s="2">
        <f t="shared" si="150"/>
        <v>45550.324109439956</v>
      </c>
      <c r="AR27" s="2">
        <f t="shared" si="150"/>
        <v>57565.891191876304</v>
      </c>
      <c r="AS27" s="2">
        <f t="shared" si="150"/>
        <v>71366.874735628575</v>
      </c>
      <c r="AT27" s="2">
        <f t="shared" ref="AT27" si="151">+AS27+AT19</f>
        <v>87159.298296629277</v>
      </c>
      <c r="AU27" s="2">
        <f t="shared" ref="AU27" si="152">+AT27+AU19</f>
        <v>105170.98244627366</v>
      </c>
      <c r="AV27" s="2">
        <f t="shared" ref="AV27" si="153">+AU27+AV19</f>
        <v>125653.77551279747</v>
      </c>
      <c r="AW27" s="2">
        <f t="shared" ref="AW27" si="154">+AV27+AW19</f>
        <v>148886.00956865319</v>
      </c>
    </row>
    <row r="28" spans="2:107" s="2" customFormat="1" x14ac:dyDescent="0.2">
      <c r="B28" s="2" t="s">
        <v>57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v>1225.4000000000001</v>
      </c>
      <c r="W28" s="4"/>
      <c r="X28" s="4"/>
      <c r="Y28" s="4"/>
      <c r="Z28" s="4"/>
      <c r="AA28" s="4"/>
      <c r="AB28" s="4"/>
    </row>
    <row r="29" spans="2:107" s="2" customFormat="1" x14ac:dyDescent="0.2">
      <c r="B29" s="2" t="s">
        <v>58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v>1487.2</v>
      </c>
      <c r="W29" s="4"/>
      <c r="X29" s="4"/>
      <c r="Y29" s="4"/>
      <c r="Z29" s="4"/>
      <c r="AA29" s="4"/>
      <c r="AB29" s="4"/>
    </row>
    <row r="30" spans="2:107" s="2" customFormat="1" x14ac:dyDescent="0.2">
      <c r="B30" s="2" t="s">
        <v>59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385.1</v>
      </c>
      <c r="W30" s="4"/>
      <c r="X30" s="4"/>
      <c r="Y30" s="4"/>
      <c r="Z30" s="4"/>
      <c r="AA30" s="4"/>
      <c r="AB30" s="4"/>
    </row>
    <row r="31" spans="2:107" s="2" customFormat="1" x14ac:dyDescent="0.2">
      <c r="B31" s="2" t="s">
        <v>60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v>4646.6000000000004</v>
      </c>
      <c r="W31" s="4"/>
      <c r="X31" s="4"/>
      <c r="Y31" s="4"/>
      <c r="Z31" s="4"/>
      <c r="AA31" s="4"/>
      <c r="AB31" s="4"/>
    </row>
    <row r="32" spans="2:107" s="2" customFormat="1" x14ac:dyDescent="0.2">
      <c r="B32" s="2" t="s">
        <v>61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v>1045.0999999999999</v>
      </c>
      <c r="W32" s="4"/>
      <c r="X32" s="4"/>
      <c r="Y32" s="4"/>
      <c r="Z32" s="4"/>
      <c r="AA32" s="4"/>
      <c r="AB32" s="4"/>
    </row>
    <row r="33" spans="2:28" s="2" customFormat="1" x14ac:dyDescent="0.2">
      <c r="B33" s="2" t="s">
        <v>62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>
        <f>773.9+347.5</f>
        <v>1121.4000000000001</v>
      </c>
      <c r="W33" s="4"/>
      <c r="X33" s="4"/>
      <c r="Y33" s="4"/>
      <c r="Z33" s="4"/>
      <c r="AA33" s="4"/>
      <c r="AB33" s="4"/>
    </row>
    <row r="34" spans="2:28" s="2" customFormat="1" x14ac:dyDescent="0.2">
      <c r="B34" s="2" t="s">
        <v>63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f>SUM(V27:V33)</f>
        <v>18743.200000000004</v>
      </c>
      <c r="W34" s="4"/>
      <c r="X34" s="4"/>
      <c r="Y34" s="4"/>
      <c r="Z34" s="4"/>
      <c r="AA34" s="4"/>
      <c r="AB34" s="4"/>
    </row>
    <row r="36" spans="2:28" s="2" customFormat="1" x14ac:dyDescent="0.2">
      <c r="B36" s="2" t="s">
        <v>70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>
        <v>193.4</v>
      </c>
      <c r="W36" s="4"/>
      <c r="X36" s="4"/>
      <c r="Y36" s="4"/>
      <c r="Z36" s="4"/>
      <c r="AA36" s="4"/>
      <c r="AB36" s="4"/>
    </row>
    <row r="37" spans="2:28" s="2" customFormat="1" x14ac:dyDescent="0.2">
      <c r="B37" s="2" t="s">
        <v>69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v>535.6</v>
      </c>
      <c r="W37" s="4"/>
      <c r="X37" s="4"/>
      <c r="Y37" s="4"/>
      <c r="Z37" s="4"/>
      <c r="AA37" s="4"/>
      <c r="AB37" s="4"/>
    </row>
    <row r="38" spans="2:28" s="2" customFormat="1" x14ac:dyDescent="0.2">
      <c r="B38" s="2" t="s">
        <v>68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468.8</v>
      </c>
      <c r="W38" s="4"/>
      <c r="X38" s="4"/>
      <c r="Y38" s="4"/>
      <c r="Z38" s="4"/>
      <c r="AA38" s="4"/>
      <c r="AB38" s="4"/>
    </row>
    <row r="39" spans="2:28" s="2" customFormat="1" x14ac:dyDescent="0.2">
      <c r="B39" s="2" t="s">
        <v>67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v>547.5</v>
      </c>
      <c r="W39" s="4"/>
      <c r="X39" s="4"/>
      <c r="Y39" s="4"/>
      <c r="Z39" s="4"/>
      <c r="AA39" s="4"/>
      <c r="AB39" s="4"/>
    </row>
    <row r="40" spans="2:28" s="2" customFormat="1" x14ac:dyDescent="0.2">
      <c r="B40" s="2" t="s">
        <v>66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>
        <v>468.3</v>
      </c>
      <c r="W40" s="4"/>
      <c r="X40" s="4"/>
      <c r="Y40" s="4"/>
      <c r="Z40" s="4"/>
      <c r="AA40" s="4"/>
      <c r="AB40" s="4"/>
    </row>
    <row r="41" spans="2:28" s="2" customFormat="1" x14ac:dyDescent="0.2">
      <c r="B41" s="2" t="s">
        <v>65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>
        <v>16529.599999999999</v>
      </c>
      <c r="W41" s="4"/>
      <c r="X41" s="4"/>
      <c r="Y41" s="4"/>
      <c r="Z41" s="4"/>
      <c r="AA41" s="4"/>
      <c r="AB41" s="4"/>
    </row>
    <row r="42" spans="2:28" s="2" customFormat="1" x14ac:dyDescent="0.2">
      <c r="B42" s="2" t="s">
        <v>64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>
        <f>SUM(V36:V41)</f>
        <v>18743.199999999997</v>
      </c>
      <c r="W42" s="4"/>
      <c r="X42" s="4"/>
      <c r="Y42" s="4"/>
      <c r="Z42" s="4"/>
      <c r="AA42" s="4"/>
      <c r="AB42" s="4"/>
    </row>
  </sheetData>
  <hyperlinks>
    <hyperlink ref="A1" location="Main!A1" display="Main" xr:uid="{B2D8A783-362C-4B88-B9E5-047C72375CA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2022-07-22T04:24:37Z</dcterms:created>
  <dcterms:modified xsi:type="dcterms:W3CDTF">2025-10-13T14:30:28Z</dcterms:modified>
</cp:coreProperties>
</file>