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D73EBA2-E95E-4C05-9927-51A6B6BF716F}" xr6:coauthVersionLast="47" xr6:coauthVersionMax="47" xr10:uidLastSave="{00000000-0000-0000-0000-000000000000}"/>
  <bookViews>
    <workbookView xWindow="10650" yWindow="4020" windowWidth="18075" windowHeight="16020" activeTab="1" xr2:uid="{413E4C43-4A93-498F-B252-2A83071CEB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W5" i="2"/>
  <c r="V5" i="2"/>
  <c r="U5" i="2"/>
  <c r="X10" i="2"/>
  <c r="W10" i="2"/>
  <c r="V10" i="2"/>
  <c r="U10" i="2"/>
  <c r="U6" i="2"/>
  <c r="U7" i="2" s="1"/>
  <c r="U11" i="2" s="1"/>
  <c r="U13" i="2" s="1"/>
  <c r="T5" i="2"/>
  <c r="J5" i="2"/>
  <c r="F5" i="2"/>
  <c r="C10" i="2"/>
  <c r="C5" i="2"/>
  <c r="C7" i="2" s="1"/>
  <c r="G10" i="2"/>
  <c r="G5" i="2"/>
  <c r="G7" i="2" s="1"/>
  <c r="D15" i="2"/>
  <c r="D16" i="2" s="1"/>
  <c r="D13" i="2"/>
  <c r="D5" i="2"/>
  <c r="D7" i="2" s="1"/>
  <c r="H5" i="2"/>
  <c r="I7" i="2"/>
  <c r="I10" i="2"/>
  <c r="I11" i="2" s="1"/>
  <c r="I13" i="2" s="1"/>
  <c r="I15" i="2" s="1"/>
  <c r="I16" i="2" s="1"/>
  <c r="E16" i="2"/>
  <c r="E15" i="2"/>
  <c r="E13" i="2"/>
  <c r="E7" i="2"/>
  <c r="E5" i="2"/>
  <c r="I5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F10" i="2"/>
  <c r="F11" i="2" s="1"/>
  <c r="E10" i="2"/>
  <c r="E11" i="2" s="1"/>
  <c r="D10" i="2"/>
  <c r="H10" i="2"/>
  <c r="H7" i="2"/>
  <c r="H11" i="2" s="1"/>
  <c r="H13" i="2" s="1"/>
  <c r="H15" i="2" s="1"/>
  <c r="H16" i="2" s="1"/>
  <c r="J6" i="1"/>
  <c r="W19" i="2" s="1"/>
  <c r="J5" i="1"/>
  <c r="J8" i="1" s="1"/>
  <c r="U14" i="2" l="1"/>
  <c r="U15" i="2" s="1"/>
  <c r="V6" i="2"/>
  <c r="V7" i="2" s="1"/>
  <c r="V11" i="2" s="1"/>
  <c r="V13" i="2" s="1"/>
  <c r="V14" i="2"/>
  <c r="V15" i="2" s="1"/>
  <c r="C11" i="2"/>
  <c r="C13" i="2" s="1"/>
  <c r="C15" i="2" s="1"/>
  <c r="C16" i="2" s="1"/>
  <c r="G11" i="2"/>
  <c r="G13" i="2" s="1"/>
  <c r="G15" i="2" s="1"/>
  <c r="G16" i="2" s="1"/>
  <c r="D11" i="2"/>
  <c r="X6" i="2" l="1"/>
  <c r="X7" i="2" s="1"/>
  <c r="X11" i="2" s="1"/>
  <c r="X13" i="2" s="1"/>
  <c r="W6" i="2"/>
  <c r="W7" i="2" s="1"/>
  <c r="W11" i="2" s="1"/>
  <c r="W13" i="2" s="1"/>
  <c r="W14" i="2" s="1"/>
  <c r="W15" i="2" s="1"/>
  <c r="X14" i="2"/>
  <c r="X15" i="2" s="1"/>
  <c r="W18" i="2" s="1"/>
  <c r="W20" i="2" s="1"/>
  <c r="W23" i="2" s="1"/>
</calcChain>
</file>

<file path=xl/sharedStrings.xml><?xml version="1.0" encoding="utf-8"?>
<sst xmlns="http://schemas.openxmlformats.org/spreadsheetml/2006/main" count="38" uniqueCount="32">
  <si>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</si>
  <si>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</si>
  <si>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</si>
  <si>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</si>
  <si>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</si>
  <si>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</si>
  <si>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</si>
  <si>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</si>
  <si>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</si>
  <si>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</si>
  <si>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</si>
  <si>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</si>
  <si>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</si>
  <si>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</si>
  <si>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</si>
  <si>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</si>
  <si>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</si>
  <si>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</si>
  <si>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Operating Expenses</t>
  </si>
  <si>
    <t>Operating Income</t>
  </si>
  <si>
    <t>SG&amp;A</t>
  </si>
  <si>
    <t>R&amp;D</t>
  </si>
  <si>
    <t>Net Income</t>
  </si>
  <si>
    <t>Taxes</t>
  </si>
  <si>
    <t>Pretax Income</t>
  </si>
  <si>
    <t>Interest Income</t>
  </si>
  <si>
    <t>Caplyta</t>
  </si>
  <si>
    <t>Other</t>
  </si>
  <si>
    <t>EPS</t>
  </si>
  <si>
    <t>Discount</t>
  </si>
  <si>
    <t>Luma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</si>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</sst>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9B37A4-4E66-487D-AD41-6F4EDE8F51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37896</xdr:colOff>
      <xdr:row>0</xdr:row>
      <xdr:rowOff>35984</xdr:rowOff>
    </xdr:from>
    <xdr:to>
      <xdr:col>9</xdr:col>
      <xdr:colOff>37896</xdr:colOff>
      <xdr:row>25</xdr:row>
      <xdr:rowOff>114346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5E6E80-729A-016C-BD6A-5B461CF2EB4D}"/>
            </a:ext>
          </a:extLst>
        </xdr:cNvPr>
        <xdr:cNvCxnSpPr/>
      </xdr:nvCxnSpPr>
      <xdr:spPr>
        <a:xfrm>
          <a:off x="6146286" y="35984"/>
          <a:ext cx="0" cy="40401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20053</xdr:colOff>
      <xdr:row>0</xdr:row>
      <xdr:rowOff>26737</xdr:rowOff>
    </xdr:from>
    <xdr:to>
      <xdr:col>20</xdr:col>
      <xdr:colOff>20053</xdr:colOff>
      <xdr:row>32</xdr:row>
      <xdr:rowOff>6684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85A455E-273F-CABC-0375-BA5C4E166652}"/>
            </a:ext>
          </a:extLst>
        </xdr:cNvPr>
        <xdr:cNvCxnSpPr/>
      </xdr:nvCxnSpPr>
      <xdr:spPr>
        <a:xfrm>
          <a:off x="12857079" y="26737"/>
          <a:ext cx="0" cy="512010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22D9-B857-4D07-ADA2-BFB54AFAF7D9}">
  <dimension ref="I3:L9"/>
  <sheetViews>
    <sheetView zoomScaleNormal="100" workbookViewId="0">
      <selection activeCell="K8" sqref="K8"/>
    </sheetView>
  </sheetViews>
  <sheetFormatPr defaultRowHeight="12.75" x14ac:dyDescent="0.2"/>
  <cols>
    <col min="1" max="1" width="7.85546875" customWidth="1"/>
    <col min="2" max="3" width="8.7109375" customWidth="1"/>
    <col min="4" max="4" width="10.5703125" bestFit="1" customWidth="1"/>
    <col min="6" max="6" width="8.7109375" customWidth="1"/>
    <col min="10" max="10" width="8.7109375" customWidth="1"/>
  </cols>
  <sheetData>
    <row r="3" spans="9:12" x14ac:dyDescent="0.2">
      <c r="I3" t="s">
        <v>0</v>
      </c>
      <c r="J3" s="8">
        <v>84</v>
      </c>
    </row>
    <row r="4" spans="9:12" x14ac:dyDescent="0.2">
      <c r="I4" t="s">
        <v>1</v>
      </c>
      <c r="J4" s="1">
        <v>105.66692500000001</v>
      </c>
      <c r="K4" s="2" t="s">
        <v>6</v>
      </c>
    </row>
    <row r="5" spans="9:12" x14ac:dyDescent="0.2">
      <c r="I5" t="s">
        <v>2</v>
      </c>
      <c r="J5" s="1">
        <f>+J3*J4</f>
        <v>8876.0217000000011</v>
      </c>
    </row>
    <row r="6" spans="9:12" x14ac:dyDescent="0.2">
      <c r="I6" t="s">
        <v>3</v>
      </c>
      <c r="J6" s="1">
        <f>693.306+329.601+1.75</f>
        <v>1024.6570000000002</v>
      </c>
      <c r="K6" s="2" t="s">
        <v>6</v>
      </c>
    </row>
    <row r="7" spans="9:12" x14ac:dyDescent="0.2">
      <c r="I7" t="s">
        <v>4</v>
      </c>
      <c r="J7" s="1">
        <v>0</v>
      </c>
      <c r="K7" s="2" t="s">
        <v>6</v>
      </c>
    </row>
    <row r="8" spans="9:12" x14ac:dyDescent="0.2">
      <c r="I8" t="s">
        <v>5</v>
      </c>
      <c r="J8" s="1">
        <f>+J5-J6+J7</f>
        <v>7851.364700000001</v>
      </c>
      <c r="L8" s="1"/>
    </row>
    <row r="9" spans="9:12" x14ac:dyDescent="0.2">
      <c r="L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5F3B-5C68-469A-B43A-91747303D79C}">
  <dimension ref="A1:AE23"/>
  <sheetViews>
    <sheetView tabSelected="1"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W22" sqref="W22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  <col min="20" max="20" width="8.7109375" customWidth="1"/>
    <col min="22" max="22" width="9.5703125" bestFit="1" customWidth="1"/>
  </cols>
  <sheetData>
    <row r="1" spans="1:31" x14ac:dyDescent="0.2">
      <c r="A1" t="s">
        <v>7</v>
      </c>
    </row>
    <row r="2" spans="1:31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6</v>
      </c>
      <c r="I2" s="2" t="s">
        <v>14</v>
      </c>
      <c r="J2" s="2" t="s">
        <v>15</v>
      </c>
      <c r="M2">
        <v>2017</v>
      </c>
      <c r="N2">
        <v>2018</v>
      </c>
      <c r="O2">
        <v>2019</v>
      </c>
      <c r="P2">
        <v>2020</v>
      </c>
      <c r="Q2">
        <f>+P2+1</f>
        <v>2021</v>
      </c>
      <c r="R2">
        <f>+Q2+1</f>
        <v>2022</v>
      </c>
      <c r="S2">
        <f t="shared" ref="S2:AE2" si="0">+R2+1</f>
        <v>2023</v>
      </c>
      <c r="T2">
        <f t="shared" si="0"/>
        <v>2024</v>
      </c>
      <c r="U2">
        <f t="shared" si="0"/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</row>
    <row r="3" spans="1:31" s="1" customFormat="1" x14ac:dyDescent="0.2">
      <c r="B3" s="1" t="s">
        <v>26</v>
      </c>
      <c r="C3" s="3">
        <v>94.730999999999995</v>
      </c>
      <c r="D3" s="3">
        <v>110.128</v>
      </c>
      <c r="E3" s="3">
        <v>125.81</v>
      </c>
      <c r="F3" s="3"/>
      <c r="G3" s="3">
        <v>144.84299999999999</v>
      </c>
      <c r="H3" s="3">
        <v>161.27600000000001</v>
      </c>
      <c r="I3" s="3">
        <v>175.15899999999999</v>
      </c>
      <c r="J3" s="3"/>
    </row>
    <row r="4" spans="1:31" s="1" customFormat="1" x14ac:dyDescent="0.2">
      <c r="B4" s="1" t="s">
        <v>27</v>
      </c>
      <c r="C4" s="3">
        <v>0.57499999999999996</v>
      </c>
      <c r="D4" s="3">
        <v>0.66400000000000003</v>
      </c>
      <c r="E4" s="3">
        <v>0.36299999999999999</v>
      </c>
      <c r="F4" s="3"/>
      <c r="G4" s="3">
        <v>2.3E-2</v>
      </c>
      <c r="H4" s="3">
        <v>0.112</v>
      </c>
      <c r="I4" s="3">
        <v>0.216</v>
      </c>
      <c r="J4" s="3"/>
    </row>
    <row r="5" spans="1:31" s="4" customFormat="1" x14ac:dyDescent="0.2">
      <c r="B5" s="4" t="s">
        <v>8</v>
      </c>
      <c r="C5" s="5">
        <f>+C3+C4</f>
        <v>95.305999999999997</v>
      </c>
      <c r="D5" s="5">
        <f>+D3+D4</f>
        <v>110.792</v>
      </c>
      <c r="E5" s="5">
        <f>+E3+E4</f>
        <v>126.173</v>
      </c>
      <c r="F5" s="5">
        <f>+S5-E5-D5-C5</f>
        <v>129.904</v>
      </c>
      <c r="G5" s="5">
        <f>+G4+G3</f>
        <v>144.86599999999999</v>
      </c>
      <c r="H5" s="5">
        <f>+H4+H3</f>
        <v>161.38800000000001</v>
      </c>
      <c r="I5" s="5">
        <f>+I3+I4</f>
        <v>175.375</v>
      </c>
      <c r="J5" s="5">
        <f>+I5+15</f>
        <v>190.375</v>
      </c>
      <c r="P5" s="4">
        <v>22.53</v>
      </c>
      <c r="Q5" s="4">
        <v>81.707999999999998</v>
      </c>
      <c r="R5" s="4">
        <v>249.13200000000001</v>
      </c>
      <c r="S5" s="4">
        <v>462.17500000000001</v>
      </c>
      <c r="T5" s="4">
        <f>SUM(G5:J5)</f>
        <v>672.00400000000002</v>
      </c>
      <c r="U5" s="4">
        <f>+T5*2</f>
        <v>1344.008</v>
      </c>
      <c r="V5" s="4">
        <f>+U5*1.5</f>
        <v>2016.0120000000002</v>
      </c>
      <c r="W5" s="4">
        <f>+V5*1.5</f>
        <v>3024.018</v>
      </c>
      <c r="X5" s="4">
        <f>+W5*1.5</f>
        <v>4536.027</v>
      </c>
    </row>
    <row r="6" spans="1:31" s="1" customFormat="1" x14ac:dyDescent="0.2">
      <c r="B6" s="1" t="s">
        <v>16</v>
      </c>
      <c r="C6" s="3">
        <v>6.7510000000000003</v>
      </c>
      <c r="D6" s="3">
        <v>7.1630000000000003</v>
      </c>
      <c r="E6" s="3">
        <v>9.1289999999999996</v>
      </c>
      <c r="F6" s="3"/>
      <c r="G6" s="3">
        <v>9.9</v>
      </c>
      <c r="H6" s="3">
        <v>11.353999999999999</v>
      </c>
      <c r="I6" s="3">
        <v>15.304</v>
      </c>
      <c r="J6" s="3"/>
      <c r="U6" s="1">
        <f>+U5*0.1</f>
        <v>134.4008</v>
      </c>
      <c r="V6" s="1">
        <f>+V5*0.1</f>
        <v>201.60120000000003</v>
      </c>
      <c r="W6" s="1">
        <f>+W5*0.1</f>
        <v>302.40180000000004</v>
      </c>
      <c r="X6" s="1">
        <f>+X5*0.1</f>
        <v>453.60270000000003</v>
      </c>
    </row>
    <row r="7" spans="1:31" s="1" customFormat="1" x14ac:dyDescent="0.2">
      <c r="B7" s="1" t="s">
        <v>17</v>
      </c>
      <c r="C7" s="3">
        <f>+C5-C6</f>
        <v>88.554999999999993</v>
      </c>
      <c r="D7" s="3">
        <f>+D5-D6</f>
        <v>103.629</v>
      </c>
      <c r="E7" s="3">
        <f>+E5-E6</f>
        <v>117.044</v>
      </c>
      <c r="F7" s="3"/>
      <c r="G7" s="3">
        <f>+G5-G6</f>
        <v>134.96599999999998</v>
      </c>
      <c r="H7" s="3">
        <f>+H5-H6</f>
        <v>150.03399999999999</v>
      </c>
      <c r="I7" s="3">
        <f>+I5-I6</f>
        <v>160.071</v>
      </c>
      <c r="J7" s="3"/>
      <c r="U7" s="1">
        <f>+U5-U6</f>
        <v>1209.6071999999999</v>
      </c>
      <c r="V7" s="1">
        <f>+V5-V6</f>
        <v>1814.4108000000001</v>
      </c>
      <c r="W7" s="1">
        <f>+W5-W6</f>
        <v>2721.6161999999999</v>
      </c>
      <c r="X7" s="1">
        <f>+X5-X6</f>
        <v>4082.4243000000001</v>
      </c>
    </row>
    <row r="8" spans="1:31" s="1" customFormat="1" x14ac:dyDescent="0.2">
      <c r="B8" s="1" t="s">
        <v>20</v>
      </c>
      <c r="C8" s="3">
        <v>98.923000000000002</v>
      </c>
      <c r="D8" s="3">
        <v>101.014</v>
      </c>
      <c r="E8" s="3">
        <v>105.20699999999999</v>
      </c>
      <c r="F8" s="3"/>
      <c r="G8" s="3">
        <v>113.08499999999999</v>
      </c>
      <c r="H8" s="3">
        <v>121.574</v>
      </c>
      <c r="I8" s="3">
        <v>132.101</v>
      </c>
      <c r="J8" s="3"/>
      <c r="U8" s="1">
        <v>50</v>
      </c>
      <c r="V8" s="1">
        <v>50</v>
      </c>
      <c r="W8" s="1">
        <v>50</v>
      </c>
      <c r="X8" s="1">
        <v>50</v>
      </c>
    </row>
    <row r="9" spans="1:31" s="1" customFormat="1" x14ac:dyDescent="0.2">
      <c r="B9" s="1" t="s">
        <v>21</v>
      </c>
      <c r="C9" s="3">
        <v>38.024000000000001</v>
      </c>
      <c r="D9" s="3">
        <v>49.793999999999997</v>
      </c>
      <c r="E9" s="3">
        <v>41.55</v>
      </c>
      <c r="F9" s="3"/>
      <c r="G9" s="3">
        <v>42.832999999999998</v>
      </c>
      <c r="H9" s="3">
        <v>56.183</v>
      </c>
      <c r="I9" s="3">
        <v>66.819000000000003</v>
      </c>
      <c r="J9" s="3"/>
    </row>
    <row r="10" spans="1:31" s="1" customFormat="1" x14ac:dyDescent="0.2">
      <c r="B10" s="1" t="s">
        <v>18</v>
      </c>
      <c r="C10" s="3">
        <f t="shared" ref="C10" si="1">+C8+C9</f>
        <v>136.947</v>
      </c>
      <c r="D10" s="3">
        <f t="shared" ref="D10:F10" si="2">+D8+D9</f>
        <v>150.80799999999999</v>
      </c>
      <c r="E10" s="3">
        <f t="shared" si="2"/>
        <v>146.75700000000001</v>
      </c>
      <c r="F10" s="3">
        <f t="shared" si="2"/>
        <v>0</v>
      </c>
      <c r="G10" s="3">
        <f>+G8+G9</f>
        <v>155.91800000000001</v>
      </c>
      <c r="H10" s="3">
        <f>+H8+H9</f>
        <v>177.75700000000001</v>
      </c>
      <c r="I10" s="3">
        <f>+I8+I9</f>
        <v>198.92000000000002</v>
      </c>
      <c r="J10" s="3"/>
      <c r="L10" s="4"/>
      <c r="M10" s="4"/>
      <c r="N10" s="4"/>
      <c r="O10" s="4"/>
      <c r="U10" s="1">
        <f>+U8+U9</f>
        <v>50</v>
      </c>
      <c r="V10" s="1">
        <f>+V8+V9</f>
        <v>50</v>
      </c>
      <c r="W10" s="1">
        <f>+W8+W9</f>
        <v>50</v>
      </c>
      <c r="X10" s="1">
        <f>+X8+X9</f>
        <v>50</v>
      </c>
    </row>
    <row r="11" spans="1:31" s="1" customFormat="1" x14ac:dyDescent="0.2">
      <c r="B11" s="1" t="s">
        <v>19</v>
      </c>
      <c r="C11" s="3">
        <f t="shared" ref="C11" si="3">+C7-C10</f>
        <v>-48.39200000000001</v>
      </c>
      <c r="D11" s="3">
        <f t="shared" ref="D11:F11" si="4">+D7-D10</f>
        <v>-47.178999999999988</v>
      </c>
      <c r="E11" s="3">
        <f t="shared" si="4"/>
        <v>-29.713000000000008</v>
      </c>
      <c r="F11" s="3">
        <f t="shared" si="4"/>
        <v>0</v>
      </c>
      <c r="G11" s="3">
        <f>+G7-G10</f>
        <v>-20.952000000000027</v>
      </c>
      <c r="H11" s="3">
        <f>+H7-H10</f>
        <v>-27.723000000000013</v>
      </c>
      <c r="I11" s="3">
        <f>+I7-I10</f>
        <v>-38.849000000000018</v>
      </c>
      <c r="J11" s="3"/>
      <c r="U11" s="1">
        <f>+U7-U10</f>
        <v>1159.6071999999999</v>
      </c>
      <c r="V11" s="1">
        <f>+V7-V10</f>
        <v>1764.4108000000001</v>
      </c>
      <c r="W11" s="1">
        <f>+W7-W10</f>
        <v>2671.6161999999999</v>
      </c>
      <c r="X11" s="1">
        <f>+X7-X10</f>
        <v>4032.4243000000001</v>
      </c>
    </row>
    <row r="12" spans="1:31" s="1" customFormat="1" x14ac:dyDescent="0.2">
      <c r="B12" s="1" t="s">
        <v>25</v>
      </c>
      <c r="C12" s="3">
        <v>4.3490000000000002</v>
      </c>
      <c r="D12" s="3">
        <v>4.53</v>
      </c>
      <c r="E12" s="3">
        <v>5.4980000000000002</v>
      </c>
      <c r="F12" s="3"/>
      <c r="G12" s="3">
        <v>6.0640000000000001</v>
      </c>
      <c r="H12" s="3">
        <v>11.56</v>
      </c>
      <c r="I12" s="3">
        <v>12.898999999999999</v>
      </c>
      <c r="J12" s="3"/>
      <c r="U12" s="1">
        <v>0</v>
      </c>
      <c r="V12" s="1">
        <v>0</v>
      </c>
      <c r="W12" s="1">
        <v>0</v>
      </c>
      <c r="X12" s="1">
        <v>0</v>
      </c>
    </row>
    <row r="13" spans="1:31" s="1" customFormat="1" x14ac:dyDescent="0.2">
      <c r="B13" s="1" t="s">
        <v>24</v>
      </c>
      <c r="C13" s="3">
        <f>+C11+C12</f>
        <v>-44.043000000000006</v>
      </c>
      <c r="D13" s="3">
        <f>+D11+D12</f>
        <v>-42.648999999999987</v>
      </c>
      <c r="E13" s="3">
        <f>+E11+E12</f>
        <v>-24.215000000000007</v>
      </c>
      <c r="F13" s="3"/>
      <c r="G13" s="3">
        <f>+G11+G12</f>
        <v>-14.888000000000027</v>
      </c>
      <c r="H13" s="3">
        <f>+H11+H12</f>
        <v>-16.163000000000011</v>
      </c>
      <c r="I13" s="3">
        <f>+I11+I12</f>
        <v>-25.950000000000017</v>
      </c>
      <c r="J13" s="3"/>
      <c r="U13" s="1">
        <f>+U11+U12</f>
        <v>1159.6071999999999</v>
      </c>
      <c r="V13" s="1">
        <f>+V11+V12</f>
        <v>1764.4108000000001</v>
      </c>
      <c r="W13" s="1">
        <f>+W11+W12</f>
        <v>2671.6161999999999</v>
      </c>
      <c r="X13" s="1">
        <f>+X11+X12</f>
        <v>4032.4243000000001</v>
      </c>
    </row>
    <row r="14" spans="1:31" s="1" customFormat="1" x14ac:dyDescent="0.2">
      <c r="B14" s="1" t="s">
        <v>23</v>
      </c>
      <c r="C14" s="3">
        <v>0</v>
      </c>
      <c r="D14" s="3">
        <v>0</v>
      </c>
      <c r="E14" s="3">
        <v>0</v>
      </c>
      <c r="F14" s="3"/>
      <c r="G14" s="3">
        <v>5.7000000000000002E-2</v>
      </c>
      <c r="H14" s="3">
        <v>5.7000000000000002E-2</v>
      </c>
      <c r="I14" s="3">
        <v>0</v>
      </c>
      <c r="J14" s="3"/>
      <c r="U14" s="1">
        <f>+U13*0.1</f>
        <v>115.96071999999999</v>
      </c>
      <c r="V14" s="1">
        <f>+V13*0.1</f>
        <v>176.44108000000003</v>
      </c>
      <c r="W14" s="1">
        <f>+W13*0.1</f>
        <v>267.16162000000003</v>
      </c>
      <c r="X14" s="1">
        <f>+X13*0.1</f>
        <v>403.24243000000001</v>
      </c>
    </row>
    <row r="15" spans="1:31" s="1" customFormat="1" x14ac:dyDescent="0.2">
      <c r="B15" s="1" t="s">
        <v>22</v>
      </c>
      <c r="C15" s="3">
        <f>+C13-C14</f>
        <v>-44.043000000000006</v>
      </c>
      <c r="D15" s="3">
        <f>+D13-D14</f>
        <v>-42.648999999999987</v>
      </c>
      <c r="E15" s="3">
        <f>+E13-E14</f>
        <v>-24.215000000000007</v>
      </c>
      <c r="F15" s="3"/>
      <c r="G15" s="3">
        <f>+G13-G14</f>
        <v>-14.945000000000027</v>
      </c>
      <c r="H15" s="3">
        <f>+H13-H14</f>
        <v>-16.22000000000001</v>
      </c>
      <c r="I15" s="3">
        <f>+I13-I14</f>
        <v>-25.950000000000017</v>
      </c>
      <c r="J15" s="3"/>
      <c r="U15" s="1">
        <f>+U13-U14</f>
        <v>1043.6464799999999</v>
      </c>
      <c r="V15" s="1">
        <f>+V13-V14</f>
        <v>1587.9697200000001</v>
      </c>
      <c r="W15" s="1">
        <f>+W13-W14</f>
        <v>2404.4545800000001</v>
      </c>
      <c r="X15" s="1">
        <f>+X13-X14</f>
        <v>3629.1818700000003</v>
      </c>
    </row>
    <row r="16" spans="1:31" x14ac:dyDescent="0.2">
      <c r="B16" s="1" t="s">
        <v>28</v>
      </c>
      <c r="C16" s="6">
        <f>+C15/C17</f>
        <v>-0.46295413532312418</v>
      </c>
      <c r="D16" s="6">
        <f>+D15/D17</f>
        <v>-0.44450089628177264</v>
      </c>
      <c r="E16" s="6">
        <f>+E15/E17</f>
        <v>-0.25186419287178469</v>
      </c>
      <c r="G16" s="6">
        <f>+G15/G17</f>
        <v>-0.15427052981268985</v>
      </c>
      <c r="H16" s="6">
        <f>+H15/H17</f>
        <v>-0.15637803481728996</v>
      </c>
      <c r="I16" s="6">
        <f>+I15/I17</f>
        <v>-0.24534741411294689</v>
      </c>
    </row>
    <row r="17" spans="2:23" x14ac:dyDescent="0.2">
      <c r="B17" s="1" t="s">
        <v>1</v>
      </c>
      <c r="C17" s="3">
        <v>95.134693999999996</v>
      </c>
      <c r="D17" s="3">
        <v>95.948063000000005</v>
      </c>
      <c r="E17" s="3">
        <v>96.143083000000004</v>
      </c>
      <c r="G17" s="3">
        <v>96.875275000000002</v>
      </c>
      <c r="H17" s="3">
        <v>103.723007</v>
      </c>
      <c r="I17" s="3">
        <v>105.76838600000001</v>
      </c>
      <c r="V17" t="s">
        <v>29</v>
      </c>
      <c r="W17" s="7">
        <v>7.0000000000000007E-2</v>
      </c>
    </row>
    <row r="18" spans="2:23" x14ac:dyDescent="0.2">
      <c r="V18" t="s">
        <v>30</v>
      </c>
      <c r="W18" s="1">
        <f>NPV(W17,U15:X15)</f>
        <v>7093.8014358364126</v>
      </c>
    </row>
    <row r="19" spans="2:23" x14ac:dyDescent="0.2">
      <c r="V19" t="s">
        <v>3</v>
      </c>
      <c r="W19" s="1">
        <f>+Main!J6</f>
        <v>1024.6570000000002</v>
      </c>
    </row>
    <row r="20" spans="2:23" x14ac:dyDescent="0.2">
      <c r="V20" t="s">
        <v>31</v>
      </c>
      <c r="W20" s="1">
        <f>+W19+W18</f>
        <v>8118.4584358364127</v>
      </c>
    </row>
    <row r="22" spans="2:23" x14ac:dyDescent="0.2">
      <c r="V22" t="s">
        <v>2</v>
      </c>
      <c r="W22" s="1">
        <v>8876</v>
      </c>
    </row>
    <row r="23" spans="2:23" x14ac:dyDescent="0.2">
      <c r="W23" s="7">
        <f>+W20/W22-1</f>
        <v>-8.5347179378502447E-2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2024-09-11T02:32:36Z</dcterms:created>
  <dcterms:modified xsi:type="dcterms:W3CDTF">2025-10-13T14:32:20Z</dcterms:modified>
</cp:coreProperties>
</file>