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38EC076-03BD-44C8-8A02-37A24EAC69D9}" xr6:coauthVersionLast="47" xr6:coauthVersionMax="47" xr10:uidLastSave="{00000000-0000-0000-0000-000000000000}"/>
  <bookViews>
    <workbookView xWindow="2640" yWindow="2640" windowWidth="18075" windowHeight="16020" activeTab="1" xr2:uid="{612B4911-D948-4E30-8366-6265632C26E7}"/>
  </bookViews>
  <sheets>
    <sheet name="Main" sheetId="1" r:id="rId1"/>
    <sheet name="Model" sheetId="3" r:id="rId2"/>
    <sheet name="KarX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L4" i="3"/>
  <c r="L5" i="3" s="1"/>
  <c r="K4" i="3"/>
  <c r="J4" i="3"/>
  <c r="J5" i="3" s="1"/>
  <c r="G5" i="3"/>
  <c r="E5" i="3"/>
  <c r="E6" i="3" s="1"/>
  <c r="E8" i="3" s="1"/>
  <c r="E10" i="3" s="1"/>
  <c r="I4" i="3"/>
  <c r="I5" i="3" s="1"/>
  <c r="I6" i="3" s="1"/>
  <c r="I8" i="3" s="1"/>
  <c r="I10" i="3" s="1"/>
  <c r="H4" i="3"/>
  <c r="G4" i="3"/>
  <c r="G6" i="3" s="1"/>
  <c r="G8" i="3" s="1"/>
  <c r="G10" i="3" s="1"/>
  <c r="F4" i="3"/>
  <c r="E4" i="3"/>
  <c r="D4" i="3"/>
  <c r="D5" i="3" s="1"/>
  <c r="D6" i="3" s="1"/>
  <c r="D8" i="3" s="1"/>
  <c r="D10" i="3" s="1"/>
  <c r="D12" i="3" s="1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F2" i="3"/>
  <c r="E2" i="3"/>
  <c r="L7" i="1"/>
  <c r="L5" i="1"/>
  <c r="L4" i="1"/>
  <c r="H5" i="3" l="1"/>
  <c r="H6" i="3" s="1"/>
  <c r="H8" i="3" s="1"/>
  <c r="H10" i="3" s="1"/>
  <c r="G11" i="3"/>
  <c r="G12" i="3" s="1"/>
  <c r="F5" i="3"/>
  <c r="F6" i="3" s="1"/>
  <c r="F8" i="3" s="1"/>
  <c r="F10" i="3" s="1"/>
  <c r="E11" i="3"/>
  <c r="E12" i="3" s="1"/>
  <c r="K5" i="3"/>
  <c r="K6" i="3" s="1"/>
  <c r="K8" i="3" s="1"/>
  <c r="K10" i="3" s="1"/>
  <c r="J6" i="3"/>
  <c r="J8" i="3" s="1"/>
  <c r="J10" i="3" s="1"/>
  <c r="L6" i="3"/>
  <c r="L8" i="3" s="1"/>
  <c r="L10" i="3" s="1"/>
  <c r="I11" i="3"/>
  <c r="I12" i="3" s="1"/>
  <c r="H11" i="3" l="1"/>
  <c r="H12" i="3" s="1"/>
  <c r="F12" i="3"/>
  <c r="F11" i="3"/>
  <c r="K11" i="3"/>
  <c r="K12" i="3"/>
  <c r="L11" i="3"/>
  <c r="L12" i="3" s="1"/>
  <c r="J11" i="3"/>
  <c r="J12" i="3" s="1"/>
</calcChain>
</file>

<file path=xl/sharedStrings.xml><?xml version="1.0" encoding="utf-8"?>
<sst xmlns="http://schemas.openxmlformats.org/spreadsheetml/2006/main" count="56" uniqueCount="49">
  <si>
    <t>Price</t>
  </si>
  <si>
    <t>Shares</t>
  </si>
  <si>
    <t>MC</t>
  </si>
  <si>
    <t>Cash</t>
  </si>
  <si>
    <t>Debt</t>
  </si>
  <si>
    <t>EV</t>
  </si>
  <si>
    <t>Q422</t>
  </si>
  <si>
    <t>Brand</t>
  </si>
  <si>
    <t>KarXT</t>
  </si>
  <si>
    <t>Name</t>
  </si>
  <si>
    <t>Indication</t>
  </si>
  <si>
    <t>KarXT (xanomeline-trospium)</t>
  </si>
  <si>
    <t>Schizophrenia</t>
  </si>
  <si>
    <t>Main</t>
  </si>
  <si>
    <t>Generic</t>
  </si>
  <si>
    <t>xanomeline, trospium</t>
  </si>
  <si>
    <t>MOA</t>
  </si>
  <si>
    <t>M1/M4 central agonist</t>
  </si>
  <si>
    <t>Economics</t>
  </si>
  <si>
    <t>Clinical Trials</t>
  </si>
  <si>
    <t>Phase II "EMERGENT-1"</t>
  </si>
  <si>
    <t>Phase III "EMERGENT-2"</t>
  </si>
  <si>
    <t>Week 5 separation</t>
  </si>
  <si>
    <t>Phase III EMERGENT-3</t>
  </si>
  <si>
    <t>EMERGENT-4, -5 - OLEs</t>
  </si>
  <si>
    <t>Phase III "ARISE"</t>
  </si>
  <si>
    <t>former LLY; PureTEch Health</t>
  </si>
  <si>
    <t>KAR-2618</t>
  </si>
  <si>
    <t>M1/M4 agonist</t>
  </si>
  <si>
    <t>TRPC4/5</t>
  </si>
  <si>
    <t>Founded</t>
  </si>
  <si>
    <t>Regulatory</t>
  </si>
  <si>
    <t>Filing mid-2023</t>
  </si>
  <si>
    <t>8.4 PANSS reduction at week 5: -20.6 for drug, -12.2 for placebo</t>
  </si>
  <si>
    <t>Revenue</t>
  </si>
  <si>
    <t>COGS</t>
  </si>
  <si>
    <t>Gross Profit</t>
  </si>
  <si>
    <t>SG&amp;A</t>
  </si>
  <si>
    <t>Operating Margin</t>
  </si>
  <si>
    <t>Interest Income</t>
  </si>
  <si>
    <t>Pretax Income</t>
  </si>
  <si>
    <t>Taxes</t>
  </si>
  <si>
    <t>Net Income</t>
  </si>
  <si>
    <t>EPS</t>
  </si>
  <si>
    <t>Discount</t>
  </si>
  <si>
    <t>NPV</t>
  </si>
  <si>
    <t>Share</t>
  </si>
  <si>
    <t>HQ: Boston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</si>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</sst>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4" xfId="1" applyBorder="1"/>
    <xf numFmtId="0" fontId="1" fillId="0" borderId="0" xfId="1"/>
    <xf numFmtId="9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5286-2188-49C0-B7CF-D25E655F09C3}">
  <dimension ref="B2:M11"/>
  <sheetViews>
    <sheetView zoomScaleNormal="100" workbookViewId="0">
      <selection activeCell="M7" sqref="M7"/>
    </sheetView>
  </sheetViews>
  <sheetFormatPr defaultRowHeight="12.75" x14ac:dyDescent="0.2"/>
  <cols>
    <col min="1" max="1" width="2.7109375" customWidth="1"/>
    <col min="2" max="2" width="25.7109375" customWidth="1"/>
    <col min="3" max="3" width="15.7109375" customWidth="1"/>
    <col min="4" max="4" width="15.5703125" customWidth="1"/>
    <col min="5" max="5" width="13.85546875" bestFit="1" customWidth="1"/>
  </cols>
  <sheetData>
    <row r="2" spans="2:13" x14ac:dyDescent="0.2">
      <c r="B2" s="4" t="s">
        <v>9</v>
      </c>
      <c r="C2" s="5" t="s">
        <v>10</v>
      </c>
      <c r="D2" s="5" t="s">
        <v>16</v>
      </c>
      <c r="E2" s="5" t="s">
        <v>31</v>
      </c>
      <c r="F2" s="5"/>
      <c r="G2" s="5"/>
      <c r="H2" s="6"/>
      <c r="K2" t="s">
        <v>0</v>
      </c>
      <c r="L2" s="1">
        <v>176.22</v>
      </c>
    </row>
    <row r="3" spans="2:13" x14ac:dyDescent="0.2">
      <c r="B3" s="13" t="s">
        <v>11</v>
      </c>
      <c r="C3" t="s">
        <v>12</v>
      </c>
      <c r="D3" t="s">
        <v>28</v>
      </c>
      <c r="E3" t="s">
        <v>32</v>
      </c>
      <c r="H3" s="8"/>
      <c r="K3" t="s">
        <v>1</v>
      </c>
      <c r="L3" s="3">
        <v>34.515033000000003</v>
      </c>
      <c r="M3" s="2" t="s">
        <v>6</v>
      </c>
    </row>
    <row r="4" spans="2:13" x14ac:dyDescent="0.2">
      <c r="B4" s="7" t="s">
        <v>27</v>
      </c>
      <c r="D4" t="s">
        <v>29</v>
      </c>
      <c r="H4" s="8"/>
      <c r="K4" t="s">
        <v>2</v>
      </c>
      <c r="L4" s="3">
        <f>L2*L3</f>
        <v>6082.2391152600003</v>
      </c>
    </row>
    <row r="5" spans="2:13" x14ac:dyDescent="0.2">
      <c r="B5" s="7"/>
      <c r="H5" s="8"/>
      <c r="K5" t="s">
        <v>3</v>
      </c>
      <c r="L5" s="3">
        <f>248.329+875.715</f>
        <v>1124.0440000000001</v>
      </c>
      <c r="M5" s="2" t="s">
        <v>6</v>
      </c>
    </row>
    <row r="6" spans="2:13" x14ac:dyDescent="0.2">
      <c r="B6" s="9"/>
      <c r="C6" s="10"/>
      <c r="D6" s="10"/>
      <c r="E6" s="10"/>
      <c r="F6" s="10"/>
      <c r="G6" s="10"/>
      <c r="H6" s="11"/>
      <c r="K6" t="s">
        <v>4</v>
      </c>
      <c r="L6" s="3">
        <v>0</v>
      </c>
      <c r="M6" s="2" t="s">
        <v>6</v>
      </c>
    </row>
    <row r="7" spans="2:13" x14ac:dyDescent="0.2">
      <c r="K7" t="s">
        <v>5</v>
      </c>
      <c r="L7" s="3">
        <f>L4-L5+L6</f>
        <v>4958.1951152600004</v>
      </c>
    </row>
    <row r="10" spans="2:13" x14ac:dyDescent="0.2">
      <c r="K10" t="s">
        <v>30</v>
      </c>
      <c r="L10">
        <v>2009</v>
      </c>
    </row>
    <row r="11" spans="2:13" x14ac:dyDescent="0.2">
      <c r="K11" t="s">
        <v>47</v>
      </c>
    </row>
  </sheetData>
  <hyperlinks>
    <hyperlink ref="B3" location="KarXT!A1" display="KarXT (xanomeline-trospium)" xr:uid="{89857BF9-E73A-4286-9FF5-EE8AB9063F7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9B01-AF88-4E86-B778-3BD8C2497ED0}">
  <dimension ref="A1:R19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9" sqref="O19"/>
    </sheetView>
  </sheetViews>
  <sheetFormatPr defaultRowHeight="12.75" x14ac:dyDescent="0.2"/>
  <cols>
    <col min="1" max="1" width="5" bestFit="1" customWidth="1"/>
    <col min="2" max="2" width="15.28515625" bestFit="1" customWidth="1"/>
    <col min="15" max="15" width="10" bestFit="1" customWidth="1"/>
  </cols>
  <sheetData>
    <row r="1" spans="1:18" x14ac:dyDescent="0.2">
      <c r="A1" s="14" t="s">
        <v>13</v>
      </c>
    </row>
    <row r="2" spans="1:18" x14ac:dyDescent="0.2">
      <c r="D2">
        <v>2024</v>
      </c>
      <c r="E2">
        <f>D2+1</f>
        <v>2025</v>
      </c>
      <c r="F2">
        <f t="shared" ref="F2:R2" si="0">E2+1</f>
        <v>2026</v>
      </c>
      <c r="G2">
        <f t="shared" si="0"/>
        <v>2027</v>
      </c>
      <c r="H2">
        <f t="shared" si="0"/>
        <v>2028</v>
      </c>
      <c r="I2">
        <f t="shared" si="0"/>
        <v>2029</v>
      </c>
      <c r="J2">
        <f t="shared" si="0"/>
        <v>2030</v>
      </c>
      <c r="K2">
        <f t="shared" si="0"/>
        <v>2031</v>
      </c>
      <c r="L2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</row>
    <row r="3" spans="1:18" s="3" customFormat="1" x14ac:dyDescent="0.2">
      <c r="B3" s="3" t="s">
        <v>8</v>
      </c>
      <c r="D3" s="3">
        <v>500</v>
      </c>
      <c r="E3" s="3">
        <v>1400</v>
      </c>
      <c r="F3" s="3">
        <v>2000</v>
      </c>
      <c r="G3" s="3">
        <v>2500</v>
      </c>
      <c r="H3" s="3">
        <v>2700</v>
      </c>
      <c r="I3" s="3">
        <v>2900</v>
      </c>
      <c r="J3" s="3">
        <v>3100</v>
      </c>
      <c r="K3" s="3">
        <v>3300</v>
      </c>
      <c r="L3" s="3">
        <v>3500</v>
      </c>
    </row>
    <row r="4" spans="1:18" s="3" customFormat="1" x14ac:dyDescent="0.2">
      <c r="B4" s="3" t="s">
        <v>34</v>
      </c>
      <c r="D4" s="3">
        <f>D3</f>
        <v>500</v>
      </c>
      <c r="E4" s="3">
        <f t="shared" ref="E4:I4" si="1">E3</f>
        <v>1400</v>
      </c>
      <c r="F4" s="3">
        <f t="shared" si="1"/>
        <v>2000</v>
      </c>
      <c r="G4" s="3">
        <f t="shared" si="1"/>
        <v>2500</v>
      </c>
      <c r="H4" s="3">
        <f t="shared" si="1"/>
        <v>2700</v>
      </c>
      <c r="I4" s="3">
        <f t="shared" si="1"/>
        <v>2900</v>
      </c>
      <c r="J4" s="3">
        <f t="shared" ref="J4" si="2">J3</f>
        <v>3100</v>
      </c>
      <c r="K4" s="3">
        <f t="shared" ref="K4" si="3">K3</f>
        <v>3300</v>
      </c>
      <c r="L4" s="3">
        <f t="shared" ref="L4" si="4">L3</f>
        <v>3500</v>
      </c>
    </row>
    <row r="5" spans="1:18" s="3" customFormat="1" x14ac:dyDescent="0.2">
      <c r="B5" s="3" t="s">
        <v>35</v>
      </c>
      <c r="D5" s="3">
        <f>D4*0.1</f>
        <v>50</v>
      </c>
      <c r="E5" s="3">
        <f t="shared" ref="E5:I5" si="5">E4*0.1</f>
        <v>140</v>
      </c>
      <c r="F5" s="3">
        <f t="shared" si="5"/>
        <v>200</v>
      </c>
      <c r="G5" s="3">
        <f t="shared" si="5"/>
        <v>250</v>
      </c>
      <c r="H5" s="3">
        <f t="shared" si="5"/>
        <v>270</v>
      </c>
      <c r="I5" s="3">
        <f t="shared" si="5"/>
        <v>290</v>
      </c>
      <c r="J5" s="3">
        <f t="shared" ref="J5" si="6">J4*0.1</f>
        <v>310</v>
      </c>
      <c r="K5" s="3">
        <f t="shared" ref="K5" si="7">K4*0.1</f>
        <v>330</v>
      </c>
      <c r="L5" s="3">
        <f t="shared" ref="L5" si="8">L4*0.1</f>
        <v>350</v>
      </c>
    </row>
    <row r="6" spans="1:18" s="3" customFormat="1" x14ac:dyDescent="0.2">
      <c r="B6" s="3" t="s">
        <v>36</v>
      </c>
      <c r="D6" s="3">
        <f>D4-D5</f>
        <v>450</v>
      </c>
      <c r="E6" s="3">
        <f t="shared" ref="E6:I6" si="9">E4-E5</f>
        <v>1260</v>
      </c>
      <c r="F6" s="3">
        <f t="shared" si="9"/>
        <v>1800</v>
      </c>
      <c r="G6" s="3">
        <f t="shared" si="9"/>
        <v>2250</v>
      </c>
      <c r="H6" s="3">
        <f t="shared" si="9"/>
        <v>2430</v>
      </c>
      <c r="I6" s="3">
        <f t="shared" si="9"/>
        <v>2610</v>
      </c>
      <c r="J6" s="3">
        <f t="shared" ref="J6" si="10">J4-J5</f>
        <v>2790</v>
      </c>
      <c r="K6" s="3">
        <f t="shared" ref="K6" si="11">K4-K5</f>
        <v>2970</v>
      </c>
      <c r="L6" s="3">
        <f t="shared" ref="L6" si="12">L4-L5</f>
        <v>3150</v>
      </c>
    </row>
    <row r="7" spans="1:18" x14ac:dyDescent="0.2">
      <c r="B7" t="s">
        <v>37</v>
      </c>
      <c r="D7">
        <v>400</v>
      </c>
      <c r="E7">
        <v>600</v>
      </c>
      <c r="F7">
        <v>400</v>
      </c>
      <c r="G7">
        <v>300</v>
      </c>
      <c r="H7">
        <v>250</v>
      </c>
      <c r="I7">
        <v>200</v>
      </c>
      <c r="J7">
        <v>200</v>
      </c>
      <c r="K7">
        <v>200</v>
      </c>
      <c r="L7">
        <v>200</v>
      </c>
    </row>
    <row r="8" spans="1:18" x14ac:dyDescent="0.2">
      <c r="B8" t="s">
        <v>38</v>
      </c>
      <c r="D8" s="3">
        <f>D6-D7</f>
        <v>50</v>
      </c>
      <c r="E8" s="3">
        <f t="shared" ref="E8:I8" si="13">E6-E7</f>
        <v>660</v>
      </c>
      <c r="F8" s="3">
        <f t="shared" si="13"/>
        <v>1400</v>
      </c>
      <c r="G8" s="3">
        <f t="shared" si="13"/>
        <v>1950</v>
      </c>
      <c r="H8" s="3">
        <f t="shared" si="13"/>
        <v>2180</v>
      </c>
      <c r="I8" s="3">
        <f t="shared" si="13"/>
        <v>2410</v>
      </c>
      <c r="J8" s="3">
        <f t="shared" ref="J8" si="14">J6-J7</f>
        <v>2590</v>
      </c>
      <c r="K8" s="3">
        <f t="shared" ref="K8" si="15">K6-K7</f>
        <v>2770</v>
      </c>
      <c r="L8" s="3">
        <f t="shared" ref="L8" si="16">L6-L7</f>
        <v>2950</v>
      </c>
    </row>
    <row r="9" spans="1:18" x14ac:dyDescent="0.2">
      <c r="B9" t="s">
        <v>39</v>
      </c>
    </row>
    <row r="10" spans="1:18" x14ac:dyDescent="0.2">
      <c r="B10" t="s">
        <v>40</v>
      </c>
      <c r="D10" s="3">
        <f>D8+D9</f>
        <v>50</v>
      </c>
      <c r="E10" s="3">
        <f t="shared" ref="E10:I10" si="17">E8+E9</f>
        <v>660</v>
      </c>
      <c r="F10" s="3">
        <f t="shared" si="17"/>
        <v>1400</v>
      </c>
      <c r="G10" s="3">
        <f t="shared" si="17"/>
        <v>1950</v>
      </c>
      <c r="H10" s="3">
        <f t="shared" si="17"/>
        <v>2180</v>
      </c>
      <c r="I10" s="3">
        <f t="shared" si="17"/>
        <v>2410</v>
      </c>
      <c r="J10" s="3">
        <f t="shared" ref="J10" si="18">J8+J9</f>
        <v>2590</v>
      </c>
      <c r="K10" s="3">
        <f t="shared" ref="K10" si="19">K8+K9</f>
        <v>2770</v>
      </c>
      <c r="L10" s="3">
        <f t="shared" ref="L10" si="20">L8+L9</f>
        <v>2950</v>
      </c>
    </row>
    <row r="11" spans="1:18" x14ac:dyDescent="0.2">
      <c r="B11" t="s">
        <v>41</v>
      </c>
      <c r="D11">
        <v>0</v>
      </c>
      <c r="E11">
        <f>E10*0.1</f>
        <v>66</v>
      </c>
      <c r="F11">
        <f>F10*0.2</f>
        <v>280</v>
      </c>
      <c r="G11">
        <f t="shared" ref="G11:I11" si="21">G10*0.2</f>
        <v>390</v>
      </c>
      <c r="H11">
        <f t="shared" si="21"/>
        <v>436</v>
      </c>
      <c r="I11">
        <f t="shared" si="21"/>
        <v>482</v>
      </c>
      <c r="J11">
        <f t="shared" ref="J11" si="22">J10*0.2</f>
        <v>518</v>
      </c>
      <c r="K11">
        <f t="shared" ref="K11" si="23">K10*0.2</f>
        <v>554</v>
      </c>
      <c r="L11">
        <f t="shared" ref="L11" si="24">L10*0.2</f>
        <v>590</v>
      </c>
    </row>
    <row r="12" spans="1:18" x14ac:dyDescent="0.2">
      <c r="B12" t="s">
        <v>42</v>
      </c>
      <c r="D12" s="3">
        <f>D10-D11</f>
        <v>50</v>
      </c>
      <c r="E12" s="3">
        <f t="shared" ref="E12:I12" si="25">E10-E11</f>
        <v>594</v>
      </c>
      <c r="F12" s="3">
        <f t="shared" si="25"/>
        <v>1120</v>
      </c>
      <c r="G12" s="3">
        <f t="shared" si="25"/>
        <v>1560</v>
      </c>
      <c r="H12" s="3">
        <f t="shared" si="25"/>
        <v>1744</v>
      </c>
      <c r="I12" s="3">
        <f t="shared" si="25"/>
        <v>1928</v>
      </c>
      <c r="J12" s="3">
        <f t="shared" ref="J12" si="26">J10-J11</f>
        <v>2072</v>
      </c>
      <c r="K12" s="3">
        <f t="shared" ref="K12" si="27">K10-K11</f>
        <v>2216</v>
      </c>
      <c r="L12" s="3">
        <f t="shared" ref="L12" si="28">L10-L11</f>
        <v>2360</v>
      </c>
    </row>
    <row r="13" spans="1:18" x14ac:dyDescent="0.2">
      <c r="B13" t="s">
        <v>43</v>
      </c>
    </row>
    <row r="14" spans="1:18" x14ac:dyDescent="0.2">
      <c r="B14" t="s">
        <v>1</v>
      </c>
    </row>
    <row r="16" spans="1:18" x14ac:dyDescent="0.2">
      <c r="N16" t="s">
        <v>44</v>
      </c>
      <c r="O16" s="15">
        <v>0.09</v>
      </c>
    </row>
    <row r="17" spans="14:15" x14ac:dyDescent="0.2">
      <c r="N17" t="s">
        <v>45</v>
      </c>
      <c r="O17" s="3">
        <f>NPV(O16,D12:L12)+Main!L5-Main!L6</f>
        <v>9255.1462372195838</v>
      </c>
    </row>
    <row r="18" spans="14:15" x14ac:dyDescent="0.2">
      <c r="N18" t="s">
        <v>46</v>
      </c>
      <c r="O18" s="1">
        <f>O17/Main!L3</f>
        <v>268.14826563311073</v>
      </c>
    </row>
    <row r="19" spans="14:15" x14ac:dyDescent="0.2">
      <c r="N19" t="s">
        <v>48</v>
      </c>
      <c r="O19" s="15">
        <f>O18/Main!L2-1</f>
        <v>0.52166760658898381</v>
      </c>
    </row>
  </sheetData>
  <hyperlinks>
    <hyperlink ref="A1" location="Main!A1" display="Main" xr:uid="{8FAFED7C-7252-49E1-8074-E75B5BFE67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8BB-8546-49C2-9D22-52C763A3883D}">
  <dimension ref="A1:C20"/>
  <sheetViews>
    <sheetView zoomScaleNormal="100" workbookViewId="0">
      <selection activeCell="F8" sqref="F8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3" x14ac:dyDescent="0.2">
      <c r="A1" t="s">
        <v>13</v>
      </c>
    </row>
    <row r="2" spans="1:3" x14ac:dyDescent="0.2">
      <c r="B2" t="s">
        <v>7</v>
      </c>
    </row>
    <row r="3" spans="1:3" x14ac:dyDescent="0.2">
      <c r="B3" t="s">
        <v>14</v>
      </c>
      <c r="C3" t="s">
        <v>15</v>
      </c>
    </row>
    <row r="4" spans="1:3" x14ac:dyDescent="0.2">
      <c r="B4" t="s">
        <v>10</v>
      </c>
      <c r="C4" t="s">
        <v>12</v>
      </c>
    </row>
    <row r="5" spans="1:3" x14ac:dyDescent="0.2">
      <c r="B5" t="s">
        <v>16</v>
      </c>
      <c r="C5" t="s">
        <v>17</v>
      </c>
    </row>
    <row r="6" spans="1:3" x14ac:dyDescent="0.2">
      <c r="B6" t="s">
        <v>18</v>
      </c>
      <c r="C6" t="s">
        <v>26</v>
      </c>
    </row>
    <row r="8" spans="1:3" x14ac:dyDescent="0.2">
      <c r="B8" s="12" t="s">
        <v>19</v>
      </c>
    </row>
    <row r="10" spans="1:3" x14ac:dyDescent="0.2">
      <c r="B10" s="16" t="s">
        <v>20</v>
      </c>
    </row>
    <row r="12" spans="1:3" x14ac:dyDescent="0.2">
      <c r="B12" s="16" t="s">
        <v>21</v>
      </c>
    </row>
    <row r="13" spans="1:3" x14ac:dyDescent="0.2">
      <c r="B13" t="s">
        <v>22</v>
      </c>
    </row>
    <row r="15" spans="1:3" x14ac:dyDescent="0.2">
      <c r="B15" s="16" t="s">
        <v>23</v>
      </c>
    </row>
    <row r="16" spans="1:3" x14ac:dyDescent="0.2">
      <c r="B16" t="s">
        <v>33</v>
      </c>
    </row>
    <row r="18" spans="2:2" x14ac:dyDescent="0.2">
      <c r="B18" s="16" t="s">
        <v>24</v>
      </c>
    </row>
    <row r="20" spans="2:2" x14ac:dyDescent="0.2">
      <c r="B20" s="1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KarXT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2023-03-24T00:36:39Z</dcterms:created>
  <dcterms:modified xsi:type="dcterms:W3CDTF">2025-10-14T11:36:42Z</dcterms:modified>
</cp:coreProperties>
</file>