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1097D51-9F22-4107-83E7-A19680701E06}" xr6:coauthVersionLast="47" xr6:coauthVersionMax="47" xr10:uidLastSave="{00000000-0000-0000-0000-000000000000}"/>
  <bookViews>
    <workbookView xWindow="4770" yWindow="780" windowWidth="18075" windowHeight="16020" xr2:uid="{C9D9D28A-755B-4637-BD8F-0A6947C6A3B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F13" i="2"/>
  <c r="F11" i="2"/>
  <c r="F8" i="2"/>
  <c r="F7" i="2"/>
  <c r="F6" i="2"/>
  <c r="F16" i="2"/>
  <c r="F4" i="2"/>
  <c r="F5" i="2"/>
  <c r="F19" i="2" s="1"/>
  <c r="E19" i="2"/>
  <c r="D19" i="2"/>
  <c r="C19" i="2"/>
  <c r="F18" i="2"/>
  <c r="F2" i="2"/>
  <c r="D15" i="2"/>
  <c r="C15" i="2"/>
  <c r="E15" i="2"/>
  <c r="J7" i="1"/>
  <c r="E9" i="2"/>
  <c r="D9" i="2"/>
  <c r="C9" i="2"/>
  <c r="E5" i="2"/>
  <c r="D5" i="2"/>
  <c r="C5" i="2"/>
  <c r="D18" i="2"/>
  <c r="E18" i="2"/>
  <c r="J4" i="1"/>
  <c r="J3" i="1"/>
  <c r="F9" i="2" l="1"/>
  <c r="F10" i="2" s="1"/>
  <c r="F12" i="2" s="1"/>
  <c r="F14" i="2" s="1"/>
  <c r="F15" i="2" s="1"/>
  <c r="C10" i="2"/>
  <c r="C12" i="2" s="1"/>
  <c r="C14" i="2" s="1"/>
  <c r="D10" i="2"/>
  <c r="D12" i="2" s="1"/>
  <c r="D14" i="2" s="1"/>
  <c r="E10" i="2"/>
  <c r="E12" i="2" s="1"/>
  <c r="E14" i="2" s="1"/>
</calcChain>
</file>

<file path=xl/sharedStrings.xml><?xml version="1.0" encoding="utf-8"?>
<sst xmlns="http://schemas.openxmlformats.org/spreadsheetml/2006/main" count="28" uniqueCount="24">
  <si>
    <t>Price</t>
  </si>
  <si>
    <t>Shares</t>
  </si>
  <si>
    <t>MC</t>
  </si>
  <si>
    <t>Cash</t>
  </si>
  <si>
    <t>Debt</t>
  </si>
  <si>
    <t>EV</t>
  </si>
  <si>
    <t>Q424</t>
  </si>
  <si>
    <t>Founded</t>
  </si>
  <si>
    <t>Main</t>
  </si>
  <si>
    <t>Revenue</t>
  </si>
  <si>
    <t>Revenue y/y</t>
  </si>
  <si>
    <t>COGS</t>
  </si>
  <si>
    <t>Gross Margin</t>
  </si>
  <si>
    <t>S&amp;M</t>
  </si>
  <si>
    <t>R&amp;D</t>
  </si>
  <si>
    <t>G&amp;A</t>
  </si>
  <si>
    <t>Operating Expenses</t>
  </si>
  <si>
    <t>Operating Income</t>
  </si>
  <si>
    <t>Pretax Income</t>
  </si>
  <si>
    <t>Interest Income</t>
  </si>
  <si>
    <t>Taxes</t>
  </si>
  <si>
    <t>Net Income</t>
  </si>
  <si>
    <t>EPS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</si>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</sst>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9BF0081-675A-4E78-8E79-2DE568E5E1C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30079</xdr:colOff>
      <xdr:row>0</xdr:row>
      <xdr:rowOff>50132</xdr:rowOff>
    </xdr:from>
    <xdr:to>
      <xdr:col>5</xdr:col>
      <xdr:colOff>30079</xdr:colOff>
      <xdr:row>28</xdr:row>
      <xdr:rowOff>60158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5848C8-DD05-45B3-ABC8-0DF959D1847E}"/>
            </a:ext>
          </a:extLst>
        </xdr:cNvPr>
        <xdr:cNvCxnSpPr/>
      </xdr:nvCxnSpPr>
      <xdr:spPr>
        <a:xfrm>
          <a:off x="3408947" y="50132"/>
          <a:ext cx="0" cy="45018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3A6C-EF27-4AF9-B4B5-1FA1BB97E5A1}">
  <dimension ref="I2:K9"/>
  <sheetViews>
    <sheetView tabSelected="1" zoomScaleNormal="100" workbookViewId="0">
      <selection activeCell="K7" sqref="K7"/>
    </sheetView>
  </sheetViews>
  <sheetFormatPr defaultRowHeight="12.75" x14ac:dyDescent="0.2"/>
  <sheetData>
    <row r="2" spans="9:11" x14ac:dyDescent="0.2">
      <c r="I2" t="s">
        <v>0</v>
      </c>
      <c r="J2" s="1">
        <v>31</v>
      </c>
    </row>
    <row r="3" spans="9:11" x14ac:dyDescent="0.2">
      <c r="I3" t="s">
        <v>1</v>
      </c>
      <c r="J3" s="2">
        <f>90.501471+182.613605</f>
        <v>273.11507599999999</v>
      </c>
      <c r="K3" s="3" t="s">
        <v>6</v>
      </c>
    </row>
    <row r="4" spans="9:11" x14ac:dyDescent="0.2">
      <c r="I4" t="s">
        <v>2</v>
      </c>
      <c r="J4" s="2">
        <f>+J2*J3</f>
        <v>8466.5673559999996</v>
      </c>
    </row>
    <row r="5" spans="9:11" x14ac:dyDescent="0.2">
      <c r="I5" t="s">
        <v>3</v>
      </c>
      <c r="J5" s="2">
        <v>881.47299999999996</v>
      </c>
      <c r="K5" s="3" t="s">
        <v>6</v>
      </c>
    </row>
    <row r="6" spans="9:11" x14ac:dyDescent="0.2">
      <c r="I6" t="s">
        <v>4</v>
      </c>
      <c r="J6" s="2">
        <v>0</v>
      </c>
      <c r="K6" s="3" t="s">
        <v>6</v>
      </c>
    </row>
    <row r="7" spans="9:11" x14ac:dyDescent="0.2">
      <c r="I7" t="s">
        <v>5</v>
      </c>
      <c r="J7" s="2">
        <f>+J4-J5+J6</f>
        <v>7585.0943559999996</v>
      </c>
    </row>
    <row r="9" spans="9:11" x14ac:dyDescent="0.2">
      <c r="I9" t="s">
        <v>7</v>
      </c>
      <c r="J9">
        <v>2012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4712-B03B-462C-AEEE-E7CD37F6C64C}">
  <dimension ref="A1:F2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21" sqref="F21"/>
    </sheetView>
  </sheetViews>
  <sheetFormatPr defaultRowHeight="12.75" x14ac:dyDescent="0.2"/>
  <cols>
    <col min="1" max="1" width="5" bestFit="1" customWidth="1"/>
    <col min="2" max="2" width="18.140625" bestFit="1" customWidth="1"/>
  </cols>
  <sheetData>
    <row r="1" spans="1:6" x14ac:dyDescent="0.2">
      <c r="A1" t="s">
        <v>8</v>
      </c>
    </row>
    <row r="2" spans="1:6" x14ac:dyDescent="0.2">
      <c r="C2">
        <v>2022</v>
      </c>
      <c r="D2">
        <v>2023</v>
      </c>
      <c r="E2">
        <v>2024</v>
      </c>
      <c r="F2">
        <f>+E2+1</f>
        <v>2025</v>
      </c>
    </row>
    <row r="3" spans="1:6" s="5" customFormat="1" x14ac:dyDescent="0.2">
      <c r="B3" s="5" t="s">
        <v>9</v>
      </c>
      <c r="C3" s="5">
        <v>472.74799999999999</v>
      </c>
      <c r="D3" s="5">
        <v>698.09900000000005</v>
      </c>
      <c r="E3" s="5">
        <v>937.46400000000006</v>
      </c>
      <c r="F3" s="5">
        <v>1160</v>
      </c>
    </row>
    <row r="4" spans="1:6" x14ac:dyDescent="0.2">
      <c r="B4" t="s">
        <v>11</v>
      </c>
      <c r="C4" s="2">
        <v>128.02500000000001</v>
      </c>
      <c r="D4" s="2">
        <v>177.88800000000001</v>
      </c>
      <c r="E4" s="2">
        <v>221.30500000000001</v>
      </c>
      <c r="F4" s="2">
        <f>+F3-F5</f>
        <v>266.79999999999995</v>
      </c>
    </row>
    <row r="5" spans="1:6" x14ac:dyDescent="0.2">
      <c r="B5" t="s">
        <v>12</v>
      </c>
      <c r="C5" s="2">
        <f>+C3-C4</f>
        <v>344.72299999999996</v>
      </c>
      <c r="D5" s="2">
        <f>+D3-D4</f>
        <v>520.21100000000001</v>
      </c>
      <c r="E5" s="2">
        <f>+E3-E4</f>
        <v>716.15900000000011</v>
      </c>
      <c r="F5" s="2">
        <f>+F3*0.77</f>
        <v>893.2</v>
      </c>
    </row>
    <row r="6" spans="1:6" x14ac:dyDescent="0.2">
      <c r="B6" t="s">
        <v>13</v>
      </c>
      <c r="C6" s="2">
        <v>213.84800000000001</v>
      </c>
      <c r="D6" s="2">
        <v>394.36900000000003</v>
      </c>
      <c r="E6" s="2">
        <v>404.209</v>
      </c>
      <c r="F6" s="2">
        <f>+E6*1.05</f>
        <v>424.41945000000004</v>
      </c>
    </row>
    <row r="7" spans="1:6" x14ac:dyDescent="0.2">
      <c r="B7" t="s">
        <v>14</v>
      </c>
      <c r="C7" s="2">
        <v>104.077</v>
      </c>
      <c r="D7" s="2">
        <v>262.17700000000002</v>
      </c>
      <c r="E7" s="2">
        <v>238.459</v>
      </c>
      <c r="F7" s="2">
        <f>+E7*1.05</f>
        <v>250.38195000000002</v>
      </c>
    </row>
    <row r="8" spans="1:6" x14ac:dyDescent="0.2">
      <c r="B8" t="s">
        <v>15</v>
      </c>
      <c r="C8" s="2">
        <v>81.834000000000003</v>
      </c>
      <c r="D8" s="2">
        <v>194.28700000000001</v>
      </c>
      <c r="E8" s="2">
        <v>157.56899999999999</v>
      </c>
      <c r="F8" s="2">
        <f>+E8*1.05</f>
        <v>165.44745</v>
      </c>
    </row>
    <row r="9" spans="1:6" x14ac:dyDescent="0.2">
      <c r="B9" t="s">
        <v>16</v>
      </c>
      <c r="C9" s="2">
        <f>+C8+C7+C6</f>
        <v>399.75900000000001</v>
      </c>
      <c r="D9" s="2">
        <f t="shared" ref="D9:F9" si="0">+D8+D7+D6</f>
        <v>850.83300000000008</v>
      </c>
      <c r="E9" s="2">
        <f t="shared" si="0"/>
        <v>800.23700000000008</v>
      </c>
      <c r="F9" s="2">
        <f t="shared" si="0"/>
        <v>840.24885000000006</v>
      </c>
    </row>
    <row r="10" spans="1:6" x14ac:dyDescent="0.2">
      <c r="B10" t="s">
        <v>17</v>
      </c>
      <c r="C10" s="2">
        <f>+C5-C9</f>
        <v>-55.036000000000058</v>
      </c>
      <c r="D10" s="2">
        <f t="shared" ref="D10:F10" si="1">+D5-D9</f>
        <v>-330.62200000000007</v>
      </c>
      <c r="E10" s="2">
        <f t="shared" si="1"/>
        <v>-84.077999999999975</v>
      </c>
      <c r="F10" s="2">
        <f t="shared" si="1"/>
        <v>52.951149999999984</v>
      </c>
    </row>
    <row r="11" spans="1:6" x14ac:dyDescent="0.2">
      <c r="B11" t="s">
        <v>19</v>
      </c>
      <c r="C11" s="2">
        <v>5.9260000000000002</v>
      </c>
      <c r="D11" s="2">
        <v>23.581</v>
      </c>
      <c r="E11" s="2">
        <v>40.398000000000003</v>
      </c>
      <c r="F11" s="2">
        <f>+E11</f>
        <v>40.398000000000003</v>
      </c>
    </row>
    <row r="12" spans="1:6" x14ac:dyDescent="0.2">
      <c r="B12" t="s">
        <v>18</v>
      </c>
      <c r="C12" s="2">
        <f t="shared" ref="C12:D12" si="2">+C10+C11</f>
        <v>-49.110000000000056</v>
      </c>
      <c r="D12" s="2">
        <f t="shared" si="2"/>
        <v>-307.04100000000005</v>
      </c>
      <c r="E12" s="2">
        <f>+E10+E11</f>
        <v>-43.679999999999971</v>
      </c>
      <c r="F12" s="2">
        <f>+F10+F11</f>
        <v>93.34914999999998</v>
      </c>
    </row>
    <row r="13" spans="1:6" x14ac:dyDescent="0.2">
      <c r="B13" t="s">
        <v>20</v>
      </c>
      <c r="C13" s="2">
        <v>8.3000000000000004E-2</v>
      </c>
      <c r="D13" s="2">
        <v>1.1919999999999999</v>
      </c>
      <c r="E13" s="2">
        <v>2.4620000000000002</v>
      </c>
      <c r="F13" s="2">
        <f>+F12*0.1</f>
        <v>9.3349149999999987</v>
      </c>
    </row>
    <row r="14" spans="1:6" x14ac:dyDescent="0.2">
      <c r="B14" t="s">
        <v>21</v>
      </c>
      <c r="C14" s="2">
        <f>+C12-C13</f>
        <v>-49.193000000000055</v>
      </c>
      <c r="D14" s="2">
        <f>+D12-D13</f>
        <v>-308.23300000000006</v>
      </c>
      <c r="E14" s="2">
        <f>+E12-E13</f>
        <v>-46.141999999999975</v>
      </c>
      <c r="F14" s="2">
        <f>+F12-F13</f>
        <v>84.014234999999985</v>
      </c>
    </row>
    <row r="15" spans="1:6" x14ac:dyDescent="0.2">
      <c r="B15" t="s">
        <v>22</v>
      </c>
      <c r="C15" s="1">
        <f t="shared" ref="C15:D15" si="3">+C14/C16</f>
        <v>-0.21401547880991845</v>
      </c>
      <c r="D15" s="1">
        <f t="shared" si="3"/>
        <v>-1.2690268181132349</v>
      </c>
      <c r="E15" s="1">
        <f>+E14/E16</f>
        <v>-0.17324678938690957</v>
      </c>
      <c r="F15" s="1">
        <f>+F14/F16</f>
        <v>0.3154435541707627</v>
      </c>
    </row>
    <row r="16" spans="1:6" x14ac:dyDescent="0.2">
      <c r="B16" t="s">
        <v>1</v>
      </c>
      <c r="C16" s="2">
        <v>229.85720599999999</v>
      </c>
      <c r="D16" s="2">
        <v>242.88927200000001</v>
      </c>
      <c r="E16" s="2">
        <v>266.33682599999997</v>
      </c>
      <c r="F16" s="2">
        <f>+E16</f>
        <v>266.33682599999997</v>
      </c>
    </row>
    <row r="18" spans="2:6" x14ac:dyDescent="0.2">
      <c r="B18" t="s">
        <v>10</v>
      </c>
      <c r="D18" s="4">
        <f>+D3/C3-1</f>
        <v>0.47668313773934545</v>
      </c>
      <c r="E18" s="4">
        <f>+E3/D3-1</f>
        <v>0.34288116728429641</v>
      </c>
      <c r="F18" s="4">
        <f>+F3/E3-1</f>
        <v>0.23738084875792564</v>
      </c>
    </row>
    <row r="19" spans="2:6" x14ac:dyDescent="0.2">
      <c r="B19" t="s">
        <v>11</v>
      </c>
      <c r="C19" s="4">
        <f>+C5/C3</f>
        <v>0.72918975860289192</v>
      </c>
      <c r="D19" s="4">
        <f>+D5/D3</f>
        <v>0.74518227357437838</v>
      </c>
      <c r="E19" s="4">
        <f>+E5/E3</f>
        <v>0.76393226833243733</v>
      </c>
      <c r="F19" s="4">
        <f>+F5/F3</f>
        <v>0.77</v>
      </c>
    </row>
    <row r="21" spans="2:6" s="2" customFormat="1" x14ac:dyDescent="0.2">
      <c r="B21" s="2" t="s">
        <v>23</v>
      </c>
      <c r="C21" s="2">
        <v>-23.552</v>
      </c>
      <c r="D21" s="2">
        <v>119.371</v>
      </c>
      <c r="E21" s="2">
        <v>165.95500000000001</v>
      </c>
      <c r="F21" s="2">
        <f>+E21*1.5</f>
        <v>248.9325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2025-05-06T16:04:46Z</dcterms:created>
  <dcterms:modified xsi:type="dcterms:W3CDTF">2025-10-14T12:43:39Z</dcterms:modified>
</cp:coreProperties>
</file>