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8D6DBEC-08E4-47AE-9FB7-57F88B5C83BD}" xr6:coauthVersionLast="47" xr6:coauthVersionMax="47" xr10:uidLastSave="{00000000-0000-0000-0000-000000000000}"/>
  <bookViews>
    <workbookView xWindow="3870" yWindow="3720" windowWidth="18075" windowHeight="16020" xr2:uid="{B2F3AD25-979F-430D-B2FA-3481E88566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D58" i="2"/>
  <c r="D8" i="2"/>
  <c r="D10" i="2" s="1"/>
  <c r="D12" i="2" s="1"/>
  <c r="D14" i="2" s="1"/>
  <c r="F21" i="2"/>
  <c r="E58" i="2"/>
  <c r="E8" i="2"/>
  <c r="E10" i="2" s="1"/>
  <c r="E12" i="2" s="1"/>
  <c r="E14" i="2" s="1"/>
  <c r="G21" i="2"/>
  <c r="F58" i="2"/>
  <c r="F8" i="2"/>
  <c r="F10" i="2" s="1"/>
  <c r="F12" i="2" s="1"/>
  <c r="F14" i="2" s="1"/>
  <c r="H21" i="2"/>
  <c r="G58" i="2"/>
  <c r="G8" i="2"/>
  <c r="G10" i="2" s="1"/>
  <c r="G12" i="2" s="1"/>
  <c r="G14" i="2" s="1"/>
  <c r="I21" i="2"/>
  <c r="J21" i="2"/>
  <c r="H58" i="2"/>
  <c r="H8" i="2"/>
  <c r="H10" i="2" s="1"/>
  <c r="H12" i="2" s="1"/>
  <c r="H14" i="2" s="1"/>
  <c r="I58" i="2"/>
  <c r="I8" i="2"/>
  <c r="I10" i="2" s="1"/>
  <c r="I12" i="2" s="1"/>
  <c r="I14" i="2" s="1"/>
  <c r="K21" i="2"/>
  <c r="J58" i="2"/>
  <c r="J8" i="2"/>
  <c r="J10" i="2" s="1"/>
  <c r="J12" i="2" s="1"/>
  <c r="J14" i="2" s="1"/>
  <c r="K58" i="2"/>
  <c r="L58" i="2"/>
  <c r="J7" i="1"/>
  <c r="M51" i="2"/>
  <c r="M52" i="2" s="1"/>
  <c r="M58" i="2" s="1"/>
  <c r="M37" i="2"/>
  <c r="M34" i="2"/>
  <c r="M33" i="2"/>
  <c r="M24" i="2"/>
  <c r="M31" i="2" s="1"/>
  <c r="M21" i="2"/>
  <c r="L21" i="2"/>
  <c r="M8" i="2"/>
  <c r="M10" i="2" s="1"/>
  <c r="M12" i="2" s="1"/>
  <c r="M14" i="2" s="1"/>
  <c r="M43" i="2" s="1"/>
  <c r="L8" i="2"/>
  <c r="L10" i="2" s="1"/>
  <c r="L12" i="2" s="1"/>
  <c r="L14" i="2" s="1"/>
  <c r="K8" i="2"/>
  <c r="K10" i="2" s="1"/>
  <c r="K12" i="2" s="1"/>
  <c r="K14" i="2" s="1"/>
  <c r="J4" i="1"/>
  <c r="M41" i="2" l="1"/>
</calcChain>
</file>

<file path=xl/sharedStrings.xml><?xml version="1.0" encoding="utf-8"?>
<sst xmlns="http://schemas.openxmlformats.org/spreadsheetml/2006/main" count="69" uniqueCount="61">
  <si>
    <t>Price</t>
  </si>
  <si>
    <t>Shares</t>
  </si>
  <si>
    <t>MC</t>
  </si>
  <si>
    <t>Cash</t>
  </si>
  <si>
    <t>Debt</t>
  </si>
  <si>
    <t>EV</t>
  </si>
  <si>
    <t>Founded</t>
  </si>
  <si>
    <t>Main</t>
  </si>
  <si>
    <t>Revenue</t>
  </si>
  <si>
    <t>COGS</t>
  </si>
  <si>
    <t>Gross Profit</t>
  </si>
  <si>
    <t>Revenue y/y</t>
  </si>
  <si>
    <t>SG&amp;A</t>
  </si>
  <si>
    <t>Operating Margin</t>
  </si>
  <si>
    <t>Interest Expense</t>
  </si>
  <si>
    <t>Pretax Income</t>
  </si>
  <si>
    <t>Taxes</t>
  </si>
  <si>
    <t>Net Income</t>
  </si>
  <si>
    <t>EPS</t>
  </si>
  <si>
    <t>Assets</t>
  </si>
  <si>
    <t>Inventories</t>
  </si>
  <si>
    <t>OCA</t>
  </si>
  <si>
    <t>PP&amp;E</t>
  </si>
  <si>
    <t>Leases</t>
  </si>
  <si>
    <t>DT</t>
  </si>
  <si>
    <t>Other</t>
  </si>
  <si>
    <t>L+SE</t>
  </si>
  <si>
    <t>SE</t>
  </si>
  <si>
    <t>AP</t>
  </si>
  <si>
    <t>DR</t>
  </si>
  <si>
    <t>OCL</t>
  </si>
  <si>
    <t>OLTL</t>
  </si>
  <si>
    <t>Model NI</t>
  </si>
  <si>
    <t>Reported NI</t>
  </si>
  <si>
    <t>Q424</t>
  </si>
  <si>
    <t>CFFO</t>
  </si>
  <si>
    <t>WC</t>
  </si>
  <si>
    <t>D&amp;A</t>
  </si>
  <si>
    <t>Noncash Lease</t>
  </si>
  <si>
    <t>Impairment</t>
  </si>
  <si>
    <t>Sale of business</t>
  </si>
  <si>
    <t>SBC</t>
  </si>
  <si>
    <t>FCF</t>
  </si>
  <si>
    <t>CapEx</t>
  </si>
  <si>
    <t>Stores</t>
  </si>
  <si>
    <t>Core products &amp; business segments</t>
  </si>
  <si>
    <r>
      <t>Home Improvement Products</t>
    </r>
    <r>
      <rPr>
        <sz val="10"/>
        <color theme="1"/>
        <rFont val="Arial"/>
        <family val="2"/>
      </rPr>
      <t xml:space="preserve"> – tools, paint, hardware, electrical, lighting, flooring, plumbing.</t>
    </r>
  </si>
  <si>
    <r>
      <t>Building Materials</t>
    </r>
    <r>
      <rPr>
        <sz val="10"/>
        <color theme="1"/>
        <rFont val="Arial"/>
        <family val="2"/>
      </rPr>
      <t xml:space="preserve"> – lumber, insulation, roofing, concrete, drywall.</t>
    </r>
  </si>
  <si>
    <r>
      <t>Appliances &amp; Home Décor</t>
    </r>
    <r>
      <rPr>
        <sz val="10"/>
        <color theme="1"/>
        <rFont val="Arial"/>
        <family val="2"/>
      </rPr>
      <t xml:space="preserve"> – major appliances, kitchen and bath, furniture, home accessories.</t>
    </r>
  </si>
  <si>
    <r>
      <t>Outdoor Living &amp; Garden</t>
    </r>
    <r>
      <rPr>
        <sz val="10"/>
        <color theme="1"/>
        <rFont val="Arial"/>
        <family val="2"/>
      </rPr>
      <t xml:space="preserve"> – plants, patio furniture, lawn care, grills.</t>
    </r>
  </si>
  <si>
    <r>
      <t>Professional Services (“Pro Customer”)</t>
    </r>
    <r>
      <rPr>
        <sz val="10"/>
        <color theme="1"/>
        <rFont val="Arial"/>
        <family val="2"/>
      </rPr>
      <t xml:space="preserve"> – credit, bulk purchasing, delivery, and installation services.</t>
    </r>
  </si>
  <si>
    <t>Strategic focus</t>
  </si>
  <si>
    <t>Continuing Pro segment expansion to catch up with Home Depot’s dominance in professional markets.</t>
  </si>
  <si>
    <t>Strengthening supply-chain efficiency through regional distribution centers and direct fulfillment.</t>
  </si>
  <si>
    <t>Investing in omnichannel integration (seamless online-to-store experience).</t>
  </si>
  <si>
    <t>Driving margin improvement via private labels, better pricing analytics, and cost discipline.</t>
  </si>
  <si>
    <t>Focus on returning capital to shareholders (buybacks and dividends).</t>
  </si>
  <si>
    <t>#2 in global home improvement</t>
  </si>
  <si>
    <t>Stores: 1748</t>
  </si>
  <si>
    <t>Thousands of sqft retail selling space: 19500</t>
  </si>
  <si>
    <t>CEO: Marvin Ellison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</si>
</sst>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165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D87FD2-AEC9-4A2B-AA2D-2029DEEF6F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332B-A4CD-4CF6-9393-9E59E811777F}">
  <dimension ref="B2:K24"/>
  <sheetViews>
    <sheetView tabSelected="1" zoomScaleNormal="100" workbookViewId="0">
      <selection activeCell="K7" sqref="K7"/>
    </sheetView>
  </sheetViews>
  <sheetFormatPr defaultRowHeight="12.75" x14ac:dyDescent="0.2"/>
  <sheetData>
    <row r="2" spans="2:11" x14ac:dyDescent="0.2">
      <c r="I2" t="s">
        <v>0</v>
      </c>
      <c r="J2" s="1">
        <v>219.57</v>
      </c>
    </row>
    <row r="3" spans="2:11" x14ac:dyDescent="0.2">
      <c r="I3" t="s">
        <v>1</v>
      </c>
      <c r="J3" s="2">
        <v>559.70654000000002</v>
      </c>
      <c r="K3" s="5" t="s">
        <v>34</v>
      </c>
    </row>
    <row r="4" spans="2:11" x14ac:dyDescent="0.2">
      <c r="B4" t="s">
        <v>57</v>
      </c>
      <c r="I4" t="s">
        <v>2</v>
      </c>
      <c r="J4" s="2">
        <f>+J2*J3</f>
        <v>122894.76498779999</v>
      </c>
      <c r="K4" s="5"/>
    </row>
    <row r="5" spans="2:11" x14ac:dyDescent="0.2">
      <c r="B5" t="s">
        <v>58</v>
      </c>
      <c r="I5" t="s">
        <v>3</v>
      </c>
      <c r="J5" s="2">
        <v>2410</v>
      </c>
      <c r="K5" s="5" t="s">
        <v>34</v>
      </c>
    </row>
    <row r="6" spans="2:11" x14ac:dyDescent="0.2">
      <c r="B6" t="s">
        <v>59</v>
      </c>
      <c r="I6" t="s">
        <v>4</v>
      </c>
      <c r="J6" s="2">
        <v>35487</v>
      </c>
      <c r="K6" s="5" t="s">
        <v>34</v>
      </c>
    </row>
    <row r="7" spans="2:11" x14ac:dyDescent="0.2">
      <c r="I7" t="s">
        <v>5</v>
      </c>
      <c r="J7" s="2">
        <f>+J4-J5+J6</f>
        <v>155971.76498779998</v>
      </c>
      <c r="K7" s="5"/>
    </row>
    <row r="9" spans="2:11" x14ac:dyDescent="0.2">
      <c r="I9" t="s">
        <v>6</v>
      </c>
      <c r="J9">
        <v>1921</v>
      </c>
    </row>
    <row r="10" spans="2:11" x14ac:dyDescent="0.2">
      <c r="I10" t="s">
        <v>60</v>
      </c>
    </row>
    <row r="12" spans="2:11" x14ac:dyDescent="0.2">
      <c r="B12" s="9" t="s">
        <v>45</v>
      </c>
    </row>
    <row r="13" spans="2:11" x14ac:dyDescent="0.2">
      <c r="B13" s="8" t="s">
        <v>46</v>
      </c>
    </row>
    <row r="14" spans="2:11" x14ac:dyDescent="0.2">
      <c r="B14" s="8" t="s">
        <v>47</v>
      </c>
    </row>
    <row r="15" spans="2:11" x14ac:dyDescent="0.2">
      <c r="B15" s="8" t="s">
        <v>48</v>
      </c>
    </row>
    <row r="16" spans="2:11" x14ac:dyDescent="0.2">
      <c r="B16" s="8" t="s">
        <v>49</v>
      </c>
    </row>
    <row r="17" spans="2:2" x14ac:dyDescent="0.2">
      <c r="B17" s="8" t="s">
        <v>50</v>
      </c>
    </row>
    <row r="19" spans="2:2" x14ac:dyDescent="0.2">
      <c r="B19" s="9" t="s">
        <v>51</v>
      </c>
    </row>
    <row r="20" spans="2:2" x14ac:dyDescent="0.2">
      <c r="B20" s="8" t="s">
        <v>52</v>
      </c>
    </row>
    <row r="21" spans="2:2" x14ac:dyDescent="0.2">
      <c r="B21" s="8" t="s">
        <v>53</v>
      </c>
    </row>
    <row r="22" spans="2:2" x14ac:dyDescent="0.2">
      <c r="B22" s="8" t="s">
        <v>54</v>
      </c>
    </row>
    <row r="23" spans="2:2" x14ac:dyDescent="0.2">
      <c r="B23" s="8" t="s">
        <v>55</v>
      </c>
    </row>
    <row r="24" spans="2:2" x14ac:dyDescent="0.2">
      <c r="B24" s="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EE0C-928C-4BB5-A4F3-08161DB7C8B2}">
  <dimension ref="A1:M5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4" sqref="M14"/>
    </sheetView>
  </sheetViews>
  <sheetFormatPr defaultRowHeight="12.75" x14ac:dyDescent="0.2"/>
  <cols>
    <col min="1" max="1" width="5" bestFit="1" customWidth="1"/>
    <col min="2" max="2" width="15.5703125" bestFit="1" customWidth="1"/>
    <col min="3" max="13" width="10.140625" bestFit="1" customWidth="1"/>
  </cols>
  <sheetData>
    <row r="1" spans="1:13" x14ac:dyDescent="0.2">
      <c r="A1" t="s">
        <v>7</v>
      </c>
      <c r="M1" s="4"/>
    </row>
    <row r="2" spans="1:13" s="7" customFormat="1" x14ac:dyDescent="0.2">
      <c r="C2" s="7">
        <v>42038</v>
      </c>
      <c r="D2" s="7">
        <v>42403</v>
      </c>
      <c r="E2" s="7">
        <v>42769</v>
      </c>
      <c r="F2" s="7">
        <v>43133</v>
      </c>
      <c r="G2" s="7">
        <v>43466</v>
      </c>
      <c r="H2" s="7">
        <v>43861</v>
      </c>
      <c r="I2" s="7">
        <v>44225</v>
      </c>
      <c r="J2" s="7">
        <v>44589</v>
      </c>
      <c r="K2" s="7">
        <v>44960</v>
      </c>
      <c r="L2" s="7">
        <v>45324</v>
      </c>
      <c r="M2" s="7">
        <v>45688</v>
      </c>
    </row>
    <row r="3" spans="1:13" s="3" customFormat="1" x14ac:dyDescent="0.2"/>
    <row r="4" spans="1:13" s="3" customFormat="1" x14ac:dyDescent="0.2">
      <c r="B4" s="3" t="s">
        <v>44</v>
      </c>
      <c r="C4" s="2"/>
      <c r="D4" s="2">
        <v>1857</v>
      </c>
      <c r="E4" s="2">
        <v>2129</v>
      </c>
      <c r="F4" s="2">
        <v>2152</v>
      </c>
      <c r="G4" s="2">
        <v>2015</v>
      </c>
      <c r="H4" s="2">
        <v>1977</v>
      </c>
      <c r="I4" s="2">
        <v>1974</v>
      </c>
      <c r="J4" s="2">
        <v>1971</v>
      </c>
      <c r="K4" s="2">
        <v>1738</v>
      </c>
      <c r="L4" s="2">
        <v>1746</v>
      </c>
      <c r="M4" s="2">
        <v>1748</v>
      </c>
    </row>
    <row r="5" spans="1:13" s="3" customFormat="1" x14ac:dyDescent="0.2"/>
    <row r="6" spans="1:13" s="6" customFormat="1" x14ac:dyDescent="0.2">
      <c r="B6" s="6" t="s">
        <v>8</v>
      </c>
      <c r="D6" s="6">
        <v>59074</v>
      </c>
      <c r="E6" s="6">
        <v>65017</v>
      </c>
      <c r="F6" s="6">
        <v>68619</v>
      </c>
      <c r="G6" s="6">
        <v>71309</v>
      </c>
      <c r="H6" s="6">
        <v>72148</v>
      </c>
      <c r="I6" s="6">
        <v>89597</v>
      </c>
      <c r="J6" s="6">
        <v>96250</v>
      </c>
      <c r="K6" s="6">
        <v>97059</v>
      </c>
      <c r="L6" s="6">
        <v>86377</v>
      </c>
      <c r="M6" s="6">
        <v>83674</v>
      </c>
    </row>
    <row r="7" spans="1:13" s="2" customFormat="1" x14ac:dyDescent="0.2">
      <c r="B7" s="2" t="s">
        <v>9</v>
      </c>
      <c r="D7" s="2">
        <v>38504</v>
      </c>
      <c r="E7" s="2">
        <v>43343</v>
      </c>
      <c r="F7" s="2">
        <v>46185</v>
      </c>
      <c r="G7" s="2">
        <v>48401</v>
      </c>
      <c r="H7" s="2">
        <v>49205</v>
      </c>
      <c r="I7" s="2">
        <v>60025</v>
      </c>
      <c r="J7" s="2">
        <v>64194</v>
      </c>
      <c r="K7" s="2">
        <v>64802</v>
      </c>
      <c r="L7" s="2">
        <v>57533</v>
      </c>
      <c r="M7" s="2">
        <v>55797</v>
      </c>
    </row>
    <row r="8" spans="1:13" s="2" customFormat="1" x14ac:dyDescent="0.2">
      <c r="B8" s="2" t="s">
        <v>10</v>
      </c>
      <c r="D8" s="2">
        <f t="shared" ref="D8" si="0">+D6-D7</f>
        <v>20570</v>
      </c>
      <c r="E8" s="2">
        <f t="shared" ref="E8:M8" si="1">+E6-E7</f>
        <v>21674</v>
      </c>
      <c r="F8" s="2">
        <f t="shared" si="1"/>
        <v>22434</v>
      </c>
      <c r="G8" s="2">
        <f t="shared" si="1"/>
        <v>22908</v>
      </c>
      <c r="H8" s="2">
        <f t="shared" si="1"/>
        <v>22943</v>
      </c>
      <c r="I8" s="2">
        <f t="shared" si="1"/>
        <v>29572</v>
      </c>
      <c r="J8" s="2">
        <f t="shared" si="1"/>
        <v>32056</v>
      </c>
      <c r="K8" s="2">
        <f t="shared" si="1"/>
        <v>32257</v>
      </c>
      <c r="L8" s="2">
        <f t="shared" si="1"/>
        <v>28844</v>
      </c>
      <c r="M8" s="2">
        <f t="shared" si="1"/>
        <v>27877</v>
      </c>
    </row>
    <row r="9" spans="1:13" s="2" customFormat="1" x14ac:dyDescent="0.2">
      <c r="B9" s="2" t="s">
        <v>12</v>
      </c>
      <c r="D9" s="2">
        <v>14105</v>
      </c>
      <c r="E9" s="2">
        <v>14375</v>
      </c>
      <c r="F9" s="2">
        <v>14444</v>
      </c>
      <c r="G9" s="2">
        <v>17413</v>
      </c>
      <c r="H9" s="2">
        <v>15367</v>
      </c>
      <c r="I9" s="2">
        <v>18526</v>
      </c>
      <c r="J9" s="2">
        <v>18301</v>
      </c>
      <c r="K9" s="2">
        <v>20332</v>
      </c>
      <c r="L9" s="2">
        <v>15570</v>
      </c>
      <c r="M9" s="2">
        <v>15682</v>
      </c>
    </row>
    <row r="10" spans="1:13" s="2" customFormat="1" x14ac:dyDescent="0.2">
      <c r="B10" s="2" t="s">
        <v>13</v>
      </c>
      <c r="D10" s="2">
        <f t="shared" ref="D10" si="2">+D8-D9</f>
        <v>6465</v>
      </c>
      <c r="E10" s="2">
        <f t="shared" ref="E10:M10" si="3">+E8-E9</f>
        <v>7299</v>
      </c>
      <c r="F10" s="2">
        <f t="shared" si="3"/>
        <v>7990</v>
      </c>
      <c r="G10" s="2">
        <f t="shared" si="3"/>
        <v>5495</v>
      </c>
      <c r="H10" s="2">
        <f t="shared" si="3"/>
        <v>7576</v>
      </c>
      <c r="I10" s="2">
        <f t="shared" si="3"/>
        <v>11046</v>
      </c>
      <c r="J10" s="2">
        <f t="shared" si="3"/>
        <v>13755</v>
      </c>
      <c r="K10" s="2">
        <f t="shared" si="3"/>
        <v>11925</v>
      </c>
      <c r="L10" s="2">
        <f t="shared" si="3"/>
        <v>13274</v>
      </c>
      <c r="M10" s="2">
        <f t="shared" si="3"/>
        <v>12195</v>
      </c>
    </row>
    <row r="11" spans="1:13" s="2" customFormat="1" x14ac:dyDescent="0.2">
      <c r="B11" s="2" t="s">
        <v>14</v>
      </c>
      <c r="D11" s="2">
        <v>552</v>
      </c>
      <c r="E11" s="2">
        <v>645</v>
      </c>
      <c r="F11" s="2">
        <v>633</v>
      </c>
      <c r="G11" s="2">
        <v>624</v>
      </c>
      <c r="H11" s="2">
        <v>691</v>
      </c>
      <c r="I11" s="2">
        <v>848</v>
      </c>
      <c r="J11" s="2">
        <v>885</v>
      </c>
      <c r="K11" s="2">
        <v>1123</v>
      </c>
      <c r="L11" s="2">
        <v>1382</v>
      </c>
      <c r="M11" s="2">
        <v>1313</v>
      </c>
    </row>
    <row r="12" spans="1:13" s="2" customFormat="1" x14ac:dyDescent="0.2">
      <c r="B12" s="2" t="s">
        <v>15</v>
      </c>
      <c r="D12" s="2">
        <f t="shared" ref="D12" si="4">+D10-D11</f>
        <v>5913</v>
      </c>
      <c r="E12" s="2">
        <f t="shared" ref="E12:M12" si="5">+E10-E11</f>
        <v>6654</v>
      </c>
      <c r="F12" s="2">
        <f t="shared" si="5"/>
        <v>7357</v>
      </c>
      <c r="G12" s="2">
        <f t="shared" si="5"/>
        <v>4871</v>
      </c>
      <c r="H12" s="2">
        <f t="shared" si="5"/>
        <v>6885</v>
      </c>
      <c r="I12" s="2">
        <f t="shared" si="5"/>
        <v>10198</v>
      </c>
      <c r="J12" s="2">
        <f t="shared" si="5"/>
        <v>12870</v>
      </c>
      <c r="K12" s="2">
        <f t="shared" si="5"/>
        <v>10802</v>
      </c>
      <c r="L12" s="2">
        <f t="shared" si="5"/>
        <v>11892</v>
      </c>
      <c r="M12" s="2">
        <f t="shared" si="5"/>
        <v>10882</v>
      </c>
    </row>
    <row r="13" spans="1:13" s="2" customFormat="1" x14ac:dyDescent="0.2">
      <c r="B13" s="2" t="s">
        <v>16</v>
      </c>
      <c r="D13" s="2">
        <v>1873</v>
      </c>
      <c r="E13" s="2">
        <v>2108</v>
      </c>
      <c r="F13" s="2">
        <v>2042</v>
      </c>
      <c r="G13" s="2">
        <v>1080</v>
      </c>
      <c r="H13" s="2">
        <v>1342</v>
      </c>
      <c r="I13" s="2">
        <v>1904</v>
      </c>
      <c r="J13" s="2">
        <v>2766</v>
      </c>
      <c r="K13" s="2">
        <v>2599</v>
      </c>
      <c r="L13" s="2">
        <v>2449</v>
      </c>
      <c r="M13" s="2">
        <v>2196</v>
      </c>
    </row>
    <row r="14" spans="1:13" s="2" customFormat="1" x14ac:dyDescent="0.2">
      <c r="B14" s="2" t="s">
        <v>17</v>
      </c>
      <c r="D14" s="2">
        <f t="shared" ref="D14" si="6">+D12-D13</f>
        <v>4040</v>
      </c>
      <c r="E14" s="2">
        <f t="shared" ref="E14:M14" si="7">+E12-E13</f>
        <v>4546</v>
      </c>
      <c r="F14" s="2">
        <f t="shared" si="7"/>
        <v>5315</v>
      </c>
      <c r="G14" s="2">
        <f t="shared" si="7"/>
        <v>3791</v>
      </c>
      <c r="H14" s="2">
        <f t="shared" si="7"/>
        <v>5543</v>
      </c>
      <c r="I14" s="2">
        <f t="shared" si="7"/>
        <v>8294</v>
      </c>
      <c r="J14" s="2">
        <f t="shared" si="7"/>
        <v>10104</v>
      </c>
      <c r="K14" s="2">
        <f t="shared" si="7"/>
        <v>8203</v>
      </c>
      <c r="L14" s="2">
        <f t="shared" si="7"/>
        <v>9443</v>
      </c>
      <c r="M14" s="2">
        <f t="shared" si="7"/>
        <v>8686</v>
      </c>
    </row>
    <row r="15" spans="1:13" x14ac:dyDescent="0.2">
      <c r="B15" s="2" t="s">
        <v>18</v>
      </c>
    </row>
    <row r="16" spans="1:13" x14ac:dyDescent="0.2">
      <c r="B16" s="2" t="s">
        <v>1</v>
      </c>
    </row>
    <row r="21" spans="2:13" x14ac:dyDescent="0.2">
      <c r="B21" t="s">
        <v>11</v>
      </c>
      <c r="E21" s="4">
        <f t="shared" ref="E21:M21" si="8">+E6/D6-1</f>
        <v>0.10060263398449409</v>
      </c>
      <c r="F21" s="4">
        <f t="shared" si="8"/>
        <v>5.5400895150499174E-2</v>
      </c>
      <c r="G21" s="4">
        <f t="shared" si="8"/>
        <v>3.9201970299771238E-2</v>
      </c>
      <c r="H21" s="4">
        <f t="shared" si="8"/>
        <v>1.176569577472697E-2</v>
      </c>
      <c r="I21" s="4">
        <f t="shared" si="8"/>
        <v>0.24185008593446811</v>
      </c>
      <c r="J21" s="4">
        <f t="shared" si="8"/>
        <v>7.4254718349944682E-2</v>
      </c>
      <c r="K21" s="4">
        <f t="shared" si="8"/>
        <v>8.40519480519486E-3</v>
      </c>
      <c r="L21" s="4">
        <f t="shared" si="8"/>
        <v>-0.11005676959375221</v>
      </c>
      <c r="M21" s="4">
        <f t="shared" si="8"/>
        <v>-3.1293052548710842E-2</v>
      </c>
    </row>
    <row r="24" spans="2:13" s="2" customFormat="1" x14ac:dyDescent="0.2">
      <c r="B24" s="2" t="s">
        <v>3</v>
      </c>
      <c r="M24" s="2">
        <f>1761+372+277</f>
        <v>2410</v>
      </c>
    </row>
    <row r="25" spans="2:13" s="2" customFormat="1" x14ac:dyDescent="0.2">
      <c r="B25" s="2" t="s">
        <v>20</v>
      </c>
      <c r="M25" s="2">
        <v>17409</v>
      </c>
    </row>
    <row r="26" spans="2:13" s="2" customFormat="1" x14ac:dyDescent="0.2">
      <c r="B26" s="2" t="s">
        <v>21</v>
      </c>
      <c r="M26" s="2">
        <v>816</v>
      </c>
    </row>
    <row r="27" spans="2:13" s="2" customFormat="1" x14ac:dyDescent="0.2">
      <c r="B27" s="2" t="s">
        <v>22</v>
      </c>
      <c r="M27" s="2">
        <v>17649</v>
      </c>
    </row>
    <row r="28" spans="2:13" s="2" customFormat="1" x14ac:dyDescent="0.2">
      <c r="B28" s="2" t="s">
        <v>23</v>
      </c>
      <c r="M28" s="2">
        <v>3738</v>
      </c>
    </row>
    <row r="29" spans="2:13" s="2" customFormat="1" x14ac:dyDescent="0.2">
      <c r="B29" s="2" t="s">
        <v>24</v>
      </c>
      <c r="M29" s="2">
        <v>244</v>
      </c>
    </row>
    <row r="30" spans="2:13" s="2" customFormat="1" x14ac:dyDescent="0.2">
      <c r="B30" s="2" t="s">
        <v>25</v>
      </c>
      <c r="M30" s="2">
        <v>836</v>
      </c>
    </row>
    <row r="31" spans="2:13" s="2" customFormat="1" x14ac:dyDescent="0.2">
      <c r="B31" s="2" t="s">
        <v>19</v>
      </c>
      <c r="M31" s="2">
        <f>SUM(M24:M30)</f>
        <v>43102</v>
      </c>
    </row>
    <row r="33" spans="2:13" s="2" customFormat="1" x14ac:dyDescent="0.2">
      <c r="B33" s="2" t="s">
        <v>4</v>
      </c>
      <c r="M33" s="2">
        <f>2586+32901</f>
        <v>35487</v>
      </c>
    </row>
    <row r="34" spans="2:13" s="2" customFormat="1" x14ac:dyDescent="0.2">
      <c r="B34" s="2" t="s">
        <v>23</v>
      </c>
      <c r="M34" s="2">
        <f>563+3628</f>
        <v>4191</v>
      </c>
    </row>
    <row r="35" spans="2:13" s="2" customFormat="1" x14ac:dyDescent="0.2">
      <c r="B35" s="2" t="s">
        <v>28</v>
      </c>
      <c r="M35" s="2">
        <v>9290</v>
      </c>
    </row>
    <row r="36" spans="2:13" s="2" customFormat="1" x14ac:dyDescent="0.2">
      <c r="B36" s="2" t="s">
        <v>29</v>
      </c>
      <c r="M36" s="2">
        <v>1008</v>
      </c>
    </row>
    <row r="37" spans="2:13" s="2" customFormat="1" x14ac:dyDescent="0.2">
      <c r="B37" s="2" t="s">
        <v>29</v>
      </c>
      <c r="M37" s="2">
        <f>1358+1268</f>
        <v>2626</v>
      </c>
    </row>
    <row r="38" spans="2:13" s="2" customFormat="1" x14ac:dyDescent="0.2">
      <c r="B38" s="2" t="s">
        <v>30</v>
      </c>
      <c r="M38" s="2">
        <v>3952</v>
      </c>
    </row>
    <row r="39" spans="2:13" s="2" customFormat="1" x14ac:dyDescent="0.2">
      <c r="B39" s="2" t="s">
        <v>31</v>
      </c>
      <c r="M39" s="2">
        <v>779</v>
      </c>
    </row>
    <row r="40" spans="2:13" s="2" customFormat="1" x14ac:dyDescent="0.2">
      <c r="B40" s="2" t="s">
        <v>27</v>
      </c>
      <c r="M40" s="2">
        <v>-14231</v>
      </c>
    </row>
    <row r="41" spans="2:13" s="2" customFormat="1" x14ac:dyDescent="0.2">
      <c r="B41" s="2" t="s">
        <v>26</v>
      </c>
      <c r="M41" s="2">
        <f>SUM(M33:M40)</f>
        <v>43102</v>
      </c>
    </row>
    <row r="43" spans="2:13" s="2" customFormat="1" x14ac:dyDescent="0.2">
      <c r="B43" s="2" t="s">
        <v>32</v>
      </c>
      <c r="M43" s="2">
        <f>+M14</f>
        <v>8686</v>
      </c>
    </row>
    <row r="44" spans="2:13" s="2" customFormat="1" x14ac:dyDescent="0.2">
      <c r="B44" s="2" t="s">
        <v>33</v>
      </c>
      <c r="M44" s="2">
        <v>6957</v>
      </c>
    </row>
    <row r="45" spans="2:13" s="2" customFormat="1" x14ac:dyDescent="0.2">
      <c r="B45" s="2" t="s">
        <v>37</v>
      </c>
      <c r="M45" s="2">
        <v>1972</v>
      </c>
    </row>
    <row r="46" spans="2:13" s="2" customFormat="1" x14ac:dyDescent="0.2">
      <c r="B46" s="2" t="s">
        <v>38</v>
      </c>
      <c r="M46" s="2">
        <v>520</v>
      </c>
    </row>
    <row r="47" spans="2:13" s="2" customFormat="1" x14ac:dyDescent="0.2">
      <c r="B47" s="2" t="s">
        <v>24</v>
      </c>
      <c r="M47" s="2">
        <v>9</v>
      </c>
    </row>
    <row r="48" spans="2:13" s="2" customFormat="1" x14ac:dyDescent="0.2">
      <c r="B48" s="2" t="s">
        <v>39</v>
      </c>
      <c r="M48" s="2">
        <v>5</v>
      </c>
    </row>
    <row r="49" spans="2:13" s="2" customFormat="1" x14ac:dyDescent="0.2">
      <c r="B49" s="2" t="s">
        <v>40</v>
      </c>
      <c r="M49" s="2">
        <v>-177</v>
      </c>
    </row>
    <row r="50" spans="2:13" s="2" customFormat="1" x14ac:dyDescent="0.2">
      <c r="B50" s="2" t="s">
        <v>41</v>
      </c>
      <c r="M50" s="2">
        <v>221</v>
      </c>
    </row>
    <row r="51" spans="2:13" s="2" customFormat="1" x14ac:dyDescent="0.2">
      <c r="B51" s="2" t="s">
        <v>36</v>
      </c>
      <c r="M51" s="2">
        <f>-514+93+633-94</f>
        <v>118</v>
      </c>
    </row>
    <row r="52" spans="2:13" s="2" customFormat="1" x14ac:dyDescent="0.2">
      <c r="B52" s="2" t="s">
        <v>35</v>
      </c>
      <c r="D52" s="2">
        <v>4784</v>
      </c>
      <c r="E52" s="2">
        <v>5617</v>
      </c>
      <c r="F52" s="2">
        <v>5065</v>
      </c>
      <c r="G52" s="2">
        <v>6193</v>
      </c>
      <c r="H52" s="2">
        <v>4296</v>
      </c>
      <c r="I52" s="2">
        <v>11049</v>
      </c>
      <c r="J52" s="2">
        <v>10113</v>
      </c>
      <c r="K52" s="2">
        <v>8589</v>
      </c>
      <c r="L52" s="2">
        <v>8140</v>
      </c>
      <c r="M52" s="2">
        <f>SUM(M44:M51)</f>
        <v>9625</v>
      </c>
    </row>
    <row r="54" spans="2:13" x14ac:dyDescent="0.2">
      <c r="B54" s="2" t="s">
        <v>43</v>
      </c>
      <c r="C54" s="2"/>
      <c r="D54" s="2">
        <v>-1123</v>
      </c>
      <c r="E54" s="2">
        <v>-1123</v>
      </c>
      <c r="F54" s="2">
        <v>-1123</v>
      </c>
      <c r="G54" s="2">
        <v>-1174</v>
      </c>
      <c r="H54" s="2">
        <v>-1484</v>
      </c>
      <c r="I54" s="2">
        <v>-1791</v>
      </c>
      <c r="J54" s="2">
        <v>-1853</v>
      </c>
      <c r="K54" s="2">
        <v>-1829</v>
      </c>
      <c r="L54" s="2">
        <v>-1964</v>
      </c>
      <c r="M54" s="2">
        <v>-1927</v>
      </c>
    </row>
    <row r="58" spans="2:13" x14ac:dyDescent="0.2">
      <c r="B58" t="s">
        <v>42</v>
      </c>
      <c r="C58" s="2"/>
      <c r="D58" s="2">
        <f t="shared" ref="D58" si="9">+D54+D52</f>
        <v>3661</v>
      </c>
      <c r="E58" s="2">
        <f t="shared" ref="E58:M58" si="10">+E54+E52</f>
        <v>4494</v>
      </c>
      <c r="F58" s="2">
        <f t="shared" si="10"/>
        <v>3942</v>
      </c>
      <c r="G58" s="2">
        <f t="shared" si="10"/>
        <v>5019</v>
      </c>
      <c r="H58" s="2">
        <f t="shared" si="10"/>
        <v>2812</v>
      </c>
      <c r="I58" s="2">
        <f t="shared" si="10"/>
        <v>9258</v>
      </c>
      <c r="J58" s="2">
        <f t="shared" si="10"/>
        <v>8260</v>
      </c>
      <c r="K58" s="2">
        <f t="shared" si="10"/>
        <v>6760</v>
      </c>
      <c r="L58" s="2">
        <f t="shared" si="10"/>
        <v>6176</v>
      </c>
      <c r="M58" s="2">
        <f t="shared" si="10"/>
        <v>7698</v>
      </c>
    </row>
    <row r="59" spans="2:13" x14ac:dyDescent="0.2">
      <c r="M5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2025-04-16T13:52:41Z</dcterms:created>
  <dcterms:modified xsi:type="dcterms:W3CDTF">2025-10-14T11:04:44Z</dcterms:modified>
</cp:coreProperties>
</file>