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aben\Downloads\"/>
    </mc:Choice>
  </mc:AlternateContent>
  <xr:revisionPtr revIDLastSave="0" documentId="8_{248561E1-0A38-4239-893B-238D16DB7E97}" xr6:coauthVersionLast="47" xr6:coauthVersionMax="47" xr10:uidLastSave="{00000000-0000-0000-0000-000000000000}"/>
  <bookViews>
    <workbookView xWindow="3180" yWindow="3030" windowWidth="18075" windowHeight="16020" activeTab="1" xr2:uid="{5AD512DE-CF68-426F-A4A6-21098C46CF15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3" i="2" l="1"/>
  <c r="K13" i="2"/>
  <c r="G5" i="2"/>
  <c r="G7" i="2" s="1"/>
  <c r="K5" i="2"/>
  <c r="K7" i="2" s="1"/>
  <c r="H7" i="2"/>
  <c r="H5" i="2"/>
  <c r="L7" i="2"/>
  <c r="L5" i="2"/>
  <c r="M8" i="2"/>
  <c r="M7" i="2"/>
  <c r="M5" i="2"/>
  <c r="M4" i="2"/>
  <c r="M4" i="1"/>
  <c r="M7" i="1" s="1"/>
  <c r="M3" i="1"/>
  <c r="M5" i="1"/>
</calcChain>
</file>

<file path=xl/sharedStrings.xml><?xml version="1.0" encoding="utf-8"?>
<sst xmlns="http://schemas.openxmlformats.org/spreadsheetml/2006/main" count="44" uniqueCount="40">
  <si>
    <t>Price</t>
  </si>
  <si>
    <t>Shares</t>
  </si>
  <si>
    <t>MC</t>
  </si>
  <si>
    <t>Cash</t>
  </si>
  <si>
    <t>Debt</t>
  </si>
  <si>
    <t>EV</t>
  </si>
  <si>
    <t>Q324</t>
  </si>
  <si>
    <t>Main</t>
  </si>
  <si>
    <t>Revenue</t>
  </si>
  <si>
    <t>Q122</t>
  </si>
  <si>
    <t>Q222</t>
  </si>
  <si>
    <t>Q322</t>
  </si>
  <si>
    <t>Q422</t>
  </si>
  <si>
    <t>Q123</t>
  </si>
  <si>
    <t>Q223</t>
  </si>
  <si>
    <t>Q323</t>
  </si>
  <si>
    <t>Q423</t>
  </si>
  <si>
    <t>Q124</t>
  </si>
  <si>
    <t>Q224</t>
  </si>
  <si>
    <t>Q424</t>
  </si>
  <si>
    <t>COGS</t>
  </si>
  <si>
    <t>Gross Margin</t>
  </si>
  <si>
    <t>G&amp;A</t>
  </si>
  <si>
    <t>Operating Income</t>
  </si>
  <si>
    <t>EPS</t>
  </si>
  <si>
    <t>Awarded $116.9 million contract through NASA’s Commercial Lunar Payload Services (CLPS) initiative, marking Intuitive Machines’ fourth contract award, more than any other CLPS vendor</t>
  </si>
  <si>
    <t>NASA budget 22.6B</t>
  </si>
  <si>
    <t>Near Space Network</t>
  </si>
  <si>
    <t>IM-3</t>
  </si>
  <si>
    <t>1 satellite</t>
  </si>
  <si>
    <t>IM-4</t>
  </si>
  <si>
    <t>2 satellites</t>
  </si>
  <si>
    <t>CFFO</t>
  </si>
  <si>
    <t>CX</t>
  </si>
  <si>
    <t>FCF</t>
  </si>
  <si>
    <t>73% spent on contracts - $16.5B</t>
  </si>
  <si>
    <t>4.25B space operations</t>
  </si>
  <si>
    <t>7.80B science (planetary - mars sample return, neo surveyor, veritas, earth science, astrophysics - roman space telescope, heliophysics, biological &amp; physical science)</t>
  </si>
  <si>
    <t>7.47B deep space exploration (onion crew vehicle, sls, explorational ground systems, artemis)</t>
  </si>
  <si>
    <t>Delivery, data transmission, and infrastructure as services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</si>
</sst>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#,##0.0"/>
  </numFmts>
  <fonts count="2" x14ac:knownFonts="1">
    <font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3" fontId="0" fillId="0" borderId="0" xfId="0" applyNumberFormat="1"/>
    <xf numFmtId="0" fontId="0" fillId="0" borderId="0" xfId="0" applyAlignment="1">
      <alignment horizontal="right"/>
    </xf>
    <xf numFmtId="4" fontId="0" fillId="0" borderId="0" xfId="0" applyNumberFormat="1" applyAlignment="1">
      <alignment horizontal="right"/>
    </xf>
    <xf numFmtId="164" fontId="0" fillId="0" borderId="0" xfId="0" applyNumberFormat="1"/>
    <xf numFmtId="164" fontId="0" fillId="0" borderId="0" xfId="0" applyNumberFormat="1" applyAlignment="1">
      <alignment horizontal="right"/>
    </xf>
    <xf numFmtId="0" fontId="1" fillId="0" borderId="0" xfId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38376A80-64B5-4355-871F-A834CE82043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FD353-ABA3-4C69-BC3A-7E2C4895D990}">
  <dimension ref="B2:N19"/>
  <sheetViews>
    <sheetView zoomScaleNormal="100" workbookViewId="0">
      <selection activeCell="N7" sqref="N7"/>
    </sheetView>
  </sheetViews>
  <sheetFormatPr defaultRowHeight="12.75" x14ac:dyDescent="0.2"/>
  <sheetData>
    <row r="2" spans="2:14" x14ac:dyDescent="0.2">
      <c r="L2" t="s">
        <v>0</v>
      </c>
      <c r="M2">
        <v>19.88</v>
      </c>
    </row>
    <row r="3" spans="2:14" x14ac:dyDescent="0.2">
      <c r="L3" t="s">
        <v>1</v>
      </c>
      <c r="M3" s="1">
        <f>80.857602+59.489192</f>
        <v>140.34679399999999</v>
      </c>
      <c r="N3" s="2" t="s">
        <v>6</v>
      </c>
    </row>
    <row r="4" spans="2:14" x14ac:dyDescent="0.2">
      <c r="L4" t="s">
        <v>2</v>
      </c>
      <c r="M4" s="1">
        <f>+M2*M3</f>
        <v>2790.0942647199995</v>
      </c>
      <c r="N4" s="2"/>
    </row>
    <row r="5" spans="2:14" x14ac:dyDescent="0.2">
      <c r="L5" t="s">
        <v>3</v>
      </c>
      <c r="M5" s="1">
        <f>89.605+2.042</f>
        <v>91.647000000000006</v>
      </c>
      <c r="N5" s="2" t="s">
        <v>6</v>
      </c>
    </row>
    <row r="6" spans="2:14" x14ac:dyDescent="0.2">
      <c r="L6" t="s">
        <v>4</v>
      </c>
      <c r="M6" s="1">
        <v>0</v>
      </c>
      <c r="N6" s="2" t="s">
        <v>6</v>
      </c>
    </row>
    <row r="7" spans="2:14" x14ac:dyDescent="0.2">
      <c r="L7" t="s">
        <v>5</v>
      </c>
      <c r="M7" s="1">
        <f>+M4-M5+M6</f>
        <v>2698.4472647199996</v>
      </c>
    </row>
    <row r="8" spans="2:14" x14ac:dyDescent="0.2">
      <c r="B8" t="s">
        <v>39</v>
      </c>
    </row>
    <row r="10" spans="2:14" x14ac:dyDescent="0.2">
      <c r="B10" t="s">
        <v>25</v>
      </c>
    </row>
    <row r="11" spans="2:14" x14ac:dyDescent="0.2">
      <c r="B11" t="s">
        <v>26</v>
      </c>
    </row>
    <row r="12" spans="2:14" x14ac:dyDescent="0.2">
      <c r="C12" t="s">
        <v>35</v>
      </c>
    </row>
    <row r="13" spans="2:14" x14ac:dyDescent="0.2">
      <c r="C13" t="s">
        <v>36</v>
      </c>
    </row>
    <row r="14" spans="2:14" x14ac:dyDescent="0.2">
      <c r="C14" t="s">
        <v>38</v>
      </c>
    </row>
    <row r="15" spans="2:14" x14ac:dyDescent="0.2">
      <c r="C15" t="s">
        <v>37</v>
      </c>
    </row>
    <row r="17" spans="2:4" x14ac:dyDescent="0.2">
      <c r="B17" t="s">
        <v>27</v>
      </c>
    </row>
    <row r="18" spans="2:4" x14ac:dyDescent="0.2">
      <c r="C18" t="s">
        <v>28</v>
      </c>
      <c r="D18" t="s">
        <v>29</v>
      </c>
    </row>
    <row r="19" spans="2:4" x14ac:dyDescent="0.2">
      <c r="C19" t="s">
        <v>30</v>
      </c>
      <c r="D19" t="s">
        <v>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24E85-61CA-4740-A0F5-F1B9D780D631}">
  <dimension ref="A1:N13"/>
  <sheetViews>
    <sheetView tabSelected="1"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K13" sqref="K13"/>
    </sheetView>
  </sheetViews>
  <sheetFormatPr defaultRowHeight="12.75" x14ac:dyDescent="0.2"/>
  <cols>
    <col min="1" max="1" width="5" bestFit="1" customWidth="1"/>
    <col min="2" max="2" width="16" bestFit="1" customWidth="1"/>
    <col min="3" max="14" width="9.140625" style="2"/>
  </cols>
  <sheetData>
    <row r="1" spans="1:14" x14ac:dyDescent="0.2">
      <c r="A1" s="6" t="s">
        <v>7</v>
      </c>
    </row>
    <row r="2" spans="1:14" x14ac:dyDescent="0.2">
      <c r="C2" s="2" t="s">
        <v>9</v>
      </c>
      <c r="D2" s="2" t="s">
        <v>10</v>
      </c>
      <c r="E2" s="2" t="s">
        <v>11</v>
      </c>
      <c r="F2" s="2" t="s">
        <v>12</v>
      </c>
      <c r="G2" s="2" t="s">
        <v>13</v>
      </c>
      <c r="H2" s="2" t="s">
        <v>14</v>
      </c>
      <c r="I2" s="2" t="s">
        <v>15</v>
      </c>
      <c r="J2" s="2" t="s">
        <v>16</v>
      </c>
      <c r="K2" s="2" t="s">
        <v>17</v>
      </c>
      <c r="L2" s="2" t="s">
        <v>18</v>
      </c>
      <c r="M2" s="2" t="s">
        <v>6</v>
      </c>
      <c r="N2" s="2" t="s">
        <v>19</v>
      </c>
    </row>
    <row r="3" spans="1:14" s="4" customFormat="1" x14ac:dyDescent="0.2">
      <c r="B3" s="4" t="s">
        <v>8</v>
      </c>
      <c r="C3" s="5"/>
      <c r="D3" s="5"/>
      <c r="E3" s="5"/>
      <c r="F3" s="5"/>
      <c r="G3" s="5">
        <v>18.236000000000001</v>
      </c>
      <c r="H3" s="5">
        <v>17.992999999999999</v>
      </c>
      <c r="I3" s="5">
        <v>12.731</v>
      </c>
      <c r="J3" s="5"/>
      <c r="K3" s="5">
        <v>73.067999999999998</v>
      </c>
      <c r="L3" s="5">
        <v>41.408000000000001</v>
      </c>
      <c r="M3" s="5">
        <v>58.478000000000002</v>
      </c>
      <c r="N3" s="5"/>
    </row>
    <row r="4" spans="1:14" s="4" customFormat="1" x14ac:dyDescent="0.2">
      <c r="B4" s="4" t="s">
        <v>20</v>
      </c>
      <c r="C4" s="5"/>
      <c r="D4" s="5"/>
      <c r="E4" s="5"/>
      <c r="F4" s="5"/>
      <c r="G4" s="5">
        <v>23.126000000000001</v>
      </c>
      <c r="H4" s="5">
        <v>22.481000000000002</v>
      </c>
      <c r="I4" s="5"/>
      <c r="J4" s="5"/>
      <c r="K4" s="5">
        <v>60.911000000000001</v>
      </c>
      <c r="L4" s="5">
        <v>57.101999999999997</v>
      </c>
      <c r="M4" s="5">
        <f>45.873+8.484</f>
        <v>54.356999999999999</v>
      </c>
      <c r="N4" s="5"/>
    </row>
    <row r="5" spans="1:14" s="4" customFormat="1" x14ac:dyDescent="0.2">
      <c r="B5" s="4" t="s">
        <v>21</v>
      </c>
      <c r="C5" s="5"/>
      <c r="D5" s="5"/>
      <c r="E5" s="5"/>
      <c r="F5" s="5"/>
      <c r="G5" s="5">
        <f>+G3-G4</f>
        <v>-4.8900000000000006</v>
      </c>
      <c r="H5" s="5">
        <f>+H3-H4</f>
        <v>-4.4880000000000031</v>
      </c>
      <c r="I5" s="5"/>
      <c r="J5" s="5"/>
      <c r="K5" s="5">
        <f>+K3-K4</f>
        <v>12.156999999999996</v>
      </c>
      <c r="L5" s="5">
        <f>+L3-L4</f>
        <v>-15.693999999999996</v>
      </c>
      <c r="M5" s="5">
        <f>+M3-M4</f>
        <v>4.1210000000000022</v>
      </c>
      <c r="N5" s="5"/>
    </row>
    <row r="6" spans="1:14" s="4" customFormat="1" x14ac:dyDescent="0.2">
      <c r="B6" s="4" t="s">
        <v>22</v>
      </c>
      <c r="C6" s="5"/>
      <c r="D6" s="5"/>
      <c r="E6" s="5"/>
      <c r="F6" s="5"/>
      <c r="G6" s="5">
        <v>8.7769999999999992</v>
      </c>
      <c r="H6" s="5">
        <v>8.3759999999999994</v>
      </c>
      <c r="I6" s="5"/>
      <c r="J6" s="5"/>
      <c r="K6" s="5">
        <v>17.143000000000001</v>
      </c>
      <c r="L6" s="5">
        <v>12.057</v>
      </c>
      <c r="M6" s="5">
        <v>12.319000000000001</v>
      </c>
      <c r="N6" s="5"/>
    </row>
    <row r="7" spans="1:14" s="4" customFormat="1" x14ac:dyDescent="0.2">
      <c r="B7" s="4" t="s">
        <v>23</v>
      </c>
      <c r="C7" s="5"/>
      <c r="D7" s="5"/>
      <c r="E7" s="5"/>
      <c r="F7" s="5"/>
      <c r="G7" s="5">
        <f>+G5-G6</f>
        <v>-13.667</v>
      </c>
      <c r="H7" s="5">
        <f>+H5-H6</f>
        <v>-12.864000000000003</v>
      </c>
      <c r="I7" s="5"/>
      <c r="J7" s="5"/>
      <c r="K7" s="5">
        <f>+K5-K6</f>
        <v>-4.9860000000000042</v>
      </c>
      <c r="L7" s="5">
        <f>+L5-L6</f>
        <v>-27.750999999999998</v>
      </c>
      <c r="M7" s="5">
        <f>+M5-M6</f>
        <v>-8.1979999999999986</v>
      </c>
      <c r="N7" s="5"/>
    </row>
    <row r="8" spans="1:14" x14ac:dyDescent="0.2">
      <c r="B8" s="4" t="s">
        <v>24</v>
      </c>
      <c r="M8" s="3">
        <f>+M7/M9</f>
        <v>-0.12222683517450361</v>
      </c>
    </row>
    <row r="9" spans="1:14" s="4" customFormat="1" x14ac:dyDescent="0.2">
      <c r="B9" s="4" t="s">
        <v>1</v>
      </c>
      <c r="C9" s="5"/>
      <c r="D9" s="5"/>
      <c r="E9" s="5"/>
      <c r="F9" s="5"/>
      <c r="G9" s="5"/>
      <c r="H9" s="5"/>
      <c r="I9" s="5"/>
      <c r="J9" s="5"/>
      <c r="K9" s="5"/>
      <c r="L9" s="5"/>
      <c r="M9" s="5">
        <v>67.072013999999996</v>
      </c>
      <c r="N9" s="5"/>
    </row>
    <row r="11" spans="1:14" x14ac:dyDescent="0.2">
      <c r="B11" s="4" t="s">
        <v>32</v>
      </c>
      <c r="G11" s="5">
        <v>-18.666</v>
      </c>
      <c r="K11" s="5">
        <v>-6.4420000000000002</v>
      </c>
    </row>
    <row r="12" spans="1:14" x14ac:dyDescent="0.2">
      <c r="B12" s="4" t="s">
        <v>33</v>
      </c>
      <c r="G12" s="5">
        <v>-8.5649999999999995</v>
      </c>
      <c r="K12" s="5">
        <v>-1.5880000000000001</v>
      </c>
    </row>
    <row r="13" spans="1:14" x14ac:dyDescent="0.2">
      <c r="B13" s="4" t="s">
        <v>34</v>
      </c>
      <c r="G13" s="5">
        <f>+G11+G12</f>
        <v>-27.231000000000002</v>
      </c>
      <c r="K13" s="5">
        <f>+K12+K11</f>
        <v>-8.0300000000000011</v>
      </c>
    </row>
  </sheetData>
  <hyperlinks>
    <hyperlink ref="A1" location="Main!A1" display="Main" xr:uid="{996E998C-F92D-42FE-9472-EF617902E18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Nichols Ringholm</dc:creator>
  <cp:lastModifiedBy>Sam Nichols Ringholm</cp:lastModifiedBy>
  <dcterms:created xsi:type="dcterms:W3CDTF">2025-01-02T16:30:36Z</dcterms:created>
  <dcterms:modified xsi:type="dcterms:W3CDTF">2025-10-14T10:58:55Z</dcterms:modified>
</cp:coreProperties>
</file>